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4.xml" ContentType="application/vnd.ms-office.chartstyle+xml"/>
  <Override PartName="/xl/charts/colors4.xml" ContentType="application/vnd.ms-office.chartcolorstyle+xml"/>
  <Override PartName="/xl/charts/chart40.xml" ContentType="application/vnd.openxmlformats-officedocument.drawingml.chart+xml"/>
  <Override PartName="/xl/charts/style5.xml" ContentType="application/vnd.ms-office.chartstyle+xml"/>
  <Override PartName="/xl/charts/colors5.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drawings/drawing96.xml" ContentType="application/vnd.openxmlformats-officedocument.drawingml.chartshapes+xml"/>
  <Override PartName="/xl/drawings/drawing9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hidePivotFieldList="1"/>
  <mc:AlternateContent xmlns:mc="http://schemas.openxmlformats.org/markup-compatibility/2006">
    <mc:Choice Requires="x15">
      <x15ac:absPath xmlns:x15ac="http://schemas.microsoft.com/office/spreadsheetml/2010/11/ac" url="Z:\AREA DE ESTADÍSTICA\ESTADÍSTICA\Estadistica\2023\Informes especiales a 31 de octubre de 2023\"/>
    </mc:Choice>
  </mc:AlternateContent>
  <xr:revisionPtr revIDLastSave="0" documentId="13_ncr:1_{DA5D7CAF-45D7-4886-8FEA-334E7F3B5BE0}" xr6:coauthVersionLast="47" xr6:coauthVersionMax="47" xr10:uidLastSave="{00000000-0000-0000-0000-000000000000}"/>
  <bookViews>
    <workbookView xWindow="-120" yWindow="-120" windowWidth="29040" windowHeight="15840" tabRatio="891" activeTab="3" xr2:uid="{00000000-000D-0000-FFFF-FFFF00000000}"/>
  </bookViews>
  <sheets>
    <sheet name="porsaad" sheetId="1"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s>
  <externalReferences>
    <externalReference r:id="rId93"/>
    <externalReference r:id="rId94"/>
  </externalReference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'9TiempoEspera'!$L$12:$M$30</definedName>
    <definedName name="_xlnm.Print_Area" localSheetId="86">'10pend'!$A$1:$K$34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'51aPAPDgrado'!$A$1:$S$31</definedName>
    <definedName name="_xlnm.Print_Area" localSheetId="56">'51bTeleasgrado'!$A$1:$S$31</definedName>
    <definedName name="_xlnm.Print_Area" localSheetId="57">'51cSADgrado'!$A$1:$S$30</definedName>
    <definedName name="_xlnm.Print_Area" localSheetId="58">'51dCDgrado'!$A$1:$S$30</definedName>
    <definedName name="_xlnm.Print_Area" localSheetId="59">'51eSARgrado'!$A$1:$S$30</definedName>
    <definedName name="_xlnm.Print_Area" localSheetId="60">'51fPEVincgrado'!$A$1:$S$30</definedName>
    <definedName name="_xlnm.Print_Area" localSheetId="61">'51gPECgrado'!$A$1:$S$30</definedName>
    <definedName name="_xlnm.Print_Area" localSheetId="62">'51hPEAsistPgrado'!$A$1:$S$30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'9TiempoEspera'!$A$1:$Q$37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88" l="1"/>
  <c r="J33" i="90" l="1"/>
  <c r="J31" i="90"/>
  <c r="J14" i="90"/>
  <c r="J15" i="90"/>
  <c r="J16" i="90"/>
  <c r="J17" i="90"/>
  <c r="J18" i="90"/>
  <c r="J19" i="90"/>
  <c r="J20" i="90"/>
  <c r="J21" i="90"/>
  <c r="J22" i="90"/>
  <c r="J23" i="90"/>
  <c r="J24" i="90"/>
  <c r="J25" i="90"/>
  <c r="J26" i="90"/>
  <c r="J27" i="90"/>
  <c r="J28" i="90"/>
  <c r="J29" i="90"/>
  <c r="J30" i="90"/>
  <c r="J13" i="90"/>
  <c r="G33" i="90"/>
  <c r="G31" i="90"/>
  <c r="G14" i="90"/>
  <c r="G15" i="90"/>
  <c r="G16" i="90"/>
  <c r="G17" i="90"/>
  <c r="G18" i="90"/>
  <c r="G19" i="90"/>
  <c r="G20" i="90"/>
  <c r="G21" i="90"/>
  <c r="G22" i="90"/>
  <c r="G23" i="90"/>
  <c r="G24" i="90"/>
  <c r="G25" i="90"/>
  <c r="G26" i="90"/>
  <c r="G27" i="90"/>
  <c r="G28" i="90"/>
  <c r="G29" i="90"/>
  <c r="G30" i="90"/>
  <c r="G13" i="90"/>
  <c r="D33" i="90"/>
  <c r="D14" i="90"/>
  <c r="D15" i="90"/>
  <c r="D16" i="90"/>
  <c r="D17" i="90"/>
  <c r="D18" i="90"/>
  <c r="D19" i="90"/>
  <c r="D20" i="90"/>
  <c r="D21" i="90"/>
  <c r="D22" i="90"/>
  <c r="D23" i="90"/>
  <c r="D24" i="90"/>
  <c r="D25" i="90"/>
  <c r="D26" i="90"/>
  <c r="D27" i="90"/>
  <c r="D28" i="90"/>
  <c r="D29" i="90"/>
  <c r="D30" i="90"/>
  <c r="D31" i="90"/>
  <c r="D13" i="90"/>
  <c r="B5" i="90"/>
  <c r="T26" i="164"/>
  <c r="S26" i="164" l="1"/>
  <c r="AE41" i="167"/>
  <c r="AB41" i="166"/>
  <c r="AD41" i="167"/>
  <c r="AC41" i="165"/>
  <c r="AB41" i="165"/>
  <c r="AD42" i="167"/>
  <c r="AE42" i="167"/>
  <c r="AB42" i="166"/>
  <c r="AC42" i="166"/>
  <c r="AB42" i="165"/>
  <c r="AC42" i="165"/>
  <c r="AC41" i="166"/>
  <c r="AD39" i="167"/>
  <c r="AC40" i="166"/>
  <c r="AE39" i="167"/>
  <c r="AC39" i="166"/>
  <c r="AB40" i="166"/>
  <c r="AC40" i="165"/>
  <c r="AD40" i="167"/>
  <c r="AB39" i="166"/>
  <c r="AB40" i="165"/>
  <c r="AE40" i="167"/>
  <c r="AB36" i="165"/>
  <c r="AD36" i="167"/>
  <c r="AC39" i="165"/>
  <c r="AC36" i="165"/>
  <c r="AE37" i="167"/>
  <c r="AC37" i="165"/>
  <c r="AB37" i="166"/>
  <c r="AC36" i="166"/>
  <c r="AC38" i="165"/>
  <c r="AB38" i="166"/>
  <c r="AB39" i="165"/>
  <c r="AB37" i="165"/>
  <c r="AE36" i="167"/>
  <c r="AE38" i="167"/>
  <c r="AC37" i="166"/>
  <c r="AB38" i="165"/>
  <c r="AB36" i="166"/>
  <c r="AD37" i="167"/>
  <c r="AC38" i="166"/>
  <c r="AD38" i="167"/>
  <c r="Q42" i="158" l="1"/>
  <c r="AC35" i="166"/>
  <c r="AC35" i="165"/>
  <c r="AB35" i="165"/>
  <c r="AE35" i="167"/>
  <c r="AD35" i="167"/>
  <c r="AB35" i="166"/>
  <c r="C33" i="90" l="1"/>
  <c r="R9" i="164" l="1"/>
  <c r="R10" i="164"/>
  <c r="R11" i="164"/>
  <c r="R12" i="164"/>
  <c r="R13" i="164"/>
  <c r="R14" i="164"/>
  <c r="R15" i="164"/>
  <c r="R16" i="164"/>
  <c r="R17" i="164"/>
  <c r="R18" i="164"/>
  <c r="R19" i="164"/>
  <c r="R20" i="164"/>
  <c r="R21" i="164"/>
  <c r="R22" i="164"/>
  <c r="R23" i="164"/>
  <c r="R24" i="164"/>
  <c r="R25" i="164"/>
  <c r="R26" i="164"/>
  <c r="R8" i="164"/>
  <c r="Q9" i="163"/>
  <c r="Q10" i="163"/>
  <c r="Q11" i="163"/>
  <c r="Q12" i="163"/>
  <c r="Q13" i="163"/>
  <c r="Q14" i="163"/>
  <c r="Q15" i="163"/>
  <c r="Q16" i="163"/>
  <c r="Q17" i="163"/>
  <c r="Q18" i="163"/>
  <c r="Q19" i="163"/>
  <c r="Q20" i="163"/>
  <c r="Q21" i="163"/>
  <c r="Q22" i="163"/>
  <c r="Q23" i="163"/>
  <c r="Q24" i="163"/>
  <c r="Q25" i="163"/>
  <c r="Q26" i="163"/>
  <c r="Q8" i="163"/>
  <c r="Q9" i="162"/>
  <c r="Q10" i="162"/>
  <c r="Q11" i="162"/>
  <c r="Q12" i="162"/>
  <c r="Q13" i="162"/>
  <c r="Q14" i="162"/>
  <c r="Q15" i="162"/>
  <c r="Q16" i="162"/>
  <c r="Q17" i="162"/>
  <c r="Q18" i="162"/>
  <c r="Q19" i="162"/>
  <c r="Q20" i="162"/>
  <c r="Q21" i="162"/>
  <c r="Q22" i="162"/>
  <c r="Q23" i="162"/>
  <c r="Q24" i="162"/>
  <c r="Q25" i="162"/>
  <c r="Q26" i="162"/>
  <c r="Q8" i="162"/>
  <c r="G7" i="162"/>
  <c r="Q9" i="161"/>
  <c r="Q10" i="161"/>
  <c r="Q11" i="161"/>
  <c r="Q12" i="161"/>
  <c r="Q13" i="161"/>
  <c r="Q14" i="161"/>
  <c r="Q15" i="161"/>
  <c r="Q16" i="161"/>
  <c r="Q17" i="161"/>
  <c r="Q18" i="161"/>
  <c r="Q19" i="161"/>
  <c r="Q20" i="161"/>
  <c r="Q21" i="161"/>
  <c r="Q22" i="161"/>
  <c r="Q23" i="161"/>
  <c r="Q24" i="161"/>
  <c r="Q25" i="161"/>
  <c r="Q26" i="161"/>
  <c r="Q8" i="161"/>
  <c r="Q26" i="160"/>
  <c r="Q9" i="160"/>
  <c r="Q10" i="160"/>
  <c r="Q11" i="160"/>
  <c r="Q12" i="160"/>
  <c r="Q13" i="160"/>
  <c r="Q14" i="160"/>
  <c r="Q15" i="160"/>
  <c r="Q16" i="160"/>
  <c r="Q17" i="160"/>
  <c r="Q18" i="160"/>
  <c r="Q19" i="160"/>
  <c r="Q20" i="160"/>
  <c r="Q21" i="160"/>
  <c r="Q22" i="160"/>
  <c r="Q23" i="160"/>
  <c r="Q24" i="160"/>
  <c r="Q25" i="160"/>
  <c r="Q8" i="160"/>
  <c r="Q26" i="159"/>
  <c r="Q9" i="159"/>
  <c r="Q10" i="159"/>
  <c r="Q11" i="159"/>
  <c r="Q12" i="159"/>
  <c r="Q13" i="159"/>
  <c r="Q14" i="159"/>
  <c r="Q15" i="159"/>
  <c r="Q16" i="159"/>
  <c r="Q17" i="159"/>
  <c r="Q18" i="159"/>
  <c r="Q19" i="159"/>
  <c r="Q20" i="159"/>
  <c r="Q21" i="159"/>
  <c r="Q22" i="159"/>
  <c r="Q23" i="159"/>
  <c r="Q24" i="159"/>
  <c r="Q25" i="159"/>
  <c r="Q8" i="159"/>
  <c r="Q28" i="158"/>
  <c r="Q29" i="158"/>
  <c r="Q30" i="158"/>
  <c r="Q31" i="158"/>
  <c r="Q32" i="158"/>
  <c r="Q33" i="158"/>
  <c r="Q34" i="158"/>
  <c r="Q35" i="158"/>
  <c r="Q36" i="158"/>
  <c r="Q37" i="158"/>
  <c r="Q38" i="158"/>
  <c r="Q39" i="158"/>
  <c r="Q40" i="158"/>
  <c r="Q41" i="158"/>
  <c r="Q27" i="158"/>
  <c r="Q9" i="158"/>
  <c r="Q10" i="158"/>
  <c r="Q11" i="158"/>
  <c r="Q12" i="158"/>
  <c r="Q13" i="158"/>
  <c r="Q14" i="158"/>
  <c r="Q15" i="158"/>
  <c r="Q16" i="158"/>
  <c r="Q17" i="158"/>
  <c r="Q18" i="158"/>
  <c r="Q19" i="158"/>
  <c r="Q20" i="158"/>
  <c r="Q21" i="158"/>
  <c r="Q22" i="158"/>
  <c r="Q8" i="158"/>
  <c r="P34" i="54"/>
  <c r="O34" i="54"/>
  <c r="F35" i="54"/>
  <c r="K35" i="54"/>
  <c r="O35" i="54"/>
  <c r="J34" i="54"/>
  <c r="J35" i="54"/>
  <c r="P35" i="54"/>
  <c r="F34" i="54"/>
  <c r="K34" i="54"/>
  <c r="F33" i="90" l="1"/>
  <c r="I33" i="90"/>
  <c r="D31" i="106" l="1"/>
  <c r="I13" i="155" l="1"/>
  <c r="I14" i="155"/>
  <c r="I15" i="155"/>
  <c r="I16" i="155"/>
  <c r="I17" i="155"/>
  <c r="I18" i="155"/>
  <c r="I19" i="155"/>
  <c r="I20" i="155"/>
  <c r="I21" i="155"/>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O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X19" i="167" l="1"/>
  <c r="X28" i="167"/>
  <c r="X18" i="167"/>
  <c r="X25" i="167"/>
  <c r="X12" i="167"/>
  <c r="X27" i="167"/>
  <c r="X21" i="167"/>
  <c r="X15" i="167"/>
  <c r="X13" i="167"/>
  <c r="X16" i="167"/>
  <c r="X14" i="167"/>
  <c r="X24" i="167"/>
  <c r="X20" i="167"/>
  <c r="X26" i="167"/>
  <c r="X29" i="167"/>
  <c r="X22" i="167"/>
  <c r="X17" i="167"/>
  <c r="X23" i="167"/>
  <c r="H26" i="158"/>
  <c r="H7" i="164"/>
  <c r="S6" i="164" s="1"/>
  <c r="H7" i="163"/>
  <c r="H7" i="159"/>
  <c r="R6" i="159" s="1"/>
  <c r="R6" i="161" s="1"/>
  <c r="H7" i="162"/>
  <c r="H7" i="161"/>
  <c r="H7" i="160"/>
  <c r="R6" i="158"/>
  <c r="R25" i="158" s="1"/>
  <c r="R6" i="162" l="1"/>
  <c r="R6" i="163"/>
  <c r="R6" i="160"/>
  <c r="W31" i="167"/>
  <c r="X31" i="167" s="1"/>
  <c r="D29" i="155" l="1"/>
  <c r="F29" i="155" s="1"/>
  <c r="D35" i="47"/>
  <c r="AB38" i="134"/>
  <c r="N37" i="10"/>
  <c r="G46" i="110"/>
  <c r="G45" i="112"/>
  <c r="D36" i="49"/>
  <c r="Z38" i="134"/>
  <c r="N36" i="48"/>
  <c r="G46" i="112"/>
  <c r="G45" i="110"/>
  <c r="W37" i="10"/>
  <c r="Q37" i="10"/>
  <c r="N35" i="48"/>
  <c r="G46" i="111"/>
  <c r="U37" i="134"/>
  <c r="N36" i="49"/>
  <c r="Q37" i="134"/>
  <c r="D35" i="48"/>
  <c r="D35" i="49"/>
  <c r="Z37" i="134"/>
  <c r="G45" i="111"/>
  <c r="D36" i="47"/>
  <c r="N37" i="134"/>
  <c r="N35" i="47"/>
  <c r="K38" i="10"/>
  <c r="L37" i="134"/>
  <c r="D36" i="48"/>
  <c r="N35" i="49"/>
  <c r="AB37" i="134"/>
  <c r="N38" i="10"/>
  <c r="S38" i="134"/>
  <c r="Q38" i="10"/>
  <c r="N38" i="134"/>
  <c r="S37" i="134"/>
  <c r="X38" i="134"/>
  <c r="Q38" i="134"/>
  <c r="W38" i="10"/>
  <c r="N36" i="47"/>
  <c r="L38" i="134"/>
  <c r="X37" i="134"/>
  <c r="U38" i="134"/>
  <c r="K37" i="10"/>
  <c r="T37" i="10" l="1"/>
  <c r="U37" i="10" s="1"/>
  <c r="L37" i="10"/>
  <c r="V38" i="134"/>
  <c r="Y37" i="134"/>
  <c r="M38" i="134"/>
  <c r="X38" i="10"/>
  <c r="R38" i="134"/>
  <c r="Y38" i="134"/>
  <c r="T37" i="134"/>
  <c r="O38" i="134"/>
  <c r="R38" i="10"/>
  <c r="T38" i="134"/>
  <c r="O38" i="10"/>
  <c r="AC37" i="134"/>
  <c r="M37" i="134"/>
  <c r="L38" i="10"/>
  <c r="T38" i="10"/>
  <c r="U38" i="10" s="1"/>
  <c r="O37" i="134"/>
  <c r="AA37" i="134"/>
  <c r="R37" i="134"/>
  <c r="V37" i="134"/>
  <c r="R37" i="10"/>
  <c r="X37" i="10"/>
  <c r="AA38" i="134"/>
  <c r="O37" i="10"/>
  <c r="AC38" i="134"/>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5" i="166" l="1"/>
  <c r="B5" i="165"/>
  <c r="B5" i="167"/>
  <c r="B5" i="105"/>
  <c r="B5" i="155"/>
  <c r="B5" i="103"/>
  <c r="B6" i="152"/>
  <c r="B5" i="145"/>
  <c r="B5" i="139"/>
  <c r="B5" i="148"/>
  <c r="B5" i="144"/>
  <c r="B5" i="147"/>
  <c r="B5" i="143"/>
  <c r="B4" i="141"/>
  <c r="B5" i="146"/>
  <c r="B5" i="142"/>
  <c r="B5" i="140"/>
  <c r="B5" i="138"/>
  <c r="B5" i="137"/>
  <c r="B5" i="136"/>
  <c r="B5" i="134"/>
  <c r="B7" i="80"/>
  <c r="B5" i="77"/>
  <c r="B5" i="58"/>
  <c r="B7" i="83"/>
  <c r="B7" i="76"/>
  <c r="B7" i="67"/>
  <c r="B5" i="88"/>
  <c r="B7" i="82"/>
  <c r="B7" i="75"/>
  <c r="B7" i="66"/>
  <c r="B7" i="81"/>
  <c r="B7" i="74"/>
  <c r="B7" i="59"/>
  <c r="B5" i="54"/>
  <c r="B5" i="50"/>
  <c r="B7" i="84"/>
  <c r="B6" i="98"/>
  <c r="B5" i="57"/>
  <c r="B5" i="53"/>
  <c r="B5" i="45"/>
  <c r="B5" i="87"/>
  <c r="B5" i="56"/>
  <c r="B5" i="52"/>
  <c r="B7" i="107"/>
  <c r="B5" i="101"/>
  <c r="B8" i="86"/>
  <c r="B5" i="55"/>
  <c r="B5" i="51"/>
  <c r="B7" i="106"/>
  <c r="B5" i="36"/>
  <c r="B5" i="43"/>
  <c r="B5" i="104"/>
  <c r="B5" i="100"/>
  <c r="B5" i="10"/>
  <c r="B6" i="125"/>
  <c r="B5" i="102"/>
  <c r="B5" i="4"/>
  <c r="B4" i="112" l="1"/>
  <c r="B4" i="111"/>
  <c r="B4" i="110"/>
  <c r="B4" i="109" l="1"/>
  <c r="D30" i="108" l="1"/>
  <c r="B4" i="108"/>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B4" i="97"/>
  <c r="B4" i="96"/>
  <c r="D27" i="95"/>
  <c r="B4" i="95"/>
  <c r="B4" i="94"/>
  <c r="P21" i="98" l="1"/>
  <c r="H21" i="98"/>
  <c r="T21" i="98"/>
  <c r="R21" i="98"/>
  <c r="L21" i="98"/>
  <c r="J21" i="98"/>
  <c r="N21" i="98"/>
  <c r="K28" i="92"/>
  <c r="I28" i="92"/>
  <c r="G28" i="92"/>
  <c r="E28" i="92"/>
  <c r="B6" i="92"/>
  <c r="L31" i="90" l="1"/>
  <c r="L13" i="90"/>
  <c r="L20" i="90" l="1"/>
  <c r="L28" i="90"/>
  <c r="L15" i="90"/>
  <c r="L19" i="90"/>
  <c r="L24" i="90"/>
  <c r="L33" i="90"/>
  <c r="L22" i="90"/>
  <c r="L26" i="90"/>
  <c r="L17" i="90"/>
  <c r="L21" i="90"/>
  <c r="L29" i="90" l="1"/>
  <c r="L18" i="90"/>
  <c r="L27" i="90"/>
  <c r="L16" i="90"/>
  <c r="L25" i="90"/>
  <c r="L30" i="90"/>
  <c r="L14" i="90"/>
  <c r="L23" i="90"/>
  <c r="N15" i="90" l="1"/>
  <c r="P15" i="90" s="1"/>
  <c r="N21" i="90"/>
  <c r="P21" i="90" s="1"/>
  <c r="N25" i="90"/>
  <c r="O25" i="90" s="1"/>
  <c r="N19" i="90"/>
  <c r="O19" i="90" s="1"/>
  <c r="N32" i="90"/>
  <c r="N13" i="90"/>
  <c r="N29" i="90"/>
  <c r="P29" i="90" s="1"/>
  <c r="N16" i="90"/>
  <c r="O16" i="90" s="1"/>
  <c r="N17" i="90"/>
  <c r="O17" i="90" s="1"/>
  <c r="N22" i="90"/>
  <c r="O22" i="90" s="1"/>
  <c r="N26" i="90"/>
  <c r="O26" i="90" s="1"/>
  <c r="N30" i="90"/>
  <c r="O30" i="90" s="1"/>
  <c r="N31" i="90"/>
  <c r="P31" i="90" s="1"/>
  <c r="N18" i="90"/>
  <c r="O18" i="90" s="1"/>
  <c r="N23" i="90"/>
  <c r="O23" i="90" s="1"/>
  <c r="N27" i="90"/>
  <c r="P27" i="90" s="1"/>
  <c r="N14" i="90"/>
  <c r="P14" i="90" s="1"/>
  <c r="N20" i="90"/>
  <c r="O20" i="90" s="1"/>
  <c r="N24" i="90"/>
  <c r="O24" i="90" s="1"/>
  <c r="N28" i="90"/>
  <c r="O28" i="90" s="1"/>
  <c r="O15" i="90" l="1"/>
  <c r="P19" i="90"/>
  <c r="O21" i="90"/>
  <c r="P25" i="90"/>
  <c r="P16" i="90"/>
  <c r="P23" i="90"/>
  <c r="O29" i="90"/>
  <c r="P20" i="90"/>
  <c r="P26" i="90"/>
  <c r="O27" i="90"/>
  <c r="P13" i="90"/>
  <c r="O13" i="90"/>
  <c r="O32" i="90"/>
  <c r="P32" i="90"/>
  <c r="P30" i="90"/>
  <c r="P28" i="90"/>
  <c r="P22" i="90"/>
  <c r="O14" i="90"/>
  <c r="P18" i="90"/>
  <c r="O31" i="90"/>
  <c r="P17" i="90"/>
  <c r="P24" i="90"/>
  <c r="F31" i="36" l="1"/>
  <c r="O26" i="79"/>
  <c r="N26" i="79"/>
  <c r="L26" i="79"/>
  <c r="K26" i="79"/>
  <c r="I26" i="79"/>
  <c r="H26" i="79"/>
  <c r="F26" i="79"/>
  <c r="E26" i="79"/>
  <c r="B6" i="79"/>
  <c r="W27" i="49"/>
  <c r="W26" i="49"/>
  <c r="W25" i="49"/>
  <c r="W24" i="49"/>
  <c r="W23" i="49"/>
  <c r="W22" i="49"/>
  <c r="W21" i="49"/>
  <c r="W20" i="49"/>
  <c r="W19" i="49"/>
  <c r="W18" i="49"/>
  <c r="W17" i="49"/>
  <c r="W16" i="49"/>
  <c r="W15" i="49"/>
  <c r="W14" i="49"/>
  <c r="W13" i="49"/>
  <c r="W12" i="49"/>
  <c r="W11" i="49"/>
  <c r="W10" i="49"/>
  <c r="B4" i="49"/>
  <c r="W27" i="48"/>
  <c r="W26" i="48"/>
  <c r="W25" i="48"/>
  <c r="W24" i="48"/>
  <c r="W23" i="48"/>
  <c r="W22" i="48"/>
  <c r="W21" i="48"/>
  <c r="W20" i="48"/>
  <c r="W19" i="48"/>
  <c r="W18" i="48"/>
  <c r="W17" i="48"/>
  <c r="W16" i="48"/>
  <c r="W15" i="48"/>
  <c r="W14" i="48"/>
  <c r="W13" i="48"/>
  <c r="W12" i="48"/>
  <c r="W11" i="48"/>
  <c r="W10" i="48"/>
  <c r="B4" i="48"/>
  <c r="W27" i="47"/>
  <c r="W26" i="47"/>
  <c r="W25" i="47"/>
  <c r="W24" i="47"/>
  <c r="W23" i="47"/>
  <c r="W22" i="47"/>
  <c r="W21" i="47"/>
  <c r="W20" i="47"/>
  <c r="W19" i="47"/>
  <c r="W18" i="47"/>
  <c r="W17" i="47"/>
  <c r="W16" i="47"/>
  <c r="W15" i="47"/>
  <c r="W14" i="47"/>
  <c r="W13" i="47"/>
  <c r="W12" i="47"/>
  <c r="W11" i="47"/>
  <c r="W10" i="47"/>
  <c r="B4" i="47"/>
  <c r="B4" i="34"/>
  <c r="O28" i="68"/>
  <c r="N28" i="68"/>
  <c r="L28" i="68"/>
  <c r="K28" i="68"/>
  <c r="I28" i="68"/>
  <c r="H28" i="68"/>
  <c r="F28" i="68"/>
  <c r="E28" i="68"/>
  <c r="B6" i="68"/>
  <c r="G31" i="43"/>
  <c r="M30" i="4"/>
  <c r="D30" i="4"/>
  <c r="E28" i="4" s="1"/>
  <c r="B5" i="3"/>
  <c r="C22" i="88" l="1"/>
  <c r="C12" i="88"/>
  <c r="C25" i="88"/>
  <c r="C27" i="88"/>
  <c r="C11" i="88"/>
  <c r="C23" i="88"/>
  <c r="C24" i="88"/>
  <c r="C20" i="88"/>
  <c r="C16" i="88"/>
  <c r="C17" i="88"/>
  <c r="C13" i="88"/>
  <c r="C26" i="88"/>
  <c r="C19" i="88"/>
  <c r="C15" i="88"/>
  <c r="C14" i="88"/>
  <c r="C18"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S16" i="100"/>
  <c r="S24" i="101"/>
  <c r="V12" i="4"/>
  <c r="V21" i="101"/>
  <c r="Y20" i="101"/>
  <c r="Y28" i="101"/>
  <c r="S26" i="4"/>
  <c r="S11" i="4"/>
  <c r="S21" i="4"/>
  <c r="V16" i="100"/>
  <c r="V14" i="4"/>
  <c r="V13" i="4"/>
  <c r="Y13" i="100"/>
  <c r="Y12" i="100"/>
  <c r="Y20" i="100"/>
  <c r="S27" i="100"/>
  <c r="V19" i="100"/>
  <c r="V22" i="100"/>
  <c r="S28" i="101"/>
  <c r="S21" i="101"/>
  <c r="Y22" i="100"/>
  <c r="Y26" i="100"/>
  <c r="S22" i="101"/>
  <c r="V20" i="101"/>
  <c r="V26" i="101"/>
  <c r="Y11" i="100"/>
  <c r="S20" i="4"/>
  <c r="Y23" i="4"/>
  <c r="V20" i="4"/>
  <c r="V12" i="101"/>
  <c r="V15" i="100"/>
  <c r="Y18" i="100"/>
  <c r="S21" i="100"/>
  <c r="V26" i="4"/>
  <c r="Y24" i="4"/>
  <c r="Y18" i="101"/>
  <c r="S16" i="4"/>
  <c r="S12" i="101"/>
  <c r="Y21" i="101"/>
  <c r="S17" i="101"/>
  <c r="S18" i="101"/>
  <c r="S11" i="101"/>
  <c r="V13" i="101"/>
  <c r="V14" i="100"/>
  <c r="V11" i="101"/>
  <c r="V17" i="100"/>
  <c r="S13" i="4"/>
  <c r="Y16" i="100"/>
  <c r="S25" i="4"/>
  <c r="S12" i="4"/>
  <c r="S22" i="4"/>
  <c r="V23" i="100"/>
  <c r="Y28" i="4"/>
  <c r="V25" i="101"/>
  <c r="Y14" i="4"/>
  <c r="V15" i="4"/>
  <c r="V22" i="101"/>
  <c r="Y25" i="4"/>
  <c r="V12" i="100"/>
  <c r="V23" i="4"/>
  <c r="S14" i="100"/>
  <c r="S11" i="100"/>
  <c r="S14" i="4"/>
  <c r="S15" i="101"/>
  <c r="Y11" i="101"/>
  <c r="S15" i="100"/>
  <c r="S25" i="101"/>
  <c r="Y21" i="100"/>
  <c r="Y13" i="101"/>
  <c r="Y25" i="100"/>
  <c r="S24" i="4"/>
  <c r="V27" i="101"/>
  <c r="Y26" i="101"/>
  <c r="V11" i="100"/>
  <c r="Y15" i="100"/>
  <c r="Y24" i="100"/>
  <c r="S15" i="4"/>
  <c r="V16" i="101"/>
  <c r="V21" i="4"/>
  <c r="Y23" i="100"/>
  <c r="S27" i="101"/>
  <c r="Y22" i="101"/>
  <c r="V11" i="4"/>
  <c r="V14" i="101"/>
  <c r="S14" i="101"/>
  <c r="V17" i="101"/>
  <c r="V27" i="4"/>
  <c r="S28" i="4"/>
  <c r="Y27" i="101"/>
  <c r="S16" i="101"/>
  <c r="Y19" i="101"/>
  <c r="Y21" i="4"/>
  <c r="S22" i="100"/>
  <c r="S19" i="100"/>
  <c r="S23" i="101"/>
  <c r="S28" i="100"/>
  <c r="Y28" i="100"/>
  <c r="V13" i="100"/>
  <c r="Y19" i="100"/>
  <c r="Y16" i="101"/>
  <c r="S17" i="4"/>
  <c r="V15" i="101"/>
  <c r="Y24" i="101"/>
  <c r="V27" i="100"/>
  <c r="Y19" i="4"/>
  <c r="V25" i="100"/>
  <c r="V28" i="100"/>
  <c r="Y18" i="4"/>
  <c r="S25" i="100"/>
  <c r="S18" i="4"/>
  <c r="V21" i="100"/>
  <c r="Y26" i="4"/>
  <c r="V24" i="4"/>
  <c r="V19" i="4"/>
  <c r="S13" i="100"/>
  <c r="S17" i="100"/>
  <c r="S18" i="100"/>
  <c r="S19" i="101"/>
  <c r="Y27" i="100"/>
  <c r="V26" i="100"/>
  <c r="V22" i="4"/>
  <c r="V17" i="4"/>
  <c r="Y20" i="4"/>
  <c r="Y15" i="4"/>
  <c r="V19" i="101"/>
  <c r="Y13" i="4"/>
  <c r="Y12" i="4"/>
  <c r="Y17" i="101"/>
  <c r="S26" i="100"/>
  <c r="V20" i="100"/>
  <c r="S23" i="4"/>
  <c r="S23" i="100"/>
  <c r="Y25" i="101"/>
  <c r="Y11" i="4"/>
  <c r="Y17" i="100"/>
  <c r="S20" i="100"/>
  <c r="Y27" i="4"/>
  <c r="V24" i="100"/>
  <c r="S27" i="4"/>
  <c r="V28" i="4"/>
  <c r="V23" i="101"/>
  <c r="S19" i="4"/>
  <c r="S12" i="100"/>
  <c r="V18" i="4"/>
  <c r="V18" i="100"/>
  <c r="S13" i="101"/>
  <c r="S26" i="101"/>
  <c r="Y14" i="100"/>
  <c r="S24" i="100"/>
  <c r="Y17" i="4"/>
  <c r="Y14" i="101"/>
  <c r="Y15" i="101"/>
  <c r="V24" i="101"/>
  <c r="V18" i="101"/>
  <c r="Y22" i="4"/>
  <c r="Y16" i="4"/>
  <c r="V25" i="4"/>
  <c r="Y23" i="101"/>
  <c r="S20" i="101"/>
  <c r="V16" i="4"/>
  <c r="Y12" i="101"/>
  <c r="V28" i="101"/>
  <c r="C27" i="45" l="1"/>
  <c r="J15" i="97"/>
  <c r="V11" i="49"/>
  <c r="Y11" i="49" s="1"/>
  <c r="F11" i="97"/>
  <c r="L27" i="96"/>
  <c r="V27" i="49"/>
  <c r="Y27" i="49" s="1"/>
  <c r="F27" i="97"/>
  <c r="C12" i="51"/>
  <c r="L15" i="96"/>
  <c r="J11" i="95"/>
  <c r="F24" i="96"/>
  <c r="V24" i="48"/>
  <c r="Y24" i="48" s="1"/>
  <c r="C19" i="52"/>
  <c r="C14" i="54"/>
  <c r="C19" i="54"/>
  <c r="E23" i="143"/>
  <c r="J23" i="143"/>
  <c r="F22" i="141"/>
  <c r="T22" i="10"/>
  <c r="F22" i="108"/>
  <c r="D12" i="134"/>
  <c r="S11" i="103"/>
  <c r="J31" i="134"/>
  <c r="D31" i="134" s="1"/>
  <c r="G29" i="134"/>
  <c r="G22" i="142"/>
  <c r="D23" i="138"/>
  <c r="E23" i="138" s="1"/>
  <c r="S22" i="104"/>
  <c r="Y21" i="104"/>
  <c r="Z21" i="104" s="1"/>
  <c r="N22" i="138"/>
  <c r="K21" i="102"/>
  <c r="L21" i="102"/>
  <c r="N21" i="102" s="1"/>
  <c r="E24" i="144"/>
  <c r="J24" i="144"/>
  <c r="D24" i="144" s="1"/>
  <c r="D16" i="138"/>
  <c r="E16" i="138" s="1"/>
  <c r="S15" i="104"/>
  <c r="S30" i="104" s="1"/>
  <c r="T30" i="104" s="1"/>
  <c r="J17" i="141"/>
  <c r="J17" i="108"/>
  <c r="Y20" i="105"/>
  <c r="Z20" i="105" s="1"/>
  <c r="N21" i="140"/>
  <c r="D23" i="96"/>
  <c r="G21" i="146"/>
  <c r="J23" i="96"/>
  <c r="C27" i="55"/>
  <c r="J20" i="95"/>
  <c r="C23" i="52"/>
  <c r="F19" i="97"/>
  <c r="V19" i="49"/>
  <c r="Y19" i="49" s="1"/>
  <c r="AC28" i="134"/>
  <c r="O27" i="111"/>
  <c r="C9" i="111"/>
  <c r="C10" i="112"/>
  <c r="P10" i="112" s="1"/>
  <c r="C15" i="57"/>
  <c r="C24" i="50"/>
  <c r="H19" i="94"/>
  <c r="C14" i="110"/>
  <c r="D14" i="110" s="1"/>
  <c r="C21" i="110"/>
  <c r="D21" i="110" s="1"/>
  <c r="C19" i="112"/>
  <c r="P19" i="112" s="1"/>
  <c r="C17" i="109"/>
  <c r="C19" i="111"/>
  <c r="D19" i="111" s="1"/>
  <c r="J30" i="48"/>
  <c r="J24" i="95"/>
  <c r="K29" i="57"/>
  <c r="J15" i="94"/>
  <c r="C21" i="45"/>
  <c r="C27" i="54"/>
  <c r="J13" i="94"/>
  <c r="V25" i="47"/>
  <c r="Y25" i="47" s="1"/>
  <c r="F25" i="95"/>
  <c r="L19" i="94"/>
  <c r="J20" i="94"/>
  <c r="H21" i="96"/>
  <c r="C27" i="53"/>
  <c r="L20" i="96"/>
  <c r="L21" i="95"/>
  <c r="C25" i="55"/>
  <c r="C24" i="54"/>
  <c r="F13" i="95"/>
  <c r="V13" i="47"/>
  <c r="Y13" i="47" s="1"/>
  <c r="L25" i="94"/>
  <c r="H21" i="94"/>
  <c r="H26" i="94"/>
  <c r="H11" i="95"/>
  <c r="C17" i="57"/>
  <c r="L12" i="96"/>
  <c r="H11" i="94"/>
  <c r="J17" i="94"/>
  <c r="J26" i="94"/>
  <c r="F27" i="94"/>
  <c r="V27" i="34"/>
  <c r="W19" i="4"/>
  <c r="G21" i="134"/>
  <c r="E18" i="145"/>
  <c r="J18" i="145"/>
  <c r="L13" i="108"/>
  <c r="S19" i="103"/>
  <c r="D20" i="134"/>
  <c r="Z31" i="137"/>
  <c r="W16" i="68"/>
  <c r="Q12" i="152"/>
  <c r="Q16" i="152" s="1"/>
  <c r="Q12" i="92"/>
  <c r="N25" i="136"/>
  <c r="T11" i="10"/>
  <c r="F11" i="141"/>
  <c r="R11" i="10"/>
  <c r="F11" i="108"/>
  <c r="F17" i="141"/>
  <c r="F17" i="108"/>
  <c r="T17" i="10"/>
  <c r="Z13" i="100"/>
  <c r="P12" i="101"/>
  <c r="Q12" i="101" s="1"/>
  <c r="T12" i="101"/>
  <c r="N16" i="140"/>
  <c r="Y15" i="105"/>
  <c r="Z15" i="105" s="1"/>
  <c r="C10" i="109"/>
  <c r="C23" i="111"/>
  <c r="P23" i="111" s="1"/>
  <c r="L20" i="97"/>
  <c r="V23" i="49"/>
  <c r="Y23" i="49" s="1"/>
  <c r="F23" i="97"/>
  <c r="C13" i="110"/>
  <c r="C26" i="109"/>
  <c r="P26" i="109" s="1"/>
  <c r="C11" i="112"/>
  <c r="C20" i="111"/>
  <c r="P20" i="111" s="1"/>
  <c r="C20" i="109"/>
  <c r="J13" i="96"/>
  <c r="V19" i="47"/>
  <c r="Y19" i="47" s="1"/>
  <c r="F19" i="95"/>
  <c r="J24" i="97"/>
  <c r="L20" i="95"/>
  <c r="V21" i="47"/>
  <c r="Y21" i="47" s="1"/>
  <c r="F21" i="95"/>
  <c r="N21" i="95" s="1"/>
  <c r="C17" i="56"/>
  <c r="L11" i="95"/>
  <c r="L30" i="95" s="1"/>
  <c r="J26" i="96"/>
  <c r="V19" i="48"/>
  <c r="Y19" i="48" s="1"/>
  <c r="F19" i="96"/>
  <c r="H25" i="96"/>
  <c r="C13" i="51"/>
  <c r="E29" i="145"/>
  <c r="J29" i="145"/>
  <c r="T15" i="125"/>
  <c r="L19" i="125" s="1"/>
  <c r="E29" i="134"/>
  <c r="E26" i="144"/>
  <c r="J26" i="144"/>
  <c r="Z31" i="144"/>
  <c r="C25" i="3"/>
  <c r="C29" i="107"/>
  <c r="K14" i="152"/>
  <c r="K14" i="92"/>
  <c r="D17" i="134"/>
  <c r="S16" i="103"/>
  <c r="AC21" i="143"/>
  <c r="E23" i="142"/>
  <c r="J23" i="142"/>
  <c r="Z17" i="101"/>
  <c r="E13" i="139"/>
  <c r="K15" i="36"/>
  <c r="J15" i="36"/>
  <c r="D13" i="137"/>
  <c r="G21" i="148"/>
  <c r="E28" i="139"/>
  <c r="F21" i="96"/>
  <c r="V21" i="48"/>
  <c r="Y21" i="48" s="1"/>
  <c r="C14" i="52"/>
  <c r="C27" i="52"/>
  <c r="C24" i="53"/>
  <c r="L25" i="97"/>
  <c r="E22" i="134"/>
  <c r="H17" i="96"/>
  <c r="C25" i="111"/>
  <c r="V20" i="34"/>
  <c r="F20" i="94"/>
  <c r="T30" i="48"/>
  <c r="L10" i="96"/>
  <c r="H12" i="97"/>
  <c r="C13" i="109"/>
  <c r="C22" i="111"/>
  <c r="D22" i="111" s="1"/>
  <c r="C23" i="109"/>
  <c r="C16" i="112"/>
  <c r="C22" i="109"/>
  <c r="F21" i="97"/>
  <c r="V21" i="49"/>
  <c r="Y21" i="49" s="1"/>
  <c r="J20" i="97"/>
  <c r="F22" i="96"/>
  <c r="V22" i="48"/>
  <c r="Y22" i="48" s="1"/>
  <c r="C23" i="45"/>
  <c r="C18" i="57"/>
  <c r="V20" i="49"/>
  <c r="Y20" i="49" s="1"/>
  <c r="F20" i="97"/>
  <c r="L22" i="97"/>
  <c r="F22" i="95"/>
  <c r="V22" i="47"/>
  <c r="Y22" i="47" s="1"/>
  <c r="J23" i="94"/>
  <c r="H25" i="95"/>
  <c r="J12" i="95"/>
  <c r="C20" i="56"/>
  <c r="C19" i="45"/>
  <c r="C20" i="50"/>
  <c r="J26" i="97"/>
  <c r="J23" i="97"/>
  <c r="J12" i="97"/>
  <c r="F29" i="51"/>
  <c r="C11" i="51"/>
  <c r="L21" i="94"/>
  <c r="H14" i="95"/>
  <c r="C21" i="56"/>
  <c r="S31" i="134"/>
  <c r="C26" i="107"/>
  <c r="C22" i="3"/>
  <c r="T23" i="100"/>
  <c r="P23" i="100"/>
  <c r="Q23" i="100" s="1"/>
  <c r="S20" i="104"/>
  <c r="D21" i="138"/>
  <c r="E21" i="138" s="1"/>
  <c r="Z22" i="100"/>
  <c r="D25" i="137"/>
  <c r="P26" i="100"/>
  <c r="Q26" i="100" s="1"/>
  <c r="T26" i="100"/>
  <c r="H12" i="108"/>
  <c r="H12" i="141"/>
  <c r="G18" i="144"/>
  <c r="L23" i="43"/>
  <c r="K23" i="43"/>
  <c r="J13" i="141"/>
  <c r="J13" i="108"/>
  <c r="D24" i="136"/>
  <c r="E24" i="136" s="1"/>
  <c r="W19" i="100"/>
  <c r="Q19" i="92"/>
  <c r="Q19" i="152"/>
  <c r="AC16" i="144"/>
  <c r="V25" i="104"/>
  <c r="W25" i="104" s="1"/>
  <c r="AC15" i="146"/>
  <c r="C22" i="50"/>
  <c r="L17" i="97"/>
  <c r="D22" i="136"/>
  <c r="E22" i="136" s="1"/>
  <c r="AC14" i="134"/>
  <c r="AC18" i="134"/>
  <c r="P16" i="4"/>
  <c r="Q16" i="4" s="1"/>
  <c r="T16" i="4"/>
  <c r="C31" i="36"/>
  <c r="T27" i="100"/>
  <c r="P27" i="100"/>
  <c r="Q27" i="100" s="1"/>
  <c r="E27" i="143"/>
  <c r="J27" i="143"/>
  <c r="T21" i="100"/>
  <c r="P21" i="100"/>
  <c r="Q21" i="100" s="1"/>
  <c r="S16" i="105"/>
  <c r="T16" i="105" s="1"/>
  <c r="D17" i="140"/>
  <c r="G29" i="137"/>
  <c r="D22" i="94"/>
  <c r="D24" i="155"/>
  <c r="F24" i="155" s="1"/>
  <c r="G24" i="155" s="1"/>
  <c r="AC23" i="143"/>
  <c r="W13" i="4"/>
  <c r="AC13" i="145"/>
  <c r="E16" i="137"/>
  <c r="E14" i="137"/>
  <c r="S31" i="142"/>
  <c r="E31" i="142" s="1"/>
  <c r="J17" i="143"/>
  <c r="D17" i="143" s="1"/>
  <c r="H17" i="143" s="1"/>
  <c r="E17" i="143"/>
  <c r="T18" i="100"/>
  <c r="P18" i="100"/>
  <c r="Q18" i="100" s="1"/>
  <c r="Y18" i="103"/>
  <c r="Z18" i="103" s="1"/>
  <c r="S27" i="103"/>
  <c r="D28" i="134"/>
  <c r="D25" i="138"/>
  <c r="E25" i="138" s="1"/>
  <c r="S24" i="104"/>
  <c r="AB31" i="144"/>
  <c r="AC12" i="144"/>
  <c r="Y22" i="104"/>
  <c r="Z22" i="104" s="1"/>
  <c r="N23" i="138"/>
  <c r="C15" i="3"/>
  <c r="C19" i="107"/>
  <c r="N20" i="136"/>
  <c r="J27" i="142"/>
  <c r="E27" i="142"/>
  <c r="N31" i="144"/>
  <c r="G12" i="144"/>
  <c r="V17" i="104"/>
  <c r="W17" i="104" s="1"/>
  <c r="P24" i="100"/>
  <c r="Q24" i="100" s="1"/>
  <c r="T24" i="100"/>
  <c r="U31" i="143"/>
  <c r="G28" i="139"/>
  <c r="W26" i="4"/>
  <c r="Q31" i="137"/>
  <c r="D21" i="96"/>
  <c r="C11" i="52"/>
  <c r="F29" i="52"/>
  <c r="C26" i="52"/>
  <c r="D16" i="134"/>
  <c r="S15" i="103"/>
  <c r="H20" i="141"/>
  <c r="H20" i="108"/>
  <c r="V20" i="104"/>
  <c r="W20" i="104" s="1"/>
  <c r="G20" i="139"/>
  <c r="H20" i="139" s="1"/>
  <c r="K11" i="36"/>
  <c r="J11" i="36"/>
  <c r="I31" i="36"/>
  <c r="W28" i="101"/>
  <c r="G17" i="139"/>
  <c r="V11" i="105"/>
  <c r="J31" i="140"/>
  <c r="K31" i="140" s="1"/>
  <c r="C15" i="53"/>
  <c r="H24" i="95"/>
  <c r="C15" i="45"/>
  <c r="R30" i="48"/>
  <c r="J10" i="96"/>
  <c r="C13" i="50"/>
  <c r="J12" i="96"/>
  <c r="C16" i="56"/>
  <c r="E26" i="137"/>
  <c r="V13" i="103"/>
  <c r="W13" i="103" s="1"/>
  <c r="Z31" i="145"/>
  <c r="K14" i="102"/>
  <c r="L14" i="102"/>
  <c r="G28" i="142"/>
  <c r="H17" i="108"/>
  <c r="H17" i="141"/>
  <c r="G22" i="139"/>
  <c r="D26" i="94"/>
  <c r="D28" i="155"/>
  <c r="F28" i="155" s="1"/>
  <c r="G28" i="155" s="1"/>
  <c r="S31" i="139"/>
  <c r="D28" i="139"/>
  <c r="J24" i="36"/>
  <c r="K24" i="36"/>
  <c r="C23" i="54"/>
  <c r="C25" i="54"/>
  <c r="C22" i="57"/>
  <c r="F12" i="95"/>
  <c r="V12" i="47"/>
  <c r="Y12" i="47" s="1"/>
  <c r="H26" i="96"/>
  <c r="V26" i="103"/>
  <c r="W26" i="103" s="1"/>
  <c r="V19" i="103"/>
  <c r="W19" i="103" s="1"/>
  <c r="C11" i="110"/>
  <c r="C19" i="50"/>
  <c r="C23" i="53"/>
  <c r="H14" i="94"/>
  <c r="C16" i="50"/>
  <c r="C12" i="55"/>
  <c r="H25" i="94"/>
  <c r="C22" i="110"/>
  <c r="P22" i="110" s="1"/>
  <c r="C21" i="112"/>
  <c r="P21" i="112"/>
  <c r="C18" i="109"/>
  <c r="C17" i="111"/>
  <c r="D17" i="111" s="1"/>
  <c r="F11" i="96"/>
  <c r="V11" i="48"/>
  <c r="Y11" i="48" s="1"/>
  <c r="J16" i="97"/>
  <c r="H26" i="95"/>
  <c r="C12" i="56"/>
  <c r="L22" i="94"/>
  <c r="J16" i="94"/>
  <c r="J30" i="94" s="1"/>
  <c r="L24" i="96"/>
  <c r="L16" i="94"/>
  <c r="C26" i="53"/>
  <c r="L24" i="95"/>
  <c r="H12" i="95"/>
  <c r="V15" i="34"/>
  <c r="F15" i="94"/>
  <c r="H10" i="95"/>
  <c r="P30" i="47"/>
  <c r="C26" i="56"/>
  <c r="C24" i="57"/>
  <c r="C19" i="51"/>
  <c r="C11" i="50"/>
  <c r="F29" i="50"/>
  <c r="C16" i="57"/>
  <c r="C12" i="50"/>
  <c r="H22" i="94"/>
  <c r="D14" i="136"/>
  <c r="E14" i="136" s="1"/>
  <c r="W24" i="4"/>
  <c r="T15" i="4"/>
  <c r="P15" i="4"/>
  <c r="Q15" i="4" s="1"/>
  <c r="J25" i="108"/>
  <c r="J25" i="141"/>
  <c r="E21" i="137"/>
  <c r="L13" i="43"/>
  <c r="K13" i="43"/>
  <c r="T28" i="100"/>
  <c r="P28" i="100"/>
  <c r="Q28" i="100" s="1"/>
  <c r="D16" i="136"/>
  <c r="E16" i="136" s="1"/>
  <c r="J18" i="144"/>
  <c r="E18" i="144"/>
  <c r="Z14" i="100"/>
  <c r="G19" i="143"/>
  <c r="N29" i="138"/>
  <c r="Y28" i="104"/>
  <c r="Z28" i="104" s="1"/>
  <c r="C11" i="111"/>
  <c r="C18" i="56"/>
  <c r="C25" i="51"/>
  <c r="C29" i="51" s="1"/>
  <c r="L18" i="94"/>
  <c r="C17" i="110"/>
  <c r="C18" i="111"/>
  <c r="C23" i="112"/>
  <c r="C10" i="110"/>
  <c r="C10" i="111"/>
  <c r="D10" i="111" s="1"/>
  <c r="L19" i="96"/>
  <c r="O30" i="45"/>
  <c r="C23" i="50"/>
  <c r="H22" i="95"/>
  <c r="L14" i="95"/>
  <c r="J16" i="96"/>
  <c r="L11" i="94"/>
  <c r="F23" i="95"/>
  <c r="V23" i="47"/>
  <c r="Y23" i="47" s="1"/>
  <c r="L22" i="96"/>
  <c r="L30" i="96" s="1"/>
  <c r="H14" i="96"/>
  <c r="J11" i="97"/>
  <c r="C27" i="57"/>
  <c r="C15" i="50"/>
  <c r="P29" i="54"/>
  <c r="P29" i="55"/>
  <c r="H19" i="96"/>
  <c r="Q15" i="92"/>
  <c r="D14" i="134"/>
  <c r="S13" i="103"/>
  <c r="G17" i="145"/>
  <c r="E25" i="143"/>
  <c r="J25" i="143"/>
  <c r="E17" i="134"/>
  <c r="J19" i="145"/>
  <c r="E19" i="145"/>
  <c r="O20" i="92"/>
  <c r="J31" i="137"/>
  <c r="D12" i="137"/>
  <c r="J14" i="144"/>
  <c r="D14" i="144" s="1"/>
  <c r="F14" i="144" s="1"/>
  <c r="E14" i="144"/>
  <c r="T23" i="101"/>
  <c r="P23" i="101"/>
  <c r="Q23" i="101" s="1"/>
  <c r="S17" i="98"/>
  <c r="G29" i="147"/>
  <c r="P15" i="101"/>
  <c r="Q15" i="101" s="1"/>
  <c r="T15" i="101"/>
  <c r="D20" i="96"/>
  <c r="C28" i="51"/>
  <c r="G24" i="147"/>
  <c r="O27" i="109"/>
  <c r="C9" i="109"/>
  <c r="C24" i="109"/>
  <c r="J14" i="95"/>
  <c r="L18" i="96"/>
  <c r="C24" i="112"/>
  <c r="C12" i="109"/>
  <c r="P12" i="109" s="1"/>
  <c r="C15" i="111"/>
  <c r="C22" i="112"/>
  <c r="P22" i="112" s="1"/>
  <c r="L26" i="97"/>
  <c r="L15" i="95"/>
  <c r="C26" i="51"/>
  <c r="J18" i="96"/>
  <c r="J30" i="96" s="1"/>
  <c r="L26" i="94"/>
  <c r="J17" i="96"/>
  <c r="H12" i="94"/>
  <c r="H30" i="48"/>
  <c r="C15" i="56"/>
  <c r="L16" i="96"/>
  <c r="H13" i="96"/>
  <c r="H16" i="94"/>
  <c r="J14" i="97"/>
  <c r="L26" i="96"/>
  <c r="F12" i="94"/>
  <c r="F30" i="94" s="1"/>
  <c r="V12" i="34"/>
  <c r="H30" i="49"/>
  <c r="N30" i="47"/>
  <c r="H10" i="96"/>
  <c r="P30" i="48"/>
  <c r="C22" i="52"/>
  <c r="Z24" i="4"/>
  <c r="K19" i="102"/>
  <c r="L19" i="102"/>
  <c r="N19" i="102" s="1"/>
  <c r="G13" i="134"/>
  <c r="T17" i="100"/>
  <c r="P17" i="100"/>
  <c r="Q17" i="100" s="1"/>
  <c r="V14" i="103"/>
  <c r="W14" i="103" s="1"/>
  <c r="K15" i="92"/>
  <c r="D27" i="134"/>
  <c r="S26" i="103"/>
  <c r="H25" i="141"/>
  <c r="H25" i="108"/>
  <c r="AC22" i="137"/>
  <c r="I14" i="92"/>
  <c r="I14" i="152"/>
  <c r="Z31" i="134"/>
  <c r="E31" i="134" s="1"/>
  <c r="N28" i="136"/>
  <c r="J11" i="141"/>
  <c r="K11" i="141" s="1"/>
  <c r="J11" i="108"/>
  <c r="L17" i="43"/>
  <c r="K17" i="43"/>
  <c r="I20" i="92"/>
  <c r="V28" i="104"/>
  <c r="W28" i="104" s="1"/>
  <c r="G26" i="144"/>
  <c r="G24" i="134"/>
  <c r="E15" i="45"/>
  <c r="AC27" i="147"/>
  <c r="L13" i="97"/>
  <c r="C13" i="53"/>
  <c r="H16" i="96"/>
  <c r="J16" i="95"/>
  <c r="C12" i="52"/>
  <c r="AC17" i="134"/>
  <c r="W28" i="4"/>
  <c r="AC23" i="134"/>
  <c r="S20" i="103"/>
  <c r="D21" i="134"/>
  <c r="W22" i="100"/>
  <c r="T15" i="100"/>
  <c r="P15" i="100"/>
  <c r="Q15" i="100" s="1"/>
  <c r="T19" i="4"/>
  <c r="P19" i="4"/>
  <c r="Q19" i="4" s="1"/>
  <c r="H11" i="108"/>
  <c r="H11" i="141"/>
  <c r="J16" i="145"/>
  <c r="E16" i="145"/>
  <c r="G14" i="145"/>
  <c r="N26" i="140"/>
  <c r="Y25" i="105"/>
  <c r="Z25" i="105" s="1"/>
  <c r="V16" i="49"/>
  <c r="Y16" i="49" s="1"/>
  <c r="F16" i="97"/>
  <c r="D26" i="136"/>
  <c r="E26" i="136" s="1"/>
  <c r="D17" i="95"/>
  <c r="O14" i="92"/>
  <c r="O14" i="152"/>
  <c r="G29" i="142"/>
  <c r="Z13" i="4"/>
  <c r="Z20" i="100"/>
  <c r="AC29" i="145"/>
  <c r="Q18" i="92"/>
  <c r="Q18" i="152"/>
  <c r="M20" i="92"/>
  <c r="V24" i="104"/>
  <c r="W24" i="104" s="1"/>
  <c r="V27" i="104"/>
  <c r="W27" i="104" s="1"/>
  <c r="Q31" i="134"/>
  <c r="V11" i="103"/>
  <c r="W11" i="103" s="1"/>
  <c r="K13" i="152"/>
  <c r="K13" i="92"/>
  <c r="F20" i="141"/>
  <c r="T20" i="10"/>
  <c r="F20" i="108"/>
  <c r="E25" i="142"/>
  <c r="J25" i="142"/>
  <c r="AC15" i="137"/>
  <c r="AC27" i="137"/>
  <c r="G22" i="137"/>
  <c r="J12" i="108"/>
  <c r="J12" i="141"/>
  <c r="D19" i="136"/>
  <c r="E19" i="136" s="1"/>
  <c r="I13" i="152"/>
  <c r="I16" i="152" s="1"/>
  <c r="X14" i="152" s="1"/>
  <c r="I13" i="92"/>
  <c r="AC23" i="139"/>
  <c r="E23" i="134"/>
  <c r="W16" i="101"/>
  <c r="D22" i="95"/>
  <c r="H29" i="54"/>
  <c r="E26" i="145"/>
  <c r="J26" i="145"/>
  <c r="Z16" i="68"/>
  <c r="S12" i="92"/>
  <c r="S12" i="152"/>
  <c r="J31" i="138"/>
  <c r="K31" i="138" s="1"/>
  <c r="V11" i="104"/>
  <c r="D18" i="137"/>
  <c r="K27" i="43"/>
  <c r="L27" i="43"/>
  <c r="E13" i="142"/>
  <c r="J13" i="142"/>
  <c r="AC13" i="79"/>
  <c r="AA13" i="79" s="1"/>
  <c r="E13" i="98"/>
  <c r="E28" i="147"/>
  <c r="J28" i="147"/>
  <c r="AC13" i="139"/>
  <c r="C28" i="52"/>
  <c r="H20" i="96"/>
  <c r="C21" i="57"/>
  <c r="F29" i="53"/>
  <c r="C11" i="53"/>
  <c r="K29" i="51"/>
  <c r="C17" i="45"/>
  <c r="C28" i="54"/>
  <c r="C28" i="50"/>
  <c r="G23" i="137"/>
  <c r="S18" i="152"/>
  <c r="S18" i="92"/>
  <c r="AC13" i="134"/>
  <c r="T25" i="10"/>
  <c r="C28" i="106"/>
  <c r="F25" i="108"/>
  <c r="F25" i="141"/>
  <c r="E29" i="142"/>
  <c r="J29" i="142"/>
  <c r="P12" i="100"/>
  <c r="Q12" i="100" s="1"/>
  <c r="T12" i="100"/>
  <c r="E12" i="137"/>
  <c r="F12" i="137" s="1"/>
  <c r="L31" i="137"/>
  <c r="G18" i="143"/>
  <c r="G14" i="143"/>
  <c r="G27" i="143"/>
  <c r="I18" i="98"/>
  <c r="D13" i="139"/>
  <c r="P28" i="101"/>
  <c r="Q28" i="101" s="1"/>
  <c r="T28" i="101"/>
  <c r="S31" i="145"/>
  <c r="Y19" i="105"/>
  <c r="Z19" i="105" s="1"/>
  <c r="N20" i="140"/>
  <c r="G12" i="147"/>
  <c r="N31" i="147"/>
  <c r="C24" i="45"/>
  <c r="L22" i="95"/>
  <c r="V17" i="47"/>
  <c r="Y17" i="47" s="1"/>
  <c r="F17" i="95"/>
  <c r="H17" i="94"/>
  <c r="H30" i="94" s="1"/>
  <c r="T23" i="4"/>
  <c r="P23" i="4"/>
  <c r="Q23" i="4" s="1"/>
  <c r="D17" i="137"/>
  <c r="F25" i="97"/>
  <c r="V25" i="49"/>
  <c r="Y25" i="49" s="1"/>
  <c r="O27" i="110"/>
  <c r="C9" i="110"/>
  <c r="C21" i="52"/>
  <c r="F26" i="96"/>
  <c r="V26" i="48"/>
  <c r="Y26" i="48" s="1"/>
  <c r="J26" i="95"/>
  <c r="C16" i="111"/>
  <c r="C16" i="109"/>
  <c r="C15" i="110"/>
  <c r="P15" i="110" s="1"/>
  <c r="C13" i="112"/>
  <c r="C13" i="54"/>
  <c r="C23" i="57"/>
  <c r="J25" i="97"/>
  <c r="C19" i="56"/>
  <c r="C17" i="51"/>
  <c r="H13" i="94"/>
  <c r="V14" i="48"/>
  <c r="Y14" i="48" s="1"/>
  <c r="F14" i="96"/>
  <c r="H12" i="96"/>
  <c r="C26" i="57"/>
  <c r="C14" i="53"/>
  <c r="L11" i="97"/>
  <c r="V18" i="48"/>
  <c r="Y18" i="48" s="1"/>
  <c r="F18" i="96"/>
  <c r="H27" i="97"/>
  <c r="H23" i="97"/>
  <c r="H17" i="97"/>
  <c r="C22" i="54"/>
  <c r="J27" i="94"/>
  <c r="C14" i="51"/>
  <c r="R30" i="49"/>
  <c r="J10" i="97"/>
  <c r="L12" i="95"/>
  <c r="L30" i="34"/>
  <c r="J13" i="95"/>
  <c r="J22" i="97"/>
  <c r="J11" i="94"/>
  <c r="W18" i="4"/>
  <c r="L23" i="102"/>
  <c r="K23" i="102"/>
  <c r="N15" i="125"/>
  <c r="I19" i="125" s="1"/>
  <c r="J27" i="141"/>
  <c r="J27" i="108"/>
  <c r="G13" i="143"/>
  <c r="G20" i="92"/>
  <c r="G21" i="92" s="1"/>
  <c r="I17" i="92"/>
  <c r="I17" i="152"/>
  <c r="K21" i="68"/>
  <c r="Y26" i="103"/>
  <c r="Z26" i="103" s="1"/>
  <c r="J21" i="141"/>
  <c r="N21" i="141" s="1"/>
  <c r="G21" i="141" s="1"/>
  <c r="J21" i="108"/>
  <c r="AC18" i="143"/>
  <c r="S14" i="92"/>
  <c r="S14" i="152"/>
  <c r="V12" i="104"/>
  <c r="W12" i="104" s="1"/>
  <c r="V20" i="103"/>
  <c r="W20" i="103" s="1"/>
  <c r="K16" i="102"/>
  <c r="L16" i="102"/>
  <c r="Y22" i="103"/>
  <c r="Z22" i="103" s="1"/>
  <c r="J26" i="143"/>
  <c r="E26" i="143"/>
  <c r="W13" i="100"/>
  <c r="C20" i="110"/>
  <c r="P20" i="110" s="1"/>
  <c r="C20" i="51"/>
  <c r="J14" i="94"/>
  <c r="H23" i="95"/>
  <c r="C27" i="50"/>
  <c r="C26" i="112"/>
  <c r="C18" i="112"/>
  <c r="P18" i="112" s="1"/>
  <c r="C26" i="110"/>
  <c r="C21" i="111"/>
  <c r="H22" i="96"/>
  <c r="F14" i="97"/>
  <c r="V14" i="49"/>
  <c r="Y14" i="49" s="1"/>
  <c r="H25" i="97"/>
  <c r="F17" i="97"/>
  <c r="V17" i="49"/>
  <c r="Y17" i="49" s="1"/>
  <c r="V15" i="47"/>
  <c r="Y15" i="47" s="1"/>
  <c r="F15" i="95"/>
  <c r="N15" i="95" s="1"/>
  <c r="C18" i="52"/>
  <c r="C18" i="45"/>
  <c r="C30" i="45" s="1"/>
  <c r="D18" i="45" s="1"/>
  <c r="J17" i="97"/>
  <c r="L14" i="97"/>
  <c r="C18" i="54"/>
  <c r="V15" i="49"/>
  <c r="Y15" i="49" s="1"/>
  <c r="F15" i="97"/>
  <c r="J27" i="96"/>
  <c r="C22" i="55"/>
  <c r="C15" i="55"/>
  <c r="F13" i="97"/>
  <c r="V13" i="49"/>
  <c r="Y13" i="49" s="1"/>
  <c r="C13" i="57"/>
  <c r="J30" i="47"/>
  <c r="L27" i="95"/>
  <c r="C13" i="52"/>
  <c r="C14" i="57"/>
  <c r="C29" i="57" s="1"/>
  <c r="D25" i="57" s="1"/>
  <c r="J18" i="97"/>
  <c r="C16" i="55"/>
  <c r="W18" i="100"/>
  <c r="L31" i="134"/>
  <c r="E12" i="134"/>
  <c r="F12" i="134" s="1"/>
  <c r="J29" i="102"/>
  <c r="L29" i="102" s="1"/>
  <c r="L10" i="102"/>
  <c r="K10" i="102"/>
  <c r="J16" i="142"/>
  <c r="E16" i="142"/>
  <c r="P25" i="100"/>
  <c r="Q25" i="100" s="1"/>
  <c r="T25" i="100"/>
  <c r="Y27" i="103"/>
  <c r="Z27" i="103" s="1"/>
  <c r="AC25" i="144"/>
  <c r="J31" i="139"/>
  <c r="D12" i="139"/>
  <c r="H12" i="139" s="1"/>
  <c r="E17" i="98"/>
  <c r="AC17" i="79"/>
  <c r="AA17" i="79" s="1"/>
  <c r="AC14" i="146"/>
  <c r="D26" i="97"/>
  <c r="J28" i="143"/>
  <c r="D28" i="143" s="1"/>
  <c r="H28" i="143" s="1"/>
  <c r="E28" i="143"/>
  <c r="Z19" i="101"/>
  <c r="C15" i="52"/>
  <c r="F26" i="94"/>
  <c r="N26" i="94" s="1"/>
  <c r="V26" i="34"/>
  <c r="Y26" i="34" s="1"/>
  <c r="C14" i="55"/>
  <c r="C28" i="56"/>
  <c r="C25" i="57"/>
  <c r="D15" i="136"/>
  <c r="E15" i="136" s="1"/>
  <c r="AC14" i="145"/>
  <c r="G18" i="98"/>
  <c r="N15" i="79"/>
  <c r="K12" i="98"/>
  <c r="C17" i="112"/>
  <c r="D17" i="112" s="1"/>
  <c r="O27" i="112"/>
  <c r="C9" i="112"/>
  <c r="H16" i="97"/>
  <c r="H23" i="96"/>
  <c r="J23" i="95"/>
  <c r="C18" i="110"/>
  <c r="C21" i="109"/>
  <c r="C19" i="109"/>
  <c r="C26" i="111"/>
  <c r="P26" i="111" s="1"/>
  <c r="L26" i="95"/>
  <c r="M26" i="95" s="1"/>
  <c r="L12" i="94"/>
  <c r="L13" i="95"/>
  <c r="F13" i="96"/>
  <c r="V13" i="48"/>
  <c r="Y13" i="48" s="1"/>
  <c r="K29" i="55"/>
  <c r="H20" i="97"/>
  <c r="H15" i="94"/>
  <c r="J21" i="95"/>
  <c r="L24" i="94"/>
  <c r="P29" i="50"/>
  <c r="J19" i="94"/>
  <c r="C16" i="53"/>
  <c r="C22" i="56"/>
  <c r="L27" i="94"/>
  <c r="L30" i="94" s="1"/>
  <c r="H24" i="96"/>
  <c r="C19" i="55"/>
  <c r="J21" i="94"/>
  <c r="P29" i="57"/>
  <c r="C28" i="53"/>
  <c r="H30" i="47"/>
  <c r="V23" i="34"/>
  <c r="F23" i="94"/>
  <c r="K29" i="54"/>
  <c r="H19" i="95"/>
  <c r="N19" i="95" s="1"/>
  <c r="Q19" i="95" s="1"/>
  <c r="J22" i="96"/>
  <c r="N16" i="136"/>
  <c r="AC15" i="134"/>
  <c r="J23" i="108"/>
  <c r="J23" i="141"/>
  <c r="G23" i="134"/>
  <c r="K26" i="102"/>
  <c r="L26" i="102"/>
  <c r="G12" i="137"/>
  <c r="N31" i="137"/>
  <c r="U31" i="142"/>
  <c r="W21" i="4"/>
  <c r="D27" i="137"/>
  <c r="G12" i="143"/>
  <c r="N31" i="143"/>
  <c r="D27" i="136"/>
  <c r="E27" i="136" s="1"/>
  <c r="D31" i="43"/>
  <c r="G14" i="92"/>
  <c r="G14" i="152"/>
  <c r="D16" i="97"/>
  <c r="K29" i="50"/>
  <c r="F22" i="94"/>
  <c r="V22" i="34"/>
  <c r="V25" i="34"/>
  <c r="F25" i="94"/>
  <c r="J24" i="96"/>
  <c r="L19" i="95"/>
  <c r="E19" i="134"/>
  <c r="G17" i="134"/>
  <c r="H17" i="134" s="1"/>
  <c r="V17" i="103"/>
  <c r="W17" i="103" s="1"/>
  <c r="Q29" i="10"/>
  <c r="J10" i="141"/>
  <c r="J10" i="108"/>
  <c r="K28" i="43"/>
  <c r="L28" i="43"/>
  <c r="M31" i="136"/>
  <c r="N31" i="136" s="1"/>
  <c r="N12" i="136"/>
  <c r="H27" i="141"/>
  <c r="H27" i="108"/>
  <c r="E15" i="144"/>
  <c r="J15" i="144"/>
  <c r="C14" i="45"/>
  <c r="L25" i="95"/>
  <c r="C17" i="53"/>
  <c r="N18" i="136"/>
  <c r="D21" i="137"/>
  <c r="AC13" i="142"/>
  <c r="G20" i="143"/>
  <c r="W25" i="4"/>
  <c r="G25" i="142"/>
  <c r="Q14" i="92"/>
  <c r="Q14" i="152"/>
  <c r="S26" i="104"/>
  <c r="T26" i="104" s="1"/>
  <c r="D27" i="138"/>
  <c r="E27" i="138" s="1"/>
  <c r="K16" i="43"/>
  <c r="L16" i="43"/>
  <c r="G22" i="144"/>
  <c r="G15" i="144"/>
  <c r="G22" i="134"/>
  <c r="J18" i="143"/>
  <c r="E18" i="143"/>
  <c r="C25" i="107"/>
  <c r="C21" i="3"/>
  <c r="AC17" i="137"/>
  <c r="S31" i="137"/>
  <c r="G13" i="92"/>
  <c r="G13" i="152"/>
  <c r="AC19" i="148"/>
  <c r="Z31" i="142"/>
  <c r="O13" i="92"/>
  <c r="O13" i="152"/>
  <c r="AC25" i="137"/>
  <c r="L19" i="108"/>
  <c r="E29" i="147"/>
  <c r="J29" i="147"/>
  <c r="V20" i="105"/>
  <c r="W20" i="105" s="1"/>
  <c r="J15" i="145"/>
  <c r="E15" i="145"/>
  <c r="G13" i="145"/>
  <c r="P25" i="4"/>
  <c r="Q25" i="4" s="1"/>
  <c r="T25" i="4"/>
  <c r="H19" i="108"/>
  <c r="H19" i="141"/>
  <c r="AB31" i="145"/>
  <c r="Z28" i="100"/>
  <c r="K20" i="102"/>
  <c r="L20" i="102"/>
  <c r="D28" i="137"/>
  <c r="Y18" i="104"/>
  <c r="Z18" i="104" s="1"/>
  <c r="N19" i="138"/>
  <c r="J26" i="146"/>
  <c r="E26" i="146"/>
  <c r="D21" i="97"/>
  <c r="D15" i="140"/>
  <c r="S14" i="105"/>
  <c r="D15" i="94"/>
  <c r="D17" i="155"/>
  <c r="K19" i="36"/>
  <c r="J19" i="36"/>
  <c r="G29" i="148"/>
  <c r="C24" i="52"/>
  <c r="F23" i="96"/>
  <c r="V23" i="48"/>
  <c r="Y23" i="48" s="1"/>
  <c r="H27" i="96"/>
  <c r="C21" i="51"/>
  <c r="H26" i="97"/>
  <c r="K29" i="56"/>
  <c r="C16" i="51"/>
  <c r="V24" i="34"/>
  <c r="F24" i="94"/>
  <c r="Z12" i="100"/>
  <c r="N29" i="136"/>
  <c r="K15" i="102"/>
  <c r="L15" i="102"/>
  <c r="G26" i="143"/>
  <c r="AC27" i="134"/>
  <c r="W11" i="100"/>
  <c r="V30" i="100"/>
  <c r="W30" i="100" s="1"/>
  <c r="S19" i="92"/>
  <c r="S19" i="152"/>
  <c r="J19" i="143"/>
  <c r="E19" i="143"/>
  <c r="J16" i="147"/>
  <c r="E16" i="147"/>
  <c r="E26" i="147"/>
  <c r="J26" i="147"/>
  <c r="W23" i="101"/>
  <c r="W12" i="101"/>
  <c r="G14" i="148"/>
  <c r="E21" i="148"/>
  <c r="J21" i="148"/>
  <c r="H27" i="95"/>
  <c r="L30" i="48"/>
  <c r="L21" i="97"/>
  <c r="N21" i="97" s="1"/>
  <c r="H19" i="97"/>
  <c r="H14" i="97"/>
  <c r="J19" i="96"/>
  <c r="N17" i="136"/>
  <c r="D29" i="10"/>
  <c r="M17" i="98"/>
  <c r="C14" i="111"/>
  <c r="C25" i="110"/>
  <c r="C25" i="53"/>
  <c r="C17" i="50"/>
  <c r="L14" i="96"/>
  <c r="H18" i="94"/>
  <c r="C23" i="110"/>
  <c r="C15" i="112"/>
  <c r="C15" i="109"/>
  <c r="C24" i="110"/>
  <c r="D24" i="110" s="1"/>
  <c r="C12" i="110"/>
  <c r="C19" i="53"/>
  <c r="V21" i="34"/>
  <c r="F21" i="94"/>
  <c r="H27" i="94"/>
  <c r="V10" i="48"/>
  <c r="Y10" i="48" s="1"/>
  <c r="F30" i="48"/>
  <c r="F10" i="96"/>
  <c r="C11" i="56"/>
  <c r="F29" i="56"/>
  <c r="J12" i="94"/>
  <c r="L20" i="94"/>
  <c r="H18" i="96"/>
  <c r="J22" i="95"/>
  <c r="H21" i="95"/>
  <c r="I21" i="95" s="1"/>
  <c r="P29" i="52"/>
  <c r="S29" i="52" s="1"/>
  <c r="C19" i="57"/>
  <c r="L17" i="96"/>
  <c r="N30" i="34"/>
  <c r="C23" i="55"/>
  <c r="J18" i="95"/>
  <c r="C20" i="53"/>
  <c r="P29" i="51"/>
  <c r="C27" i="51"/>
  <c r="J15" i="95"/>
  <c r="H15" i="96"/>
  <c r="J27" i="95"/>
  <c r="K13" i="102"/>
  <c r="L13" i="102"/>
  <c r="G26" i="134"/>
  <c r="Q20" i="92"/>
  <c r="Q21" i="92" s="1"/>
  <c r="N26" i="136"/>
  <c r="S15" i="92"/>
  <c r="Z18" i="100"/>
  <c r="AC24" i="144"/>
  <c r="C13" i="3"/>
  <c r="C17" i="107"/>
  <c r="P12" i="4"/>
  <c r="Q12" i="4" s="1"/>
  <c r="T12" i="4"/>
  <c r="J25" i="144"/>
  <c r="E25" i="144"/>
  <c r="G18" i="152"/>
  <c r="G18" i="92"/>
  <c r="E17" i="142"/>
  <c r="J17" i="142"/>
  <c r="D29" i="134"/>
  <c r="S28" i="103"/>
  <c r="J24" i="142"/>
  <c r="J31" i="142" s="1"/>
  <c r="E24" i="142"/>
  <c r="E14" i="145"/>
  <c r="J14" i="145"/>
  <c r="E19" i="139"/>
  <c r="K28" i="36"/>
  <c r="J28" i="36"/>
  <c r="C16" i="110"/>
  <c r="P16" i="110" s="1"/>
  <c r="L13" i="94"/>
  <c r="J19" i="95"/>
  <c r="H18" i="95"/>
  <c r="C25" i="109"/>
  <c r="D25" i="109" s="1"/>
  <c r="C12" i="112"/>
  <c r="C12" i="111"/>
  <c r="P12" i="111"/>
  <c r="C25" i="112"/>
  <c r="L18" i="97"/>
  <c r="H10" i="97"/>
  <c r="P30" i="49"/>
  <c r="H16" i="95"/>
  <c r="F18" i="95"/>
  <c r="N18" i="95" s="1"/>
  <c r="V18" i="47"/>
  <c r="Y18" i="47" s="1"/>
  <c r="L23" i="96"/>
  <c r="J11" i="96"/>
  <c r="L23" i="94"/>
  <c r="U23" i="34"/>
  <c r="C24" i="56"/>
  <c r="L17" i="94"/>
  <c r="T30" i="47"/>
  <c r="L10" i="95"/>
  <c r="J13" i="97"/>
  <c r="L23" i="97"/>
  <c r="F14" i="94"/>
  <c r="V14" i="34"/>
  <c r="H18" i="97"/>
  <c r="C16" i="54"/>
  <c r="C16" i="45"/>
  <c r="C28" i="45"/>
  <c r="C21" i="50"/>
  <c r="C13" i="56"/>
  <c r="V27" i="47"/>
  <c r="Y27" i="47" s="1"/>
  <c r="F27" i="95"/>
  <c r="V22" i="49"/>
  <c r="Y22" i="49" s="1"/>
  <c r="F22" i="97"/>
  <c r="C23" i="107"/>
  <c r="C19" i="3"/>
  <c r="P13" i="100"/>
  <c r="Q13" i="100" s="1"/>
  <c r="T13" i="100"/>
  <c r="AC26" i="134"/>
  <c r="E14" i="142"/>
  <c r="J14" i="142"/>
  <c r="N24" i="136"/>
  <c r="V12" i="103"/>
  <c r="W12" i="103" s="1"/>
  <c r="K26" i="43"/>
  <c r="L26" i="43"/>
  <c r="W16" i="100"/>
  <c r="S19" i="104"/>
  <c r="T19" i="104" s="1"/>
  <c r="D20" i="138"/>
  <c r="E20" i="138" s="1"/>
  <c r="L16" i="108"/>
  <c r="E22" i="45"/>
  <c r="J15" i="147"/>
  <c r="E15" i="147"/>
  <c r="T21" i="68"/>
  <c r="O17" i="152"/>
  <c r="O17" i="92"/>
  <c r="E12" i="139"/>
  <c r="L31" i="139"/>
  <c r="P30" i="34"/>
  <c r="H10" i="94"/>
  <c r="L14" i="94"/>
  <c r="C22" i="51"/>
  <c r="J19" i="97"/>
  <c r="C18" i="51"/>
  <c r="C26" i="54"/>
  <c r="K18" i="102"/>
  <c r="L18" i="102"/>
  <c r="AC15" i="147"/>
  <c r="C11" i="109"/>
  <c r="P11" i="109"/>
  <c r="C14" i="112"/>
  <c r="C20" i="57"/>
  <c r="K29" i="52"/>
  <c r="C12" i="53"/>
  <c r="L16" i="97"/>
  <c r="J30" i="34"/>
  <c r="F15" i="96"/>
  <c r="V15" i="48"/>
  <c r="Y15" i="48" s="1"/>
  <c r="C19" i="110"/>
  <c r="P19" i="110" s="1"/>
  <c r="C14" i="109"/>
  <c r="C24" i="111"/>
  <c r="D24" i="111" s="1"/>
  <c r="C20" i="112"/>
  <c r="D20" i="112" s="1"/>
  <c r="C13" i="111"/>
  <c r="D13" i="111" s="1"/>
  <c r="C15" i="51"/>
  <c r="P29" i="53"/>
  <c r="C13" i="55"/>
  <c r="J30" i="49"/>
  <c r="C12" i="57"/>
  <c r="C21" i="53"/>
  <c r="V14" i="47"/>
  <c r="Y14" i="47" s="1"/>
  <c r="F14" i="95"/>
  <c r="H21" i="97"/>
  <c r="C22" i="53"/>
  <c r="C11" i="57"/>
  <c r="F29" i="57"/>
  <c r="V10" i="49"/>
  <c r="Y10" i="49" s="1"/>
  <c r="F10" i="97"/>
  <c r="F30" i="49"/>
  <c r="J25" i="94"/>
  <c r="L12" i="97"/>
  <c r="H11" i="96"/>
  <c r="H30" i="96" s="1"/>
  <c r="H22" i="97"/>
  <c r="J21" i="96"/>
  <c r="C21" i="54"/>
  <c r="L11" i="96"/>
  <c r="F20" i="96"/>
  <c r="V20" i="48"/>
  <c r="Y20" i="48" s="1"/>
  <c r="J24" i="94"/>
  <c r="J21" i="97"/>
  <c r="V24" i="49"/>
  <c r="Y24" i="49" s="1"/>
  <c r="F24" i="97"/>
  <c r="J18" i="94"/>
  <c r="N18" i="94" s="1"/>
  <c r="C17" i="3"/>
  <c r="C21" i="107"/>
  <c r="D17" i="136"/>
  <c r="E17" i="136" s="1"/>
  <c r="Z12" i="4"/>
  <c r="T14" i="4"/>
  <c r="P14" i="4"/>
  <c r="Q14" i="4" s="1"/>
  <c r="E21" i="144"/>
  <c r="J21" i="144"/>
  <c r="K19" i="152"/>
  <c r="K19" i="92"/>
  <c r="N14" i="136"/>
  <c r="Z19" i="100"/>
  <c r="D13" i="138"/>
  <c r="E13" i="138" s="1"/>
  <c r="S12" i="104"/>
  <c r="T12" i="104" s="1"/>
  <c r="G28" i="143"/>
  <c r="Q17" i="152"/>
  <c r="Q17" i="92"/>
  <c r="W21" i="68"/>
  <c r="L21" i="108"/>
  <c r="G12" i="145"/>
  <c r="N31" i="145"/>
  <c r="C17" i="54"/>
  <c r="C25" i="50"/>
  <c r="H15" i="95"/>
  <c r="C12" i="54"/>
  <c r="C29" i="54" s="1"/>
  <c r="AC24" i="134"/>
  <c r="C14" i="3"/>
  <c r="C18" i="107"/>
  <c r="P21" i="4"/>
  <c r="Q21" i="4" s="1"/>
  <c r="T21" i="4"/>
  <c r="D23" i="137"/>
  <c r="S13" i="152"/>
  <c r="S13" i="92"/>
  <c r="V15" i="103"/>
  <c r="W15" i="103" s="1"/>
  <c r="W23" i="4"/>
  <c r="U31" i="137"/>
  <c r="AC17" i="139"/>
  <c r="D13" i="155"/>
  <c r="J13" i="155" s="1"/>
  <c r="D11" i="94"/>
  <c r="L15" i="94"/>
  <c r="H13" i="95"/>
  <c r="C23" i="51"/>
  <c r="P18" i="4"/>
  <c r="Q18" i="4" s="1"/>
  <c r="T18" i="4"/>
  <c r="G19" i="142"/>
  <c r="S14" i="98"/>
  <c r="G21" i="143"/>
  <c r="H21" i="143" s="1"/>
  <c r="G23" i="143"/>
  <c r="E27" i="137"/>
  <c r="F27" i="137" s="1"/>
  <c r="G12" i="134"/>
  <c r="N31" i="134"/>
  <c r="G18" i="134"/>
  <c r="G13" i="144"/>
  <c r="G29" i="145"/>
  <c r="Y16" i="103"/>
  <c r="Z16" i="103" s="1"/>
  <c r="L22" i="108"/>
  <c r="X22" i="10"/>
  <c r="AC26" i="144"/>
  <c r="J18" i="108"/>
  <c r="J18" i="141"/>
  <c r="Y17" i="103"/>
  <c r="Z17" i="103" s="1"/>
  <c r="J15" i="142"/>
  <c r="E15" i="142"/>
  <c r="E17" i="145"/>
  <c r="J17" i="145"/>
  <c r="N29" i="10"/>
  <c r="H10" i="141"/>
  <c r="H29" i="141" s="1"/>
  <c r="H10" i="108"/>
  <c r="I19" i="92"/>
  <c r="I19" i="152"/>
  <c r="T19" i="79"/>
  <c r="O16" i="98"/>
  <c r="W21" i="100"/>
  <c r="C15" i="107"/>
  <c r="C11" i="3"/>
  <c r="K12" i="152"/>
  <c r="K12" i="92"/>
  <c r="N16" i="68"/>
  <c r="Y11" i="103"/>
  <c r="Z11" i="103" s="1"/>
  <c r="X31" i="134"/>
  <c r="G26" i="142"/>
  <c r="D11" i="96"/>
  <c r="AC21" i="137"/>
  <c r="Z22" i="4"/>
  <c r="O15" i="92"/>
  <c r="G17" i="143"/>
  <c r="AC24" i="145"/>
  <c r="D24" i="137"/>
  <c r="E19" i="146"/>
  <c r="J19" i="146"/>
  <c r="T21" i="101"/>
  <c r="P21" i="101"/>
  <c r="Q21" i="101" s="1"/>
  <c r="T14" i="100"/>
  <c r="P14" i="100"/>
  <c r="Q14" i="100" s="1"/>
  <c r="G19" i="146"/>
  <c r="C24" i="51"/>
  <c r="C21" i="55"/>
  <c r="F24" i="95"/>
  <c r="N24" i="95" s="1"/>
  <c r="V24" i="47"/>
  <c r="Y24" i="47" s="1"/>
  <c r="C11" i="54"/>
  <c r="F29" i="54"/>
  <c r="Z15" i="4"/>
  <c r="E26" i="134"/>
  <c r="Z20" i="4"/>
  <c r="G23" i="142"/>
  <c r="G15" i="143"/>
  <c r="E14" i="134"/>
  <c r="K20" i="43"/>
  <c r="L20" i="43"/>
  <c r="W23" i="100"/>
  <c r="R29" i="50"/>
  <c r="S29" i="50" s="1"/>
  <c r="L13" i="96"/>
  <c r="E27" i="134"/>
  <c r="F27" i="134" s="1"/>
  <c r="N22" i="136"/>
  <c r="G27" i="142"/>
  <c r="G24" i="144"/>
  <c r="Y25" i="104"/>
  <c r="Z25" i="104" s="1"/>
  <c r="N26" i="138"/>
  <c r="D22" i="137"/>
  <c r="Z21" i="4"/>
  <c r="AC17" i="142"/>
  <c r="L31" i="143"/>
  <c r="J12" i="143"/>
  <c r="E12" i="143"/>
  <c r="AB31" i="143"/>
  <c r="J20" i="108"/>
  <c r="J20" i="141"/>
  <c r="R20" i="10"/>
  <c r="L14" i="108"/>
  <c r="E29" i="144"/>
  <c r="J29" i="144"/>
  <c r="L22" i="102"/>
  <c r="K22" i="102"/>
  <c r="E15" i="134"/>
  <c r="I18" i="152"/>
  <c r="I18" i="92"/>
  <c r="N16" i="138"/>
  <c r="Y15" i="104"/>
  <c r="Z15" i="104" s="1"/>
  <c r="W15" i="100"/>
  <c r="D15" i="139"/>
  <c r="G13" i="142"/>
  <c r="J14" i="143"/>
  <c r="E14" i="143"/>
  <c r="E22" i="142"/>
  <c r="J22" i="142"/>
  <c r="W28" i="100"/>
  <c r="W25" i="100"/>
  <c r="C20" i="52"/>
  <c r="E18" i="134"/>
  <c r="C26" i="84"/>
  <c r="I26" i="84" s="1"/>
  <c r="N28" i="138"/>
  <c r="Y27" i="104"/>
  <c r="Z27" i="104" s="1"/>
  <c r="T18" i="101"/>
  <c r="P18" i="101"/>
  <c r="Q18" i="101" s="1"/>
  <c r="V22" i="105"/>
  <c r="W22" i="105" s="1"/>
  <c r="D11" i="95"/>
  <c r="D30" i="95" s="1"/>
  <c r="D23" i="94"/>
  <c r="D25" i="155"/>
  <c r="D31" i="155" s="1"/>
  <c r="J31" i="155" s="1"/>
  <c r="E21" i="139"/>
  <c r="C27" i="56"/>
  <c r="H23" i="94"/>
  <c r="C18" i="50"/>
  <c r="V18" i="34"/>
  <c r="Y18" i="34" s="1"/>
  <c r="F18" i="94"/>
  <c r="V16" i="47"/>
  <c r="Y16" i="47" s="1"/>
  <c r="F16" i="95"/>
  <c r="G16" i="134"/>
  <c r="Y15" i="103"/>
  <c r="Z15" i="103" s="1"/>
  <c r="S17" i="103"/>
  <c r="D18" i="134"/>
  <c r="Z15" i="100"/>
  <c r="G14" i="137"/>
  <c r="V26" i="104"/>
  <c r="W26" i="104" s="1"/>
  <c r="L15" i="108"/>
  <c r="T22" i="4"/>
  <c r="P22" i="4"/>
  <c r="Q22" i="4" s="1"/>
  <c r="G15" i="145"/>
  <c r="K12" i="102"/>
  <c r="L12" i="102"/>
  <c r="H16" i="108"/>
  <c r="N16" i="108" s="1"/>
  <c r="G16" i="108" s="1"/>
  <c r="H16" i="141"/>
  <c r="N16" i="141" s="1"/>
  <c r="G22" i="143"/>
  <c r="E14" i="152"/>
  <c r="E14" i="92"/>
  <c r="AC14" i="68"/>
  <c r="P20" i="100"/>
  <c r="Q20" i="100" s="1"/>
  <c r="T20" i="100"/>
  <c r="D28" i="136"/>
  <c r="E28" i="136" s="1"/>
  <c r="J18" i="142"/>
  <c r="E18" i="142"/>
  <c r="T18" i="10"/>
  <c r="T29" i="10" s="1"/>
  <c r="U29" i="10" s="1"/>
  <c r="F18" i="108"/>
  <c r="F18" i="141"/>
  <c r="S14" i="103"/>
  <c r="D15" i="134"/>
  <c r="H31" i="84"/>
  <c r="G14" i="107"/>
  <c r="J22" i="145"/>
  <c r="E22" i="145"/>
  <c r="E13" i="148"/>
  <c r="J13" i="148"/>
  <c r="C14" i="84"/>
  <c r="Z31" i="148"/>
  <c r="G13" i="146"/>
  <c r="G24" i="146"/>
  <c r="G27" i="145"/>
  <c r="L24" i="102"/>
  <c r="K24" i="102"/>
  <c r="H13" i="141"/>
  <c r="H13" i="108"/>
  <c r="G20" i="137"/>
  <c r="G24" i="143"/>
  <c r="M19" i="92"/>
  <c r="M19" i="152"/>
  <c r="AC25" i="134"/>
  <c r="U31" i="144"/>
  <c r="J22" i="143"/>
  <c r="E22" i="143"/>
  <c r="G14" i="134"/>
  <c r="T16" i="68"/>
  <c r="O12" i="92"/>
  <c r="O12" i="152"/>
  <c r="O16" i="152" s="1"/>
  <c r="E19" i="92"/>
  <c r="E19" i="152"/>
  <c r="AC19" i="68"/>
  <c r="AA19" i="68" s="1"/>
  <c r="S16" i="98"/>
  <c r="Z19" i="79"/>
  <c r="J24" i="147"/>
  <c r="E24" i="147"/>
  <c r="Z13" i="101"/>
  <c r="AC12" i="137"/>
  <c r="AB31" i="137"/>
  <c r="E16" i="45"/>
  <c r="E30" i="45" s="1"/>
  <c r="G26" i="148"/>
  <c r="G30" i="45"/>
  <c r="C13" i="45"/>
  <c r="C26" i="55"/>
  <c r="L25" i="96"/>
  <c r="C15" i="54"/>
  <c r="AC19" i="134"/>
  <c r="G27" i="134"/>
  <c r="G20" i="145"/>
  <c r="Z22" i="101"/>
  <c r="D20" i="139"/>
  <c r="U31" i="148"/>
  <c r="Z27" i="101"/>
  <c r="V13" i="104"/>
  <c r="W13" i="104" s="1"/>
  <c r="Y14" i="105"/>
  <c r="Z14" i="105" s="1"/>
  <c r="N15" i="140"/>
  <c r="E16" i="98"/>
  <c r="AC16" i="79"/>
  <c r="AA16" i="79" s="1"/>
  <c r="E19" i="79"/>
  <c r="E19" i="98" s="1"/>
  <c r="D11" i="97"/>
  <c r="D24" i="139"/>
  <c r="D27" i="139"/>
  <c r="H27" i="139" s="1"/>
  <c r="I13" i="98"/>
  <c r="C20" i="55"/>
  <c r="F12" i="96"/>
  <c r="V12" i="48"/>
  <c r="Y12" i="48" s="1"/>
  <c r="P29" i="56"/>
  <c r="F12" i="97"/>
  <c r="V12" i="49"/>
  <c r="Y12" i="49" s="1"/>
  <c r="V26" i="49"/>
  <c r="Y26" i="49" s="1"/>
  <c r="F26" i="97"/>
  <c r="L16" i="95"/>
  <c r="Z26" i="4"/>
  <c r="Y21" i="103"/>
  <c r="Z21" i="103" s="1"/>
  <c r="G26" i="137"/>
  <c r="E15" i="137"/>
  <c r="T22" i="100"/>
  <c r="P22" i="100"/>
  <c r="Q22" i="100" s="1"/>
  <c r="G22" i="145"/>
  <c r="S17" i="92"/>
  <c r="Z21" i="68"/>
  <c r="S17" i="152"/>
  <c r="W15" i="4"/>
  <c r="Z16" i="100"/>
  <c r="J17" i="95"/>
  <c r="J15" i="96"/>
  <c r="F10" i="95"/>
  <c r="F30" i="47"/>
  <c r="V10" i="47"/>
  <c r="Y10" i="47" s="1"/>
  <c r="J25" i="96"/>
  <c r="C16" i="52"/>
  <c r="V11" i="34"/>
  <c r="F11" i="94"/>
  <c r="V20" i="47"/>
  <c r="Y20" i="47" s="1"/>
  <c r="F20" i="95"/>
  <c r="V18" i="49"/>
  <c r="Y18" i="49" s="1"/>
  <c r="F18" i="97"/>
  <c r="S22" i="103"/>
  <c r="D23" i="134"/>
  <c r="H21" i="108"/>
  <c r="H21" i="141"/>
  <c r="G19" i="152"/>
  <c r="G19" i="92"/>
  <c r="F23" i="108"/>
  <c r="F23" i="141"/>
  <c r="T23" i="10"/>
  <c r="G21" i="144"/>
  <c r="M12" i="152"/>
  <c r="Q16" i="68"/>
  <c r="M12" i="92"/>
  <c r="J22" i="144"/>
  <c r="E22" i="144"/>
  <c r="K18" i="36"/>
  <c r="J18" i="36"/>
  <c r="L23" i="95"/>
  <c r="C22" i="107"/>
  <c r="C18" i="3"/>
  <c r="AC29" i="134"/>
  <c r="M29" i="56"/>
  <c r="E23" i="148"/>
  <c r="J23" i="148"/>
  <c r="D23" i="148" s="1"/>
  <c r="F23" i="148" s="1"/>
  <c r="S25" i="103"/>
  <c r="D26" i="134"/>
  <c r="W17" i="4"/>
  <c r="E24" i="134"/>
  <c r="V15" i="104"/>
  <c r="W15" i="104" s="1"/>
  <c r="E20" i="143"/>
  <c r="J20" i="143"/>
  <c r="G20" i="134"/>
  <c r="G17" i="137"/>
  <c r="H17" i="137" s="1"/>
  <c r="E18" i="137"/>
  <c r="F18" i="137" s="1"/>
  <c r="Y14" i="103"/>
  <c r="Z14" i="103" s="1"/>
  <c r="G19" i="144"/>
  <c r="AC18" i="144"/>
  <c r="F10" i="108"/>
  <c r="K29" i="10"/>
  <c r="L29" i="10" s="1"/>
  <c r="F10" i="141"/>
  <c r="F30" i="141" s="1"/>
  <c r="N30" i="141" s="1"/>
  <c r="G30" i="141" s="1"/>
  <c r="T10" i="10"/>
  <c r="P17" i="4"/>
  <c r="Q17" i="4" s="1"/>
  <c r="T17" i="4"/>
  <c r="S31" i="143"/>
  <c r="E31" i="143" s="1"/>
  <c r="AC13" i="137"/>
  <c r="F24" i="108"/>
  <c r="F24" i="141"/>
  <c r="N24" i="141" s="1"/>
  <c r="T24" i="10"/>
  <c r="G16" i="143"/>
  <c r="W15" i="125"/>
  <c r="N19" i="125" s="1"/>
  <c r="K18" i="152"/>
  <c r="K18" i="92"/>
  <c r="W18" i="101"/>
  <c r="F25" i="96"/>
  <c r="V25" i="48"/>
  <c r="Y25" i="48" s="1"/>
  <c r="AC15" i="148"/>
  <c r="G26" i="139"/>
  <c r="Q18" i="98"/>
  <c r="E29" i="45"/>
  <c r="Z31" i="139"/>
  <c r="Q30" i="45"/>
  <c r="F17" i="96"/>
  <c r="N17" i="96" s="1"/>
  <c r="V17" i="48"/>
  <c r="Y17" i="48" s="1"/>
  <c r="C14" i="50"/>
  <c r="C20" i="54"/>
  <c r="J25" i="95"/>
  <c r="C26" i="50"/>
  <c r="Z23" i="4"/>
  <c r="T14" i="10"/>
  <c r="F14" i="108"/>
  <c r="F14" i="141"/>
  <c r="Y23" i="103"/>
  <c r="Z23" i="103" s="1"/>
  <c r="Y12" i="103"/>
  <c r="Z12" i="103" s="1"/>
  <c r="D26" i="137"/>
  <c r="M18" i="152"/>
  <c r="M18" i="92"/>
  <c r="T15" i="10"/>
  <c r="F15" i="108"/>
  <c r="F15" i="141"/>
  <c r="Z25" i="4"/>
  <c r="L23" i="108"/>
  <c r="W14" i="100"/>
  <c r="J28" i="142"/>
  <c r="E28" i="142"/>
  <c r="D24" i="134"/>
  <c r="S23" i="103"/>
  <c r="AC26" i="143"/>
  <c r="C27" i="3"/>
  <c r="C31" i="107"/>
  <c r="T28" i="4"/>
  <c r="P28" i="4"/>
  <c r="Q28" i="4" s="1"/>
  <c r="S20" i="92"/>
  <c r="Z18" i="101"/>
  <c r="G17" i="98"/>
  <c r="J14" i="147"/>
  <c r="D14" i="147" s="1"/>
  <c r="E14" i="147"/>
  <c r="AC15" i="143"/>
  <c r="E27" i="145"/>
  <c r="J27" i="145"/>
  <c r="AC24" i="137"/>
  <c r="L27" i="108"/>
  <c r="C16" i="3"/>
  <c r="C20" i="107"/>
  <c r="J20" i="142"/>
  <c r="E20" i="142"/>
  <c r="J24" i="143"/>
  <c r="E24" i="143"/>
  <c r="O18" i="92"/>
  <c r="O18" i="152"/>
  <c r="D20" i="136"/>
  <c r="E20" i="136" s="1"/>
  <c r="G28" i="134"/>
  <c r="H28" i="134" s="1"/>
  <c r="S21" i="104"/>
  <c r="D22" i="138"/>
  <c r="E22" i="138" s="1"/>
  <c r="G21" i="137"/>
  <c r="G24" i="142"/>
  <c r="J12" i="142"/>
  <c r="L31" i="142"/>
  <c r="E12" i="142"/>
  <c r="C20" i="106"/>
  <c r="V21" i="103"/>
  <c r="W21" i="103" s="1"/>
  <c r="AC12" i="68"/>
  <c r="E12" i="152"/>
  <c r="E16" i="68"/>
  <c r="E12" i="92"/>
  <c r="H15" i="141"/>
  <c r="H15" i="108"/>
  <c r="R14" i="10"/>
  <c r="J14" i="141"/>
  <c r="J14" i="108"/>
  <c r="E24" i="45"/>
  <c r="AC27" i="146"/>
  <c r="G23" i="147"/>
  <c r="D23" i="97"/>
  <c r="L15" i="97"/>
  <c r="H20" i="95"/>
  <c r="I20" i="95" s="1"/>
  <c r="C23" i="56"/>
  <c r="C20" i="45"/>
  <c r="J22" i="94"/>
  <c r="V11" i="47"/>
  <c r="Y11" i="47" s="1"/>
  <c r="F11" i="95"/>
  <c r="C26" i="45"/>
  <c r="D29" i="136"/>
  <c r="E29" i="136" s="1"/>
  <c r="Z19" i="4"/>
  <c r="Z17" i="100"/>
  <c r="G17" i="142"/>
  <c r="G25" i="137"/>
  <c r="H25" i="137" s="1"/>
  <c r="AC23" i="145"/>
  <c r="E14" i="139"/>
  <c r="G18" i="148"/>
  <c r="AC18" i="142"/>
  <c r="G29" i="139"/>
  <c r="D12" i="155"/>
  <c r="D30" i="34"/>
  <c r="D10" i="94"/>
  <c r="D30" i="94" s="1"/>
  <c r="S22" i="105"/>
  <c r="D23" i="140"/>
  <c r="W27" i="101"/>
  <c r="E13" i="144"/>
  <c r="J13" i="144"/>
  <c r="D13" i="144" s="1"/>
  <c r="G16" i="142"/>
  <c r="E26" i="45"/>
  <c r="S25" i="105"/>
  <c r="D26" i="140"/>
  <c r="E26" i="140" s="1"/>
  <c r="V13" i="34"/>
  <c r="Y13" i="34" s="1"/>
  <c r="F13" i="94"/>
  <c r="N30" i="49"/>
  <c r="K11" i="102"/>
  <c r="L11" i="102"/>
  <c r="N16" i="102" s="1"/>
  <c r="E20" i="134"/>
  <c r="W20" i="4"/>
  <c r="D12" i="136"/>
  <c r="E12" i="136" s="1"/>
  <c r="G31" i="136"/>
  <c r="G28" i="145"/>
  <c r="Y19" i="103"/>
  <c r="Z19" i="103" s="1"/>
  <c r="G14" i="142"/>
  <c r="D14" i="138"/>
  <c r="E14" i="138" s="1"/>
  <c r="S13" i="104"/>
  <c r="AC22" i="134"/>
  <c r="I12" i="92"/>
  <c r="I12" i="152"/>
  <c r="K16" i="68"/>
  <c r="E27" i="144"/>
  <c r="J27" i="144"/>
  <c r="H16" i="68"/>
  <c r="G12" i="152"/>
  <c r="G16" i="152" s="1"/>
  <c r="G12" i="92"/>
  <c r="D29" i="102"/>
  <c r="K29" i="102" s="1"/>
  <c r="M15" i="92"/>
  <c r="M16" i="92" s="1"/>
  <c r="T26" i="4"/>
  <c r="P26" i="4"/>
  <c r="Q26" i="4" s="1"/>
  <c r="AC23" i="144"/>
  <c r="W17" i="100"/>
  <c r="V10" i="34"/>
  <c r="F30" i="34"/>
  <c r="F10" i="94"/>
  <c r="H24" i="97"/>
  <c r="H30" i="97" s="1"/>
  <c r="F16" i="96"/>
  <c r="V16" i="48"/>
  <c r="Y16" i="48" s="1"/>
  <c r="C24" i="55"/>
  <c r="L10" i="97"/>
  <c r="T30" i="49"/>
  <c r="L30" i="47"/>
  <c r="V16" i="103"/>
  <c r="W16" i="103" s="1"/>
  <c r="E28" i="134"/>
  <c r="F28" i="134" s="1"/>
  <c r="AC21" i="145"/>
  <c r="G25" i="144"/>
  <c r="V23" i="103"/>
  <c r="W23" i="103" s="1"/>
  <c r="Y30" i="100"/>
  <c r="Z30" i="100" s="1"/>
  <c r="Z11" i="100"/>
  <c r="L31" i="144"/>
  <c r="E12" i="144"/>
  <c r="J12" i="144"/>
  <c r="AC16" i="137"/>
  <c r="D14" i="97"/>
  <c r="L17" i="95"/>
  <c r="I30" i="45"/>
  <c r="E12" i="45"/>
  <c r="R30" i="34"/>
  <c r="J10" i="94"/>
  <c r="V18" i="103"/>
  <c r="W18" i="103" s="1"/>
  <c r="S30" i="4"/>
  <c r="T30" i="4" s="1"/>
  <c r="P11" i="4"/>
  <c r="Q11" i="4" s="1"/>
  <c r="T11" i="4"/>
  <c r="P27" i="4"/>
  <c r="Q27" i="4" s="1"/>
  <c r="T27" i="4"/>
  <c r="V30" i="4"/>
  <c r="W30" i="4" s="1"/>
  <c r="W11" i="4"/>
  <c r="E28" i="137"/>
  <c r="F28" i="137" s="1"/>
  <c r="D22" i="134"/>
  <c r="S21" i="103"/>
  <c r="S31" i="144"/>
  <c r="E31" i="144" s="1"/>
  <c r="Y28" i="103"/>
  <c r="Z28" i="103" s="1"/>
  <c r="E28" i="145"/>
  <c r="J28" i="145"/>
  <c r="G25" i="143"/>
  <c r="AC20" i="145"/>
  <c r="K14" i="43"/>
  <c r="L14" i="43"/>
  <c r="D19" i="137"/>
  <c r="W22" i="4"/>
  <c r="H18" i="108"/>
  <c r="H18" i="141"/>
  <c r="J13" i="145"/>
  <c r="E13" i="145"/>
  <c r="V27" i="103"/>
  <c r="W27" i="103" s="1"/>
  <c r="W27" i="4"/>
  <c r="W27" i="100"/>
  <c r="G19" i="134"/>
  <c r="H22" i="141"/>
  <c r="H22" i="108"/>
  <c r="E25" i="139"/>
  <c r="D13" i="136"/>
  <c r="E13" i="136" s="1"/>
  <c r="D27" i="140"/>
  <c r="S26" i="105"/>
  <c r="D25" i="97"/>
  <c r="T26" i="10"/>
  <c r="F26" i="108"/>
  <c r="F26" i="141"/>
  <c r="G13" i="148"/>
  <c r="N23" i="140"/>
  <c r="Y22" i="105"/>
  <c r="Z22" i="105" s="1"/>
  <c r="C14" i="56"/>
  <c r="C29" i="56" s="1"/>
  <c r="C18" i="53"/>
  <c r="L27" i="97"/>
  <c r="K29" i="53"/>
  <c r="C28" i="57"/>
  <c r="V25" i="103"/>
  <c r="W25" i="103" s="1"/>
  <c r="Q15" i="125"/>
  <c r="K19" i="125" s="1"/>
  <c r="D25" i="134"/>
  <c r="S24" i="103"/>
  <c r="Q13" i="152"/>
  <c r="Q13" i="92"/>
  <c r="L17" i="102"/>
  <c r="K17" i="102"/>
  <c r="F16" i="108"/>
  <c r="F16" i="141"/>
  <c r="T16" i="10"/>
  <c r="Z31" i="143"/>
  <c r="J22" i="108"/>
  <c r="J22" i="141"/>
  <c r="K11" i="43"/>
  <c r="J31" i="43"/>
  <c r="L11" i="43"/>
  <c r="V24" i="103"/>
  <c r="W24" i="103" s="1"/>
  <c r="E23" i="145"/>
  <c r="J23" i="145"/>
  <c r="V19" i="104"/>
  <c r="W19" i="104" s="1"/>
  <c r="Y17" i="104"/>
  <c r="Z17" i="104" s="1"/>
  <c r="N18" i="138"/>
  <c r="W19" i="101"/>
  <c r="AC22" i="139"/>
  <c r="D13" i="97"/>
  <c r="V27" i="105"/>
  <c r="W27" i="105" s="1"/>
  <c r="S31" i="147"/>
  <c r="AC13" i="148"/>
  <c r="D18" i="138"/>
  <c r="E18" i="138" s="1"/>
  <c r="S17" i="104"/>
  <c r="M14" i="92"/>
  <c r="M14" i="152"/>
  <c r="AC16" i="142"/>
  <c r="Y20" i="103"/>
  <c r="Z20" i="103" s="1"/>
  <c r="G23" i="144"/>
  <c r="J21" i="142"/>
  <c r="E21" i="142"/>
  <c r="H14" i="141"/>
  <c r="H14" i="108"/>
  <c r="C28" i="107"/>
  <c r="C24" i="3"/>
  <c r="F21" i="108"/>
  <c r="N21" i="108" s="1"/>
  <c r="G21" i="108" s="1"/>
  <c r="F21" i="141"/>
  <c r="T21" i="10"/>
  <c r="U21" i="10" s="1"/>
  <c r="G25" i="134"/>
  <c r="G21" i="142"/>
  <c r="M13" i="92"/>
  <c r="M13" i="152"/>
  <c r="M16" i="152" s="1"/>
  <c r="L12" i="108"/>
  <c r="G14" i="144"/>
  <c r="G17" i="152"/>
  <c r="G21" i="152" s="1"/>
  <c r="W17" i="152" s="1"/>
  <c r="G17" i="92"/>
  <c r="H21" i="68"/>
  <c r="N15" i="136"/>
  <c r="E26" i="142"/>
  <c r="J26" i="142"/>
  <c r="O13" i="98"/>
  <c r="C17" i="55"/>
  <c r="J10" i="95"/>
  <c r="R30" i="47"/>
  <c r="F27" i="96"/>
  <c r="V27" i="48"/>
  <c r="Y27" i="48" s="1"/>
  <c r="C25" i="45"/>
  <c r="J20" i="96"/>
  <c r="N20" i="96" s="1"/>
  <c r="G15" i="142"/>
  <c r="D18" i="136"/>
  <c r="E18" i="136" s="1"/>
  <c r="H23" i="108"/>
  <c r="H23" i="141"/>
  <c r="G29" i="144"/>
  <c r="E18" i="147"/>
  <c r="J18" i="147"/>
  <c r="C23" i="84"/>
  <c r="G13" i="98"/>
  <c r="C30" i="84"/>
  <c r="D31" i="84"/>
  <c r="C13" i="84"/>
  <c r="I13" i="84" s="1"/>
  <c r="P19" i="58"/>
  <c r="AC20" i="137"/>
  <c r="W20" i="101"/>
  <c r="E22" i="137"/>
  <c r="C22" i="45"/>
  <c r="C17" i="52"/>
  <c r="J14" i="96"/>
  <c r="E25" i="134"/>
  <c r="F25" i="134" s="1"/>
  <c r="U31" i="145"/>
  <c r="J23" i="144"/>
  <c r="E23" i="144"/>
  <c r="Y30" i="4"/>
  <c r="Z30" i="4" s="1"/>
  <c r="Z11" i="4"/>
  <c r="J15" i="108"/>
  <c r="J15" i="141"/>
  <c r="N15" i="141" s="1"/>
  <c r="I15" i="141" s="1"/>
  <c r="AC24" i="143"/>
  <c r="K22" i="43"/>
  <c r="L22" i="43"/>
  <c r="AC16" i="143"/>
  <c r="C26" i="3"/>
  <c r="C30" i="107"/>
  <c r="Z25" i="100"/>
  <c r="S12" i="103"/>
  <c r="D13" i="134"/>
  <c r="J17" i="144"/>
  <c r="E17" i="144"/>
  <c r="W26" i="100"/>
  <c r="V22" i="103"/>
  <c r="W22" i="103" s="1"/>
  <c r="L21" i="96"/>
  <c r="L30" i="49"/>
  <c r="L10" i="94"/>
  <c r="T30" i="34"/>
  <c r="H15" i="97"/>
  <c r="C11" i="55"/>
  <c r="F29" i="55"/>
  <c r="L19" i="97"/>
  <c r="W16" i="4"/>
  <c r="S18" i="103"/>
  <c r="D19" i="134"/>
  <c r="L18" i="43"/>
  <c r="K18" i="43"/>
  <c r="E17" i="137"/>
  <c r="W14" i="4"/>
  <c r="AC29" i="142"/>
  <c r="W12" i="4"/>
  <c r="L18" i="108"/>
  <c r="J19" i="142"/>
  <c r="E19" i="142"/>
  <c r="H24" i="94"/>
  <c r="N24" i="94" s="1"/>
  <c r="E16" i="134"/>
  <c r="Z16" i="4"/>
  <c r="T24" i="4"/>
  <c r="P24" i="4"/>
  <c r="Q24" i="4" s="1"/>
  <c r="Z24" i="100"/>
  <c r="E20" i="137"/>
  <c r="Y13" i="103"/>
  <c r="Z13" i="103" s="1"/>
  <c r="AC12" i="134"/>
  <c r="AB31" i="134"/>
  <c r="S23" i="104"/>
  <c r="D24" i="138"/>
  <c r="E24" i="138" s="1"/>
  <c r="G25" i="145"/>
  <c r="L20" i="108"/>
  <c r="X20" i="10"/>
  <c r="G17" i="144"/>
  <c r="G28" i="144"/>
  <c r="Y25" i="103"/>
  <c r="Z25" i="103" s="1"/>
  <c r="G16" i="144"/>
  <c r="Y16" i="104"/>
  <c r="Z16" i="104" s="1"/>
  <c r="N17" i="138"/>
  <c r="W22" i="101"/>
  <c r="Z17" i="4"/>
  <c r="N14" i="138"/>
  <c r="Y13" i="104"/>
  <c r="Z13" i="104" s="1"/>
  <c r="J12" i="145"/>
  <c r="E12" i="145"/>
  <c r="L31" i="145"/>
  <c r="D24" i="96"/>
  <c r="AC29" i="137"/>
  <c r="D12" i="96"/>
  <c r="N21" i="136"/>
  <c r="J23" i="147"/>
  <c r="E23" i="147"/>
  <c r="G17" i="107"/>
  <c r="D29" i="140"/>
  <c r="S28" i="105"/>
  <c r="AC19" i="139"/>
  <c r="Q14" i="98"/>
  <c r="D17" i="138"/>
  <c r="E17" i="138" s="1"/>
  <c r="S16" i="104"/>
  <c r="Z20" i="101"/>
  <c r="S12" i="105"/>
  <c r="D13" i="140"/>
  <c r="J27" i="97"/>
  <c r="H30" i="34"/>
  <c r="V19" i="34"/>
  <c r="V30" i="34" s="1"/>
  <c r="U30" i="34" s="1"/>
  <c r="F19" i="94"/>
  <c r="C25" i="56"/>
  <c r="D29" i="3"/>
  <c r="E15" i="3" s="1"/>
  <c r="C10" i="3"/>
  <c r="C14" i="107"/>
  <c r="J31" i="136"/>
  <c r="K31" i="136" s="1"/>
  <c r="Z18" i="4"/>
  <c r="K17" i="152"/>
  <c r="K21" i="152" s="1"/>
  <c r="N21" i="68"/>
  <c r="K17" i="92"/>
  <c r="N20" i="138"/>
  <c r="Y19" i="104"/>
  <c r="Z19" i="104" s="1"/>
  <c r="N19" i="136"/>
  <c r="E15" i="125"/>
  <c r="E19" i="125" s="1"/>
  <c r="AC12" i="125"/>
  <c r="E18" i="92"/>
  <c r="E18" i="152"/>
  <c r="AC18" i="68"/>
  <c r="AA18" i="68" s="1"/>
  <c r="E19" i="144"/>
  <c r="J19" i="144"/>
  <c r="O19" i="152"/>
  <c r="O21" i="152" s="1"/>
  <c r="O19" i="92"/>
  <c r="G19" i="145"/>
  <c r="C24" i="107"/>
  <c r="C20" i="3"/>
  <c r="AC21" i="134"/>
  <c r="D26" i="138"/>
  <c r="E26" i="138" s="1"/>
  <c r="S25" i="104"/>
  <c r="F12" i="108"/>
  <c r="T12" i="10"/>
  <c r="F12" i="141"/>
  <c r="K20" i="92"/>
  <c r="E13" i="134"/>
  <c r="D21" i="136"/>
  <c r="E21" i="136" s="1"/>
  <c r="N23" i="136"/>
  <c r="W12" i="100"/>
  <c r="D20" i="137"/>
  <c r="AC26" i="148"/>
  <c r="J16" i="146"/>
  <c r="E16" i="146"/>
  <c r="U31" i="147"/>
  <c r="E19" i="137"/>
  <c r="Z15" i="125"/>
  <c r="O19" i="125" s="1"/>
  <c r="N24" i="138"/>
  <c r="Y23" i="104"/>
  <c r="Z23" i="104" s="1"/>
  <c r="P19" i="100"/>
  <c r="Q19" i="100" s="1"/>
  <c r="T19" i="100"/>
  <c r="V22" i="104"/>
  <c r="W22" i="104" s="1"/>
  <c r="H15" i="125"/>
  <c r="F19" i="125" s="1"/>
  <c r="J16" i="141"/>
  <c r="J16" i="108"/>
  <c r="R16" i="10"/>
  <c r="L21" i="43"/>
  <c r="K21" i="43"/>
  <c r="C25" i="106"/>
  <c r="Z27" i="4"/>
  <c r="D14" i="137"/>
  <c r="L12" i="43"/>
  <c r="K12" i="43"/>
  <c r="D25" i="136"/>
  <c r="E25" i="136" s="1"/>
  <c r="V21" i="104"/>
  <c r="W21" i="104" s="1"/>
  <c r="D16" i="137"/>
  <c r="G29" i="143"/>
  <c r="D21" i="94"/>
  <c r="D23" i="155"/>
  <c r="J23" i="155" s="1"/>
  <c r="G28" i="147"/>
  <c r="D20" i="97"/>
  <c r="L24" i="108"/>
  <c r="G27" i="148"/>
  <c r="F17" i="94"/>
  <c r="V17" i="34"/>
  <c r="C18" i="55"/>
  <c r="C25" i="52"/>
  <c r="C29" i="45"/>
  <c r="H11" i="97"/>
  <c r="K25" i="102"/>
  <c r="L25" i="102"/>
  <c r="D23" i="136"/>
  <c r="E23" i="136" s="1"/>
  <c r="AC20" i="134"/>
  <c r="E13" i="92"/>
  <c r="E13" i="152"/>
  <c r="AC13" i="68"/>
  <c r="N13" i="136"/>
  <c r="P17" i="101"/>
  <c r="Q17" i="101" s="1"/>
  <c r="T17" i="101"/>
  <c r="AC28" i="147"/>
  <c r="D14" i="94"/>
  <c r="D16" i="155"/>
  <c r="D18" i="96"/>
  <c r="AC26" i="139"/>
  <c r="T27" i="101"/>
  <c r="P27" i="101"/>
  <c r="Q27" i="101" s="1"/>
  <c r="Y27" i="105"/>
  <c r="Z27" i="105" s="1"/>
  <c r="N28" i="140"/>
  <c r="C28" i="55"/>
  <c r="K30" i="45"/>
  <c r="C12" i="45"/>
  <c r="N30" i="48"/>
  <c r="L18" i="95"/>
  <c r="L24" i="97"/>
  <c r="H17" i="95"/>
  <c r="F16" i="94"/>
  <c r="V16" i="34"/>
  <c r="H13" i="97"/>
  <c r="V26" i="47"/>
  <c r="Y26" i="47" s="1"/>
  <c r="F26" i="95"/>
  <c r="N26" i="95" s="1"/>
  <c r="I26" i="95" s="1"/>
  <c r="G15" i="134"/>
  <c r="Z28" i="4"/>
  <c r="Y24" i="103"/>
  <c r="Z24" i="103" s="1"/>
  <c r="F19" i="108"/>
  <c r="T19" i="10"/>
  <c r="F19" i="141"/>
  <c r="C23" i="106"/>
  <c r="G12" i="142"/>
  <c r="N31" i="142"/>
  <c r="E25" i="137"/>
  <c r="F25" i="137" s="1"/>
  <c r="T13" i="4"/>
  <c r="P13" i="4"/>
  <c r="Q13" i="4" s="1"/>
  <c r="E15" i="92"/>
  <c r="AC15" i="68"/>
  <c r="AC16" i="68" s="1"/>
  <c r="L15" i="43"/>
  <c r="K15" i="43"/>
  <c r="AC14" i="144"/>
  <c r="T11" i="100"/>
  <c r="S30" i="100"/>
  <c r="T30" i="100" s="1"/>
  <c r="P11" i="100"/>
  <c r="Q11" i="100" s="1"/>
  <c r="AC16" i="134"/>
  <c r="C12" i="3"/>
  <c r="C16" i="107"/>
  <c r="W20" i="100"/>
  <c r="H24" i="141"/>
  <c r="H24" i="108"/>
  <c r="Z23" i="100"/>
  <c r="T27" i="10"/>
  <c r="F27" i="141"/>
  <c r="F27" i="108"/>
  <c r="G21" i="145"/>
  <c r="T20" i="4"/>
  <c r="P20" i="4"/>
  <c r="Q20" i="4" s="1"/>
  <c r="E13" i="143"/>
  <c r="J13" i="143"/>
  <c r="N27" i="136"/>
  <c r="AC29" i="143"/>
  <c r="F13" i="108"/>
  <c r="T13" i="10"/>
  <c r="F13" i="141"/>
  <c r="W24" i="100"/>
  <c r="N27" i="140"/>
  <c r="Y26" i="105"/>
  <c r="Z26" i="105" s="1"/>
  <c r="G15" i="147"/>
  <c r="E29" i="146"/>
  <c r="J29" i="146"/>
  <c r="J21" i="147"/>
  <c r="E21" i="147"/>
  <c r="E25" i="145"/>
  <c r="J25" i="145"/>
  <c r="J24" i="108"/>
  <c r="J24" i="141"/>
  <c r="L25" i="43"/>
  <c r="K25" i="43"/>
  <c r="E15" i="139"/>
  <c r="F15" i="139" s="1"/>
  <c r="I16" i="98"/>
  <c r="K19" i="79"/>
  <c r="V13" i="105"/>
  <c r="W13" i="105" s="1"/>
  <c r="E17" i="92"/>
  <c r="E21" i="68"/>
  <c r="E17" i="152"/>
  <c r="AC17" i="68"/>
  <c r="E19" i="45"/>
  <c r="S31" i="148"/>
  <c r="W15" i="79"/>
  <c r="Q12" i="98"/>
  <c r="G25" i="139"/>
  <c r="H25" i="139" s="1"/>
  <c r="G23" i="148"/>
  <c r="H23" i="148" s="1"/>
  <c r="V19" i="105"/>
  <c r="W19" i="105" s="1"/>
  <c r="AC17" i="147"/>
  <c r="R29" i="54"/>
  <c r="Y17" i="105"/>
  <c r="Z17" i="105" s="1"/>
  <c r="N18" i="140"/>
  <c r="U31" i="146"/>
  <c r="D23" i="139"/>
  <c r="E18" i="98"/>
  <c r="AC18" i="79"/>
  <c r="AC25" i="139"/>
  <c r="G27" i="137"/>
  <c r="D15" i="155"/>
  <c r="D13" i="94"/>
  <c r="AC22" i="143"/>
  <c r="N31" i="148"/>
  <c r="G31" i="148" s="1"/>
  <c r="G12" i="148"/>
  <c r="H12" i="148" s="1"/>
  <c r="S12" i="98"/>
  <c r="Z15" i="79"/>
  <c r="Z21" i="79" s="1"/>
  <c r="H19" i="79"/>
  <c r="G16" i="98"/>
  <c r="V30" i="101"/>
  <c r="W30" i="101" s="1"/>
  <c r="W11" i="101"/>
  <c r="D16" i="139"/>
  <c r="E13" i="137"/>
  <c r="F13" i="137" s="1"/>
  <c r="L26" i="108"/>
  <c r="X26" i="10"/>
  <c r="K13" i="98"/>
  <c r="AC17" i="143"/>
  <c r="J27" i="36"/>
  <c r="K27" i="36"/>
  <c r="S30" i="101"/>
  <c r="T30" i="101" s="1"/>
  <c r="P11" i="101"/>
  <c r="Q11" i="101" s="1"/>
  <c r="T11" i="101"/>
  <c r="E19" i="148"/>
  <c r="J19" i="148"/>
  <c r="J21" i="36"/>
  <c r="K21" i="36"/>
  <c r="D17" i="97"/>
  <c r="F31" i="84"/>
  <c r="E12" i="147"/>
  <c r="J12" i="147"/>
  <c r="D12" i="147" s="1"/>
  <c r="L31" i="147"/>
  <c r="G26" i="145"/>
  <c r="K12" i="36"/>
  <c r="J12" i="36"/>
  <c r="AC23" i="148"/>
  <c r="G18" i="146"/>
  <c r="H26" i="141"/>
  <c r="H26" i="108"/>
  <c r="N26" i="108" s="1"/>
  <c r="G18" i="142"/>
  <c r="AC19" i="137"/>
  <c r="G24" i="148"/>
  <c r="D16" i="95"/>
  <c r="G28" i="148"/>
  <c r="Q15" i="79"/>
  <c r="Q21" i="79" s="1"/>
  <c r="M12" i="98"/>
  <c r="S18" i="98"/>
  <c r="D22" i="97"/>
  <c r="V26" i="105"/>
  <c r="W26" i="105" s="1"/>
  <c r="I12" i="98"/>
  <c r="K15" i="79"/>
  <c r="V15" i="105"/>
  <c r="W15" i="105" s="1"/>
  <c r="E25" i="45"/>
  <c r="E12" i="148"/>
  <c r="J12" i="148"/>
  <c r="D12" i="148" s="1"/>
  <c r="F12" i="148" s="1"/>
  <c r="L31" i="148"/>
  <c r="E31" i="148" s="1"/>
  <c r="D15" i="96"/>
  <c r="AC14" i="148"/>
  <c r="Z28" i="101"/>
  <c r="K19" i="43"/>
  <c r="L19" i="43"/>
  <c r="E21" i="45"/>
  <c r="G29" i="146"/>
  <c r="AC28" i="139"/>
  <c r="W17" i="101"/>
  <c r="E25" i="148"/>
  <c r="J25" i="148"/>
  <c r="V14" i="104"/>
  <c r="W14" i="104" s="1"/>
  <c r="AC18" i="147"/>
  <c r="M29" i="55"/>
  <c r="N29" i="55" s="1"/>
  <c r="R29" i="53"/>
  <c r="S29" i="53" s="1"/>
  <c r="G24" i="137"/>
  <c r="Z12" i="101"/>
  <c r="J17" i="146"/>
  <c r="E17" i="146"/>
  <c r="D24" i="94"/>
  <c r="D26" i="155"/>
  <c r="P14" i="101"/>
  <c r="Q14" i="101" s="1"/>
  <c r="T14" i="101"/>
  <c r="G16" i="107"/>
  <c r="V16" i="105"/>
  <c r="W16" i="105" s="1"/>
  <c r="J16" i="144"/>
  <c r="E16" i="144"/>
  <c r="S18" i="105"/>
  <c r="D19" i="140"/>
  <c r="G23" i="139"/>
  <c r="S15" i="105"/>
  <c r="D16" i="140"/>
  <c r="M29" i="54"/>
  <c r="G18" i="145"/>
  <c r="D12" i="97"/>
  <c r="V16" i="104"/>
  <c r="W16" i="104" s="1"/>
  <c r="D18" i="139"/>
  <c r="C15" i="84"/>
  <c r="K17" i="98"/>
  <c r="AC17" i="148"/>
  <c r="Q19" i="79"/>
  <c r="M16" i="98"/>
  <c r="D14" i="95"/>
  <c r="D25" i="139"/>
  <c r="D14" i="96"/>
  <c r="D30" i="49"/>
  <c r="D10" i="97"/>
  <c r="G23" i="146"/>
  <c r="AC14" i="139"/>
  <c r="D29" i="139"/>
  <c r="G23" i="107"/>
  <c r="AC13" i="125"/>
  <c r="Z27" i="100"/>
  <c r="W29" i="10"/>
  <c r="L10" i="108"/>
  <c r="L29" i="108" s="1"/>
  <c r="G18" i="147"/>
  <c r="G22" i="146"/>
  <c r="AC20" i="142"/>
  <c r="AC29" i="139"/>
  <c r="G22" i="107"/>
  <c r="T20" i="101"/>
  <c r="P20" i="101"/>
  <c r="Q20" i="101" s="1"/>
  <c r="AC28" i="142"/>
  <c r="G16" i="137"/>
  <c r="H16" i="137" s="1"/>
  <c r="AC13" i="144"/>
  <c r="Q16" i="98"/>
  <c r="W19" i="79"/>
  <c r="E29" i="139"/>
  <c r="J16" i="36"/>
  <c r="K16" i="36"/>
  <c r="E20" i="145"/>
  <c r="J20" i="145"/>
  <c r="V18" i="104"/>
  <c r="W18" i="104" s="1"/>
  <c r="J20" i="147"/>
  <c r="E20" i="147"/>
  <c r="D18" i="95"/>
  <c r="G19" i="137"/>
  <c r="Q13" i="98"/>
  <c r="Y26" i="104"/>
  <c r="Z26" i="104" s="1"/>
  <c r="N27" i="138"/>
  <c r="D16" i="94"/>
  <c r="D18" i="155"/>
  <c r="J18" i="155" s="1"/>
  <c r="G15" i="139"/>
  <c r="H15" i="139" s="1"/>
  <c r="M18" i="98"/>
  <c r="S31" i="146"/>
  <c r="D24" i="97"/>
  <c r="P26" i="101"/>
  <c r="Q26" i="101" s="1"/>
  <c r="T26" i="101"/>
  <c r="G17" i="148"/>
  <c r="Z16" i="101"/>
  <c r="S13" i="98"/>
  <c r="AB31" i="146"/>
  <c r="V23" i="105"/>
  <c r="W23" i="105" s="1"/>
  <c r="G28" i="146"/>
  <c r="D26" i="96"/>
  <c r="K15" i="125"/>
  <c r="H19" i="125" s="1"/>
  <c r="S28" i="104"/>
  <c r="D29" i="138"/>
  <c r="E29" i="138" s="1"/>
  <c r="G15" i="92"/>
  <c r="G16" i="92" s="1"/>
  <c r="W13" i="92" s="1"/>
  <c r="K18" i="98"/>
  <c r="G16" i="139"/>
  <c r="H16" i="139" s="1"/>
  <c r="D19" i="96"/>
  <c r="D19" i="97"/>
  <c r="Z14" i="101"/>
  <c r="AC14" i="137"/>
  <c r="AC22" i="147"/>
  <c r="G16" i="148"/>
  <c r="D15" i="97"/>
  <c r="AC26" i="137"/>
  <c r="E21" i="146"/>
  <c r="J21" i="146"/>
  <c r="J26" i="36"/>
  <c r="K26" i="36"/>
  <c r="E17" i="139"/>
  <c r="S19" i="105"/>
  <c r="D20" i="140"/>
  <c r="AC20" i="139"/>
  <c r="J22" i="146"/>
  <c r="E22" i="146"/>
  <c r="AC25" i="145"/>
  <c r="E17" i="45"/>
  <c r="J14" i="146"/>
  <c r="E14" i="146"/>
  <c r="E20" i="144"/>
  <c r="J20" i="144"/>
  <c r="D20" i="144" s="1"/>
  <c r="G21" i="139"/>
  <c r="AC25" i="142"/>
  <c r="P16" i="100"/>
  <c r="Q16" i="100" s="1"/>
  <c r="T16" i="100"/>
  <c r="V23" i="104"/>
  <c r="W23" i="104" s="1"/>
  <c r="AB31" i="148"/>
  <c r="AC12" i="148"/>
  <c r="J18" i="146"/>
  <c r="E18" i="146"/>
  <c r="G15" i="148"/>
  <c r="Y12" i="105"/>
  <c r="Z12" i="105" s="1"/>
  <c r="N13" i="140"/>
  <c r="J23" i="146"/>
  <c r="E23" i="146"/>
  <c r="D26" i="95"/>
  <c r="L24" i="43"/>
  <c r="K24" i="43"/>
  <c r="E28" i="146"/>
  <c r="J28" i="146"/>
  <c r="Z21" i="100"/>
  <c r="J19" i="147"/>
  <c r="E19" i="147"/>
  <c r="S20" i="105"/>
  <c r="D21" i="140"/>
  <c r="G18" i="139"/>
  <c r="E15" i="148"/>
  <c r="J15" i="148"/>
  <c r="D19" i="95"/>
  <c r="G14" i="139"/>
  <c r="Q31" i="142"/>
  <c r="I17" i="98"/>
  <c r="G15" i="137"/>
  <c r="J28" i="148"/>
  <c r="E28" i="148"/>
  <c r="N22" i="140"/>
  <c r="Y21" i="105"/>
  <c r="Z21" i="105" s="1"/>
  <c r="E26" i="139"/>
  <c r="W24" i="101"/>
  <c r="J24" i="146"/>
  <c r="E24" i="146"/>
  <c r="G21" i="147"/>
  <c r="E20" i="45"/>
  <c r="AC17" i="146"/>
  <c r="Y14" i="104"/>
  <c r="Z14" i="104" s="1"/>
  <c r="N15" i="138"/>
  <c r="N12" i="140"/>
  <c r="M31" i="140"/>
  <c r="N31" i="140" s="1"/>
  <c r="Y11" i="105"/>
  <c r="Z11" i="105" s="1"/>
  <c r="W15" i="101"/>
  <c r="AC18" i="148"/>
  <c r="E24" i="137"/>
  <c r="E27" i="45"/>
  <c r="G16" i="146"/>
  <c r="J22" i="147"/>
  <c r="D22" i="147" s="1"/>
  <c r="E22" i="147"/>
  <c r="H29" i="53"/>
  <c r="W26" i="101"/>
  <c r="S17" i="105"/>
  <c r="T17" i="105" s="1"/>
  <c r="D18" i="140"/>
  <c r="D19" i="155"/>
  <c r="D17" i="94"/>
  <c r="K25" i="36"/>
  <c r="J25" i="36"/>
  <c r="E17" i="147"/>
  <c r="F17" i="147" s="1"/>
  <c r="J17" i="147"/>
  <c r="Q17" i="98"/>
  <c r="AB31" i="147"/>
  <c r="G31" i="147" s="1"/>
  <c r="C29" i="84"/>
  <c r="I29" i="84" s="1"/>
  <c r="H29" i="50"/>
  <c r="I29" i="50" s="1"/>
  <c r="L11" i="108"/>
  <c r="E23" i="45"/>
  <c r="Z26" i="100"/>
  <c r="E13" i="147"/>
  <c r="J13" i="147"/>
  <c r="D22" i="139"/>
  <c r="G18" i="107"/>
  <c r="R29" i="52"/>
  <c r="E29" i="137"/>
  <c r="AC23" i="137"/>
  <c r="C27" i="107"/>
  <c r="C23" i="3"/>
  <c r="D14" i="139"/>
  <c r="J16" i="143"/>
  <c r="E16" i="143"/>
  <c r="C17" i="84"/>
  <c r="AC19" i="143"/>
  <c r="G13" i="137"/>
  <c r="H13" i="137" s="1"/>
  <c r="AB31" i="142"/>
  <c r="W14" i="101"/>
  <c r="G17" i="146"/>
  <c r="G27" i="139"/>
  <c r="I14" i="98"/>
  <c r="D29" i="137"/>
  <c r="O17" i="98"/>
  <c r="J13" i="36"/>
  <c r="K13" i="36"/>
  <c r="V21" i="105"/>
  <c r="W21" i="105" s="1"/>
  <c r="J24" i="148"/>
  <c r="D24" i="148" s="1"/>
  <c r="E24" i="148"/>
  <c r="Z24" i="101"/>
  <c r="E27" i="148"/>
  <c r="J27" i="148"/>
  <c r="D18" i="97"/>
  <c r="G31" i="107"/>
  <c r="R29" i="51"/>
  <c r="D13" i="96"/>
  <c r="T13" i="101"/>
  <c r="P13" i="101"/>
  <c r="Q13" i="101" s="1"/>
  <c r="G27" i="146"/>
  <c r="E28" i="45"/>
  <c r="G22" i="147"/>
  <c r="AC27" i="139"/>
  <c r="D14" i="155"/>
  <c r="F14" i="155" s="1"/>
  <c r="G14" i="155" s="1"/>
  <c r="D12" i="94"/>
  <c r="E25" i="146"/>
  <c r="J25" i="146"/>
  <c r="D21" i="155"/>
  <c r="D19" i="94"/>
  <c r="G24" i="145"/>
  <c r="K17" i="36"/>
  <c r="J17" i="36"/>
  <c r="G28" i="107"/>
  <c r="AC16" i="146"/>
  <c r="C16" i="84"/>
  <c r="V28" i="103"/>
  <c r="W28" i="103" s="1"/>
  <c r="U31" i="134"/>
  <c r="S13" i="105"/>
  <c r="D14" i="140"/>
  <c r="E14" i="140" s="1"/>
  <c r="J19" i="108"/>
  <c r="N19" i="108" s="1"/>
  <c r="G19" i="108" s="1"/>
  <c r="J19" i="141"/>
  <c r="R19" i="10"/>
  <c r="V18" i="105"/>
  <c r="W18" i="105" s="1"/>
  <c r="E14" i="45"/>
  <c r="C19" i="84"/>
  <c r="T19" i="101"/>
  <c r="P19" i="101"/>
  <c r="Q19" i="101" s="1"/>
  <c r="G25" i="146"/>
  <c r="J17" i="148"/>
  <c r="E17" i="148"/>
  <c r="E29" i="148"/>
  <c r="J29" i="148"/>
  <c r="AC27" i="148"/>
  <c r="G20" i="144"/>
  <c r="G14" i="147"/>
  <c r="G20" i="142"/>
  <c r="D27" i="155"/>
  <c r="D25" i="94"/>
  <c r="G27" i="107"/>
  <c r="D20" i="94"/>
  <c r="D22" i="155"/>
  <c r="F22" i="155" s="1"/>
  <c r="G22" i="155" s="1"/>
  <c r="X31" i="137"/>
  <c r="D10" i="96"/>
  <c r="D30" i="48"/>
  <c r="C27" i="84"/>
  <c r="I27" i="84" s="1"/>
  <c r="N25" i="138"/>
  <c r="Y24" i="104"/>
  <c r="Z24" i="104" s="1"/>
  <c r="Z14" i="4"/>
  <c r="J14" i="36"/>
  <c r="K14" i="36"/>
  <c r="N17" i="140"/>
  <c r="Y16" i="105"/>
  <c r="Z16" i="105" s="1"/>
  <c r="T25" i="101"/>
  <c r="P25" i="101"/>
  <c r="Q25" i="101" s="1"/>
  <c r="M14" i="98"/>
  <c r="G31" i="138"/>
  <c r="H31" i="138" s="1"/>
  <c r="S11" i="104"/>
  <c r="D12" i="138"/>
  <c r="E12" i="138" s="1"/>
  <c r="M13" i="98"/>
  <c r="D19" i="139"/>
  <c r="Z15" i="101"/>
  <c r="G16" i="147"/>
  <c r="E20" i="148"/>
  <c r="J20" i="148"/>
  <c r="D20" i="148" s="1"/>
  <c r="C28" i="84"/>
  <c r="S27" i="104"/>
  <c r="D28" i="138"/>
  <c r="E28" i="138" s="1"/>
  <c r="D16" i="96"/>
  <c r="Z25" i="101"/>
  <c r="D18" i="94"/>
  <c r="D20" i="155"/>
  <c r="J20" i="155" s="1"/>
  <c r="E20" i="146"/>
  <c r="J20" i="146"/>
  <c r="E18" i="45"/>
  <c r="V25" i="105"/>
  <c r="W25" i="105" s="1"/>
  <c r="R29" i="57"/>
  <c r="D21" i="95"/>
  <c r="AC28" i="137"/>
  <c r="Z31" i="147"/>
  <c r="E31" i="147" s="1"/>
  <c r="AC27" i="145"/>
  <c r="H29" i="56"/>
  <c r="D21" i="107"/>
  <c r="G14" i="98"/>
  <c r="J18" i="148"/>
  <c r="D18" i="148" s="1"/>
  <c r="E18" i="148"/>
  <c r="D25" i="96"/>
  <c r="E16" i="139"/>
  <c r="F16" i="139" s="1"/>
  <c r="W21" i="101"/>
  <c r="X31" i="139"/>
  <c r="G19" i="147"/>
  <c r="J22" i="148"/>
  <c r="D22" i="148" s="1"/>
  <c r="E22" i="148"/>
  <c r="M29" i="52"/>
  <c r="D25" i="140"/>
  <c r="S24" i="105"/>
  <c r="G29" i="107"/>
  <c r="H29" i="52"/>
  <c r="N13" i="138"/>
  <c r="Y12" i="104"/>
  <c r="Z12" i="104" s="1"/>
  <c r="D17" i="96"/>
  <c r="G19" i="148"/>
  <c r="N21" i="138"/>
  <c r="Y20" i="104"/>
  <c r="Z20" i="104" s="1"/>
  <c r="E13" i="45"/>
  <c r="G25" i="107"/>
  <c r="G19" i="107"/>
  <c r="K27" i="102"/>
  <c r="E21" i="134"/>
  <c r="I15" i="92"/>
  <c r="E27" i="139"/>
  <c r="G13" i="139"/>
  <c r="H13" i="139" s="1"/>
  <c r="W13" i="101"/>
  <c r="AC14" i="142"/>
  <c r="AC18" i="137"/>
  <c r="E24" i="139"/>
  <c r="P16" i="101"/>
  <c r="Q16" i="101" s="1"/>
  <c r="T16" i="101"/>
  <c r="V14" i="105"/>
  <c r="W14" i="105" s="1"/>
  <c r="P22" i="101"/>
  <c r="Q22" i="101" s="1"/>
  <c r="T22" i="101"/>
  <c r="J28" i="144"/>
  <c r="E28" i="144"/>
  <c r="D22" i="140"/>
  <c r="S21" i="105"/>
  <c r="T21" i="105" s="1"/>
  <c r="G15" i="146"/>
  <c r="G25" i="148"/>
  <c r="J20" i="36"/>
  <c r="K20" i="36"/>
  <c r="D25" i="95"/>
  <c r="M30" i="45"/>
  <c r="G24" i="139"/>
  <c r="H24" i="139" s="1"/>
  <c r="O18" i="98"/>
  <c r="J16" i="148"/>
  <c r="E16" i="148"/>
  <c r="J21" i="143"/>
  <c r="D21" i="143" s="1"/>
  <c r="K21" i="143" s="1"/>
  <c r="E21" i="143"/>
  <c r="P24" i="101"/>
  <c r="Q24" i="101" s="1"/>
  <c r="T24" i="101"/>
  <c r="Y18" i="105"/>
  <c r="Z18" i="105" s="1"/>
  <c r="N19" i="140"/>
  <c r="G27" i="144"/>
  <c r="G23" i="145"/>
  <c r="G19" i="139"/>
  <c r="H19" i="139" s="1"/>
  <c r="L31" i="146"/>
  <c r="J12" i="146"/>
  <c r="E12" i="146"/>
  <c r="M29" i="50"/>
  <c r="G28" i="137"/>
  <c r="H28" i="137" s="1"/>
  <c r="D13" i="95"/>
  <c r="J15" i="146"/>
  <c r="E15" i="146"/>
  <c r="E15" i="143"/>
  <c r="J15" i="143"/>
  <c r="E20" i="139"/>
  <c r="F20" i="139" s="1"/>
  <c r="S14" i="104"/>
  <c r="D15" i="138"/>
  <c r="E15" i="138" s="1"/>
  <c r="V24" i="105"/>
  <c r="W24" i="105" s="1"/>
  <c r="E22" i="139"/>
  <c r="F22" i="139" s="1"/>
  <c r="M31" i="138"/>
  <c r="N31" i="138" s="1"/>
  <c r="N12" i="138"/>
  <c r="Y11" i="104"/>
  <c r="Z11" i="104" s="1"/>
  <c r="D19" i="138"/>
  <c r="E19" i="138" s="1"/>
  <c r="S18" i="104"/>
  <c r="AC15" i="139"/>
  <c r="G20" i="148"/>
  <c r="G18" i="137"/>
  <c r="H18" i="137" s="1"/>
  <c r="C24" i="84"/>
  <c r="I24" i="84" s="1"/>
  <c r="D20" i="95"/>
  <c r="Z11" i="101"/>
  <c r="Y30" i="101"/>
  <c r="Z30" i="101" s="1"/>
  <c r="N19" i="79"/>
  <c r="K16" i="98"/>
  <c r="AC23" i="147"/>
  <c r="C18" i="84"/>
  <c r="D23" i="95"/>
  <c r="J24" i="145"/>
  <c r="E24" i="145"/>
  <c r="K22" i="36"/>
  <c r="J22" i="36"/>
  <c r="C22" i="84"/>
  <c r="C31" i="84" s="1"/>
  <c r="E23" i="139"/>
  <c r="Q21" i="68"/>
  <c r="Q23" i="68" s="1"/>
  <c r="M17" i="152"/>
  <c r="M17" i="92"/>
  <c r="M21" i="92" s="1"/>
  <c r="J26" i="141"/>
  <c r="J26" i="108"/>
  <c r="AC12" i="79"/>
  <c r="AA12" i="79" s="1"/>
  <c r="E15" i="79"/>
  <c r="E12" i="98"/>
  <c r="D22" i="96"/>
  <c r="E14" i="148"/>
  <c r="J14" i="148"/>
  <c r="D14" i="148" s="1"/>
  <c r="J27" i="147"/>
  <c r="E27" i="147"/>
  <c r="N29" i="140"/>
  <c r="Y28" i="105"/>
  <c r="Z28" i="105" s="1"/>
  <c r="G20" i="147"/>
  <c r="O14" i="98"/>
  <c r="E25" i="147"/>
  <c r="J25" i="147"/>
  <c r="D15" i="137"/>
  <c r="D21" i="139"/>
  <c r="D24" i="140"/>
  <c r="E24" i="140" s="1"/>
  <c r="S23" i="105"/>
  <c r="G30" i="107"/>
  <c r="N25" i="140"/>
  <c r="Y24" i="105"/>
  <c r="Z24" i="105" s="1"/>
  <c r="AC21" i="139"/>
  <c r="J23" i="36"/>
  <c r="K23" i="36"/>
  <c r="AC24" i="139"/>
  <c r="Z26" i="101"/>
  <c r="L25" i="108"/>
  <c r="AC20" i="147"/>
  <c r="W25" i="101"/>
  <c r="L17" i="108"/>
  <c r="G25" i="147"/>
  <c r="D24" i="95"/>
  <c r="AC18" i="139"/>
  <c r="G12" i="139"/>
  <c r="N31" i="139"/>
  <c r="G17" i="147"/>
  <c r="AC16" i="139"/>
  <c r="V28" i="105"/>
  <c r="W28" i="105" s="1"/>
  <c r="Z31" i="146"/>
  <c r="E21" i="145"/>
  <c r="J21" i="145"/>
  <c r="Z23" i="101"/>
  <c r="E18" i="139"/>
  <c r="F18" i="139" s="1"/>
  <c r="N24" i="140"/>
  <c r="Y23" i="105"/>
  <c r="Z23" i="105" s="1"/>
  <c r="D31" i="107"/>
  <c r="J31" i="107" s="1"/>
  <c r="K31" i="107" s="1"/>
  <c r="AC14" i="147"/>
  <c r="N14" i="140"/>
  <c r="Y13" i="105"/>
  <c r="Z13" i="105" s="1"/>
  <c r="G26" i="146"/>
  <c r="C21" i="84"/>
  <c r="AC28" i="148"/>
  <c r="E29" i="143"/>
  <c r="J29" i="143"/>
  <c r="G27" i="147"/>
  <c r="J13" i="146"/>
  <c r="E13" i="146"/>
  <c r="G21" i="107"/>
  <c r="J21" i="107" s="1"/>
  <c r="Q19" i="58"/>
  <c r="U31" i="139"/>
  <c r="H15" i="79"/>
  <c r="H21" i="79" s="1"/>
  <c r="G12" i="98"/>
  <c r="G22" i="148"/>
  <c r="E20" i="92"/>
  <c r="AC20" i="68"/>
  <c r="AC20" i="148"/>
  <c r="D12" i="95"/>
  <c r="G14" i="146"/>
  <c r="D26" i="139"/>
  <c r="D18" i="107"/>
  <c r="J18" i="107" s="1"/>
  <c r="K18" i="107" s="1"/>
  <c r="G26" i="107"/>
  <c r="D23" i="107"/>
  <c r="J23" i="107" s="1"/>
  <c r="K23" i="107" s="1"/>
  <c r="D30" i="107"/>
  <c r="H29" i="55"/>
  <c r="I29" i="55" s="1"/>
  <c r="D24" i="107"/>
  <c r="D19" i="58"/>
  <c r="D14" i="107"/>
  <c r="E14" i="107" s="1"/>
  <c r="H31" i="106"/>
  <c r="D17" i="107"/>
  <c r="J17" i="107" s="1"/>
  <c r="G16" i="145"/>
  <c r="G13" i="147"/>
  <c r="K14" i="98"/>
  <c r="E26" i="148"/>
  <c r="J26" i="148"/>
  <c r="AB31" i="139"/>
  <c r="AC12" i="139"/>
  <c r="D15" i="95"/>
  <c r="J27" i="146"/>
  <c r="E27" i="146"/>
  <c r="AC14" i="79"/>
  <c r="E14" i="98"/>
  <c r="AC24" i="147"/>
  <c r="S27" i="105"/>
  <c r="P27" i="105" s="1"/>
  <c r="Q27" i="105" s="1"/>
  <c r="D28" i="140"/>
  <c r="D27" i="107"/>
  <c r="E27" i="107" s="1"/>
  <c r="G15" i="107"/>
  <c r="G20" i="107"/>
  <c r="D15" i="107"/>
  <c r="J15" i="107" s="1"/>
  <c r="K15" i="107" s="1"/>
  <c r="C20" i="84"/>
  <c r="D16" i="107"/>
  <c r="L19" i="58"/>
  <c r="H29" i="51"/>
  <c r="D28" i="107"/>
  <c r="S11" i="105"/>
  <c r="D12" i="140"/>
  <c r="G31" i="140"/>
  <c r="H31" i="140" s="1"/>
  <c r="N31" i="146"/>
  <c r="G31" i="146" s="1"/>
  <c r="G12" i="146"/>
  <c r="V17" i="105"/>
  <c r="W17" i="105" s="1"/>
  <c r="AC25" i="148"/>
  <c r="M29" i="53"/>
  <c r="D19" i="107"/>
  <c r="K19" i="58"/>
  <c r="C19" i="58"/>
  <c r="J19" i="58"/>
  <c r="D20" i="107"/>
  <c r="E20" i="107" s="1"/>
  <c r="D22" i="107"/>
  <c r="J22" i="107" s="1"/>
  <c r="C25" i="84"/>
  <c r="E19" i="58"/>
  <c r="F19" i="58"/>
  <c r="M29" i="57"/>
  <c r="R29" i="55"/>
  <c r="H29" i="57"/>
  <c r="I29" i="57" s="1"/>
  <c r="E23" i="137"/>
  <c r="F23" i="137" s="1"/>
  <c r="Q31" i="139"/>
  <c r="D31" i="139" s="1"/>
  <c r="G20" i="146"/>
  <c r="O12" i="98"/>
  <c r="T15" i="79"/>
  <c r="D17" i="139"/>
  <c r="G26" i="147"/>
  <c r="D10" i="95"/>
  <c r="D30" i="47"/>
  <c r="V12" i="105"/>
  <c r="W12" i="105" s="1"/>
  <c r="Z21" i="101"/>
  <c r="M29" i="51"/>
  <c r="N29" i="51" s="1"/>
  <c r="D25" i="107"/>
  <c r="J25" i="107" s="1"/>
  <c r="D26" i="107"/>
  <c r="E26" i="107" s="1"/>
  <c r="R19" i="58"/>
  <c r="R29" i="56"/>
  <c r="S29" i="56" s="1"/>
  <c r="D29" i="107"/>
  <c r="G24" i="107"/>
  <c r="O19" i="58"/>
  <c r="I19" i="58"/>
  <c r="D22" i="145"/>
  <c r="F22" i="145" s="1"/>
  <c r="H29" i="139"/>
  <c r="J14" i="155"/>
  <c r="N29" i="50"/>
  <c r="C26" i="106"/>
  <c r="N17" i="108"/>
  <c r="I17" i="108" s="1"/>
  <c r="N23" i="94"/>
  <c r="Q23" i="94" s="1"/>
  <c r="J14" i="107"/>
  <c r="H14" i="107" s="1"/>
  <c r="N20" i="95"/>
  <c r="M20" i="95" s="1"/>
  <c r="Q15" i="98"/>
  <c r="AB12" i="98" s="1"/>
  <c r="U13" i="10"/>
  <c r="C14" i="106"/>
  <c r="X11" i="10"/>
  <c r="D22" i="110"/>
  <c r="P16" i="111"/>
  <c r="U23" i="10"/>
  <c r="Y16" i="34"/>
  <c r="Y25" i="34"/>
  <c r="N19" i="97"/>
  <c r="X18" i="10"/>
  <c r="F12" i="139"/>
  <c r="D13" i="110"/>
  <c r="P13" i="110"/>
  <c r="U24" i="10"/>
  <c r="D26" i="110"/>
  <c r="P17" i="111"/>
  <c r="P18" i="111"/>
  <c r="D26" i="111"/>
  <c r="P21" i="110"/>
  <c r="P19" i="111"/>
  <c r="P26" i="110"/>
  <c r="D24" i="109"/>
  <c r="D13" i="109"/>
  <c r="D15" i="109"/>
  <c r="D21" i="109"/>
  <c r="D18" i="109"/>
  <c r="D22" i="109"/>
  <c r="D16" i="109"/>
  <c r="D10" i="109"/>
  <c r="D12" i="109"/>
  <c r="D14" i="109"/>
  <c r="N14" i="96"/>
  <c r="Q14" i="96" s="1"/>
  <c r="F14" i="139"/>
  <c r="M19" i="98"/>
  <c r="Z17" i="98" s="1"/>
  <c r="G15" i="98"/>
  <c r="D19" i="143"/>
  <c r="T31" i="137"/>
  <c r="D17" i="147"/>
  <c r="D27" i="148"/>
  <c r="T31" i="139"/>
  <c r="AC24" i="146"/>
  <c r="AC22" i="148"/>
  <c r="D18" i="147"/>
  <c r="K18" i="147" s="1"/>
  <c r="D23" i="147"/>
  <c r="AC21" i="146"/>
  <c r="AC24" i="148"/>
  <c r="J31" i="146"/>
  <c r="O31" i="146" s="1"/>
  <c r="D24" i="147"/>
  <c r="U11" i="10"/>
  <c r="T31" i="134"/>
  <c r="F18" i="134"/>
  <c r="H14" i="139"/>
  <c r="K23" i="68"/>
  <c r="AC31" i="134"/>
  <c r="N19" i="96"/>
  <c r="S16" i="152"/>
  <c r="N15" i="94"/>
  <c r="N12" i="141"/>
  <c r="K12" i="141" s="1"/>
  <c r="G19" i="98"/>
  <c r="W18" i="98" s="1"/>
  <c r="I21" i="152"/>
  <c r="S16" i="92"/>
  <c r="AC14" i="92" s="1"/>
  <c r="H18" i="147"/>
  <c r="G31" i="142"/>
  <c r="O31" i="137"/>
  <c r="J28" i="155"/>
  <c r="Y10" i="34"/>
  <c r="F18" i="155"/>
  <c r="G18" i="155" s="1"/>
  <c r="J24" i="155"/>
  <c r="F23" i="155"/>
  <c r="G23" i="155" s="1"/>
  <c r="R22" i="10"/>
  <c r="AA14" i="68"/>
  <c r="I16" i="92"/>
  <c r="X12" i="92" s="1"/>
  <c r="K21" i="79"/>
  <c r="C13" i="106"/>
  <c r="I13" i="106" s="1"/>
  <c r="S29" i="55"/>
  <c r="H22" i="139"/>
  <c r="D31" i="137"/>
  <c r="H27" i="134"/>
  <c r="D15" i="148"/>
  <c r="G31" i="143"/>
  <c r="D16" i="147"/>
  <c r="K16" i="147" s="1"/>
  <c r="D23" i="146"/>
  <c r="AC26" i="142"/>
  <c r="D9" i="112"/>
  <c r="U10" i="10"/>
  <c r="U20" i="34"/>
  <c r="Y20" i="34"/>
  <c r="N19" i="141"/>
  <c r="K19" i="141" s="1"/>
  <c r="N19" i="94"/>
  <c r="R10" i="10"/>
  <c r="X10" i="10"/>
  <c r="K20" i="144"/>
  <c r="D28" i="142"/>
  <c r="V31" i="137"/>
  <c r="D25" i="148"/>
  <c r="K25" i="148" s="1"/>
  <c r="D23" i="145"/>
  <c r="K23" i="145" s="1"/>
  <c r="AC27" i="144"/>
  <c r="D27" i="144"/>
  <c r="F17" i="134"/>
  <c r="N24" i="96"/>
  <c r="H28" i="139"/>
  <c r="F14" i="137"/>
  <c r="D23" i="143"/>
  <c r="D17" i="144"/>
  <c r="K17" i="144" s="1"/>
  <c r="P17" i="105"/>
  <c r="Q17" i="105" s="1"/>
  <c r="P19" i="104"/>
  <c r="Q19" i="104" s="1"/>
  <c r="D17" i="146"/>
  <c r="D21" i="142"/>
  <c r="F28" i="139"/>
  <c r="E31" i="145"/>
  <c r="F19" i="137"/>
  <c r="H19" i="137"/>
  <c r="AC19" i="144"/>
  <c r="D18" i="145"/>
  <c r="I15" i="98"/>
  <c r="X12" i="98" s="1"/>
  <c r="E23" i="68"/>
  <c r="N27" i="95"/>
  <c r="Q27" i="95" s="1"/>
  <c r="Q21" i="152"/>
  <c r="AB17" i="152" s="1"/>
  <c r="N20" i="97"/>
  <c r="N15" i="96"/>
  <c r="Q15" i="96" s="1"/>
  <c r="N14" i="97"/>
  <c r="Q14" i="97" s="1"/>
  <c r="S29" i="51"/>
  <c r="I21" i="92"/>
  <c r="N14" i="141"/>
  <c r="K14" i="141" s="1"/>
  <c r="S21" i="92"/>
  <c r="AC20" i="92" s="1"/>
  <c r="N18" i="96"/>
  <c r="Q18" i="96" s="1"/>
  <c r="N13" i="97"/>
  <c r="K13" i="97" s="1"/>
  <c r="N11" i="94"/>
  <c r="Q11" i="94" s="1"/>
  <c r="N18" i="108"/>
  <c r="M18" i="108" s="1"/>
  <c r="S19" i="98"/>
  <c r="AC17" i="98" s="1"/>
  <c r="E16" i="92"/>
  <c r="N26" i="96"/>
  <c r="Q26" i="96" s="1"/>
  <c r="AC29" i="144"/>
  <c r="F17" i="139"/>
  <c r="H21" i="137"/>
  <c r="AC20" i="144"/>
  <c r="Q24" i="95"/>
  <c r="F14" i="134"/>
  <c r="AA12" i="68"/>
  <c r="D19" i="109"/>
  <c r="P19" i="109"/>
  <c r="P21" i="111"/>
  <c r="D21" i="111"/>
  <c r="C15" i="106"/>
  <c r="P11" i="112"/>
  <c r="I21" i="84"/>
  <c r="D16" i="110"/>
  <c r="D18" i="110"/>
  <c r="P18" i="110"/>
  <c r="Y14" i="34"/>
  <c r="Y17" i="34"/>
  <c r="U17" i="34"/>
  <c r="E28" i="107"/>
  <c r="J28" i="107"/>
  <c r="K28" i="107" s="1"/>
  <c r="D10" i="110"/>
  <c r="R21" i="10"/>
  <c r="X21" i="10"/>
  <c r="J30" i="141"/>
  <c r="N13" i="141"/>
  <c r="K13" i="141" s="1"/>
  <c r="D26" i="112"/>
  <c r="P26" i="112"/>
  <c r="Y21" i="34"/>
  <c r="U21" i="34"/>
  <c r="J26" i="155"/>
  <c r="F26" i="155"/>
  <c r="G26" i="155" s="1"/>
  <c r="C24" i="106"/>
  <c r="F20" i="155"/>
  <c r="G20" i="155" s="1"/>
  <c r="D16" i="112"/>
  <c r="Q24" i="96"/>
  <c r="D19" i="110"/>
  <c r="I30" i="84"/>
  <c r="J26" i="107"/>
  <c r="S21" i="152"/>
  <c r="AC18" i="152" s="1"/>
  <c r="P25" i="109"/>
  <c r="Y24" i="34"/>
  <c r="I18" i="84"/>
  <c r="E29" i="107"/>
  <c r="E22" i="107"/>
  <c r="C18" i="106"/>
  <c r="R15" i="10"/>
  <c r="U15" i="10"/>
  <c r="X15" i="10"/>
  <c r="N17" i="95"/>
  <c r="Q19" i="96"/>
  <c r="N11" i="141"/>
  <c r="I11" i="141" s="1"/>
  <c r="N17" i="97"/>
  <c r="I17" i="97" s="1"/>
  <c r="E21" i="152"/>
  <c r="N29" i="52"/>
  <c r="AA31" i="139"/>
  <c r="D13" i="145"/>
  <c r="K13" i="145" s="1"/>
  <c r="D19" i="147"/>
  <c r="K19" i="147" s="1"/>
  <c r="D12" i="146"/>
  <c r="D24" i="146"/>
  <c r="D20" i="146"/>
  <c r="F20" i="146" s="1"/>
  <c r="D18" i="146"/>
  <c r="K18" i="146" s="1"/>
  <c r="T23" i="104"/>
  <c r="P23" i="104"/>
  <c r="Q23" i="104" s="1"/>
  <c r="T20" i="104"/>
  <c r="P20" i="104"/>
  <c r="Q20" i="104" s="1"/>
  <c r="H23" i="145"/>
  <c r="E22" i="140"/>
  <c r="T14" i="104"/>
  <c r="D31" i="140"/>
  <c r="E31" i="140" s="1"/>
  <c r="AC26" i="145"/>
  <c r="D26" i="142"/>
  <c r="F26" i="142" s="1"/>
  <c r="AC12" i="142"/>
  <c r="X31" i="142"/>
  <c r="X31" i="143"/>
  <c r="E31" i="139"/>
  <c r="M31" i="139"/>
  <c r="E17" i="140"/>
  <c r="E20" i="140"/>
  <c r="E23" i="140"/>
  <c r="D28" i="144"/>
  <c r="H28" i="144" s="1"/>
  <c r="F27" i="139"/>
  <c r="F29" i="134"/>
  <c r="E15" i="140"/>
  <c r="D19" i="142"/>
  <c r="D13" i="146"/>
  <c r="K13" i="146" s="1"/>
  <c r="AC13" i="146"/>
  <c r="H13" i="134"/>
  <c r="P23" i="103"/>
  <c r="Q23" i="103" s="1"/>
  <c r="T23" i="103"/>
  <c r="X31" i="144"/>
  <c r="P18" i="105"/>
  <c r="Q18" i="105" s="1"/>
  <c r="T18" i="105"/>
  <c r="F23" i="139"/>
  <c r="D19" i="144"/>
  <c r="D28" i="146"/>
  <c r="P27" i="104"/>
  <c r="Q27" i="104" s="1"/>
  <c r="T27" i="104"/>
  <c r="V31" i="139"/>
  <c r="F20" i="134"/>
  <c r="D15" i="146"/>
  <c r="AC29" i="146"/>
  <c r="D19" i="146"/>
  <c r="K19" i="146" s="1"/>
  <c r="D21" i="147"/>
  <c r="T25" i="103"/>
  <c r="P25" i="103"/>
  <c r="Q25" i="103" s="1"/>
  <c r="D29" i="146"/>
  <c r="K29" i="146" s="1"/>
  <c r="S30" i="103"/>
  <c r="T30" i="103" s="1"/>
  <c r="T11" i="103"/>
  <c r="P11" i="103"/>
  <c r="D29" i="142"/>
  <c r="D18" i="144"/>
  <c r="AC15" i="144"/>
  <c r="E28" i="140"/>
  <c r="G31" i="134"/>
  <c r="T12" i="105"/>
  <c r="P12" i="105"/>
  <c r="Q12" i="105" s="1"/>
  <c r="D27" i="143"/>
  <c r="T26" i="103"/>
  <c r="P26" i="103"/>
  <c r="Q26" i="103" s="1"/>
  <c r="H26" i="139"/>
  <c r="D21" i="144"/>
  <c r="D26" i="148"/>
  <c r="K26" i="148" s="1"/>
  <c r="D17" i="142"/>
  <c r="D21" i="148"/>
  <c r="H21" i="148" s="1"/>
  <c r="AC15" i="142"/>
  <c r="AC18" i="146"/>
  <c r="D22" i="144"/>
  <c r="D15" i="143"/>
  <c r="K15" i="143" s="1"/>
  <c r="P26" i="105"/>
  <c r="Q26" i="105" s="1"/>
  <c r="T26" i="105"/>
  <c r="T15" i="105"/>
  <c r="D25" i="146"/>
  <c r="H25" i="146" s="1"/>
  <c r="D16" i="142"/>
  <c r="T25" i="105"/>
  <c r="P25" i="105"/>
  <c r="Q25" i="105" s="1"/>
  <c r="E12" i="140"/>
  <c r="H29" i="146"/>
  <c r="D18" i="142"/>
  <c r="K18" i="142" s="1"/>
  <c r="D22" i="143"/>
  <c r="D26" i="147"/>
  <c r="D13" i="148"/>
  <c r="K13" i="148" s="1"/>
  <c r="T12" i="103"/>
  <c r="P12" i="103"/>
  <c r="Q12" i="103" s="1"/>
  <c r="D25" i="144"/>
  <c r="AC21" i="148"/>
  <c r="P22" i="105"/>
  <c r="Q22" i="105" s="1"/>
  <c r="T22" i="105"/>
  <c r="T14" i="105"/>
  <c r="P14" i="105"/>
  <c r="Q14" i="105" s="1"/>
  <c r="D14" i="142"/>
  <c r="D15" i="144"/>
  <c r="F25" i="139"/>
  <c r="D23" i="142"/>
  <c r="D21" i="145"/>
  <c r="AC26" i="147"/>
  <c r="AC25" i="143"/>
  <c r="F16" i="134"/>
  <c r="D27" i="146"/>
  <c r="F27" i="146" s="1"/>
  <c r="G31" i="144"/>
  <c r="AC19" i="145"/>
  <c r="D15" i="142"/>
  <c r="H29" i="134"/>
  <c r="Q31" i="143"/>
  <c r="T22" i="104"/>
  <c r="P23" i="105"/>
  <c r="Q23" i="105" s="1"/>
  <c r="T23" i="105"/>
  <c r="T21" i="104"/>
  <c r="P21" i="104"/>
  <c r="Q21" i="104" s="1"/>
  <c r="E18" i="140"/>
  <c r="D23" i="144"/>
  <c r="E21" i="140"/>
  <c r="D16" i="148"/>
  <c r="F26" i="134"/>
  <c r="AC19" i="142"/>
  <c r="P18" i="104"/>
  <c r="Q18" i="104" s="1"/>
  <c r="T18" i="104"/>
  <c r="D12" i="142"/>
  <c r="F21" i="134"/>
  <c r="H12" i="134"/>
  <c r="D17" i="145"/>
  <c r="Q15" i="94"/>
  <c r="Q19" i="97"/>
  <c r="N11" i="108"/>
  <c r="M11" i="108" s="1"/>
  <c r="N23" i="97"/>
  <c r="M23" i="97" s="1"/>
  <c r="Q16" i="92"/>
  <c r="AB12" i="92" s="1"/>
  <c r="N15" i="97"/>
  <c r="I15" i="97" s="1"/>
  <c r="D14" i="143"/>
  <c r="H14" i="143" s="1"/>
  <c r="D25" i="145"/>
  <c r="K25" i="145" s="1"/>
  <c r="F15" i="148"/>
  <c r="M31" i="146"/>
  <c r="AC14" i="143"/>
  <c r="H23" i="139"/>
  <c r="X31" i="147"/>
  <c r="Q31" i="146"/>
  <c r="P28" i="105"/>
  <c r="Q28" i="105" s="1"/>
  <c r="T28" i="105"/>
  <c r="F19" i="139"/>
  <c r="F17" i="137"/>
  <c r="D29" i="144"/>
  <c r="E27" i="140"/>
  <c r="F23" i="145"/>
  <c r="P21" i="105"/>
  <c r="Q21" i="105" s="1"/>
  <c r="P18" i="103"/>
  <c r="Q18" i="103" s="1"/>
  <c r="T18" i="103"/>
  <c r="T13" i="103"/>
  <c r="P13" i="103"/>
  <c r="Q13" i="103" s="1"/>
  <c r="E16" i="140"/>
  <c r="D26" i="145"/>
  <c r="T19" i="103"/>
  <c r="P19" i="103"/>
  <c r="Q19" i="103" s="1"/>
  <c r="T28" i="103"/>
  <c r="P28" i="103"/>
  <c r="Q28" i="103" s="1"/>
  <c r="X31" i="146"/>
  <c r="AC31" i="146" s="1"/>
  <c r="AC12" i="145"/>
  <c r="P20" i="103"/>
  <c r="Q20" i="103" s="1"/>
  <c r="T20" i="103"/>
  <c r="F23" i="146"/>
  <c r="T15" i="103"/>
  <c r="AC12" i="147"/>
  <c r="T16" i="104"/>
  <c r="D25" i="147"/>
  <c r="K25" i="147" s="1"/>
  <c r="AC27" i="143"/>
  <c r="D25" i="142"/>
  <c r="D19" i="148"/>
  <c r="G31" i="137"/>
  <c r="H31" i="137" s="1"/>
  <c r="F26" i="137"/>
  <c r="H24" i="137"/>
  <c r="P11" i="104"/>
  <c r="Q11" i="104" s="1"/>
  <c r="T11" i="104"/>
  <c r="H14" i="134"/>
  <c r="H23" i="146"/>
  <c r="F24" i="137"/>
  <c r="T19" i="105"/>
  <c r="D29" i="148"/>
  <c r="H29" i="148" s="1"/>
  <c r="D16" i="144"/>
  <c r="E31" i="146"/>
  <c r="W11" i="105"/>
  <c r="H16" i="134"/>
  <c r="AC17" i="145"/>
  <c r="D26" i="144"/>
  <c r="D12" i="143"/>
  <c r="D20" i="143"/>
  <c r="T24" i="105"/>
  <c r="P21" i="103"/>
  <c r="Q21" i="103" s="1"/>
  <c r="T21" i="103"/>
  <c r="AC26" i="146"/>
  <c r="F22" i="137"/>
  <c r="D24" i="145"/>
  <c r="AC12" i="143"/>
  <c r="D27" i="145"/>
  <c r="P27" i="103"/>
  <c r="Q27" i="103" s="1"/>
  <c r="T27" i="103"/>
  <c r="F24" i="139"/>
  <c r="AC20" i="146"/>
  <c r="F29" i="146"/>
  <c r="H18" i="139"/>
  <c r="T20" i="105"/>
  <c r="F29" i="139"/>
  <c r="P13" i="104"/>
  <c r="Q13" i="104" s="1"/>
  <c r="T13" i="104"/>
  <c r="O31" i="139"/>
  <c r="D15" i="147"/>
  <c r="D31" i="136"/>
  <c r="E31" i="136" s="1"/>
  <c r="H31" i="136"/>
  <c r="D29" i="143"/>
  <c r="D22" i="142"/>
  <c r="P13" i="105"/>
  <c r="Q13" i="105" s="1"/>
  <c r="T13" i="105"/>
  <c r="N10" i="97"/>
  <c r="Q10" i="97" s="1"/>
  <c r="N27" i="141"/>
  <c r="K19" i="98"/>
  <c r="Y17" i="98" s="1"/>
  <c r="H15" i="148"/>
  <c r="K28" i="142"/>
  <c r="Y30" i="103"/>
  <c r="Z30" i="103" s="1"/>
  <c r="AC21" i="142"/>
  <c r="X31" i="148"/>
  <c r="T24" i="103"/>
  <c r="E29" i="140"/>
  <c r="W11" i="104"/>
  <c r="T28" i="104"/>
  <c r="P28" i="104"/>
  <c r="Q28" i="104" s="1"/>
  <c r="D14" i="146"/>
  <c r="E31" i="137"/>
  <c r="F31" i="137" s="1"/>
  <c r="M31" i="137"/>
  <c r="H15" i="134"/>
  <c r="D16" i="143"/>
  <c r="T22" i="103"/>
  <c r="P22" i="103"/>
  <c r="Q22" i="103" s="1"/>
  <c r="H23" i="134"/>
  <c r="AC28" i="143"/>
  <c r="F26" i="145"/>
  <c r="AC29" i="148"/>
  <c r="T24" i="104"/>
  <c r="D27" i="147"/>
  <c r="F27" i="147" s="1"/>
  <c r="M31" i="134"/>
  <c r="T11" i="105"/>
  <c r="P11" i="105"/>
  <c r="AC31" i="139"/>
  <c r="AC25" i="147"/>
  <c r="AC16" i="145"/>
  <c r="F19" i="134"/>
  <c r="D27" i="142"/>
  <c r="H12" i="137"/>
  <c r="D25" i="143"/>
  <c r="D16" i="146"/>
  <c r="D20" i="147"/>
  <c r="AC12" i="146"/>
  <c r="D28" i="147"/>
  <c r="H20" i="134"/>
  <c r="H24" i="147"/>
  <c r="D13" i="143"/>
  <c r="AC29" i="147"/>
  <c r="V31" i="134"/>
  <c r="D20" i="142"/>
  <c r="H20" i="142" s="1"/>
  <c r="D12" i="144"/>
  <c r="G31" i="145"/>
  <c r="F26" i="139"/>
  <c r="H27" i="137"/>
  <c r="H16" i="146"/>
  <c r="D17" i="148"/>
  <c r="E25" i="140"/>
  <c r="P17" i="103"/>
  <c r="Q17" i="103" s="1"/>
  <c r="T17" i="103"/>
  <c r="E19" i="140"/>
  <c r="Q31" i="148"/>
  <c r="D26" i="143"/>
  <c r="D19" i="145"/>
  <c r="AC21" i="147"/>
  <c r="D18" i="143"/>
  <c r="AC21" i="144"/>
  <c r="D13" i="147"/>
  <c r="Q31" i="145"/>
  <c r="T31" i="145" s="1"/>
  <c r="F29" i="137"/>
  <c r="AC28" i="144"/>
  <c r="F23" i="134"/>
  <c r="E13" i="140"/>
  <c r="H23" i="137"/>
  <c r="AC27" i="142"/>
  <c r="D16" i="145"/>
  <c r="W19" i="152"/>
  <c r="H23" i="143"/>
  <c r="F23" i="143"/>
  <c r="K23" i="143"/>
  <c r="G23" i="152"/>
  <c r="H19" i="147"/>
  <c r="H12" i="146"/>
  <c r="K17" i="146"/>
  <c r="K23" i="147"/>
  <c r="H23" i="147"/>
  <c r="F23" i="147"/>
  <c r="K22" i="147"/>
  <c r="H22" i="147"/>
  <c r="F22" i="147"/>
  <c r="K31" i="137"/>
  <c r="Y31" i="137"/>
  <c r="R31" i="137"/>
  <c r="H27" i="148"/>
  <c r="K27" i="148"/>
  <c r="F27" i="148"/>
  <c r="P25" i="111"/>
  <c r="D16" i="111"/>
  <c r="D25" i="111"/>
  <c r="P18" i="109"/>
  <c r="D20" i="109"/>
  <c r="P24" i="109"/>
  <c r="D9" i="109"/>
  <c r="P17" i="110"/>
  <c r="U14" i="34"/>
  <c r="K24" i="96"/>
  <c r="AB14" i="98"/>
  <c r="U16" i="10"/>
  <c r="AB13" i="98"/>
  <c r="I29" i="54"/>
  <c r="I13" i="141"/>
  <c r="U22" i="10"/>
  <c r="I19" i="98"/>
  <c r="X18" i="98" s="1"/>
  <c r="K21" i="107"/>
  <c r="N12" i="96"/>
  <c r="Q12" i="96" s="1"/>
  <c r="V17" i="152"/>
  <c r="V18" i="152"/>
  <c r="V19" i="152"/>
  <c r="P22" i="111"/>
  <c r="C29" i="53"/>
  <c r="D29" i="53" s="1"/>
  <c r="Q20" i="97"/>
  <c r="Y22" i="34"/>
  <c r="I18" i="106"/>
  <c r="R27" i="10"/>
  <c r="H29" i="10"/>
  <c r="I29" i="10" s="1"/>
  <c r="G21" i="98"/>
  <c r="U25" i="34"/>
  <c r="H30" i="141"/>
  <c r="N10" i="95"/>
  <c r="Q10" i="95" s="1"/>
  <c r="S15" i="98"/>
  <c r="AC14" i="98" s="1"/>
  <c r="M19" i="97"/>
  <c r="I13" i="97"/>
  <c r="N29" i="102"/>
  <c r="X25" i="10"/>
  <c r="U27" i="34"/>
  <c r="P15" i="112"/>
  <c r="U25" i="10"/>
  <c r="N10" i="94"/>
  <c r="K10" i="94" s="1"/>
  <c r="P13" i="111"/>
  <c r="I19" i="97"/>
  <c r="N16" i="96"/>
  <c r="Q16" i="96" s="1"/>
  <c r="I29" i="51"/>
  <c r="Q19" i="98"/>
  <c r="AB18" i="98" s="1"/>
  <c r="N21" i="96"/>
  <c r="Q21" i="96" s="1"/>
  <c r="I22" i="84"/>
  <c r="U20" i="10"/>
  <c r="N27" i="97"/>
  <c r="G27" i="97" s="1"/>
  <c r="P24" i="110"/>
  <c r="K26" i="107"/>
  <c r="H26" i="107"/>
  <c r="Q17" i="96"/>
  <c r="M17" i="96"/>
  <c r="Q17" i="97"/>
  <c r="K17" i="97"/>
  <c r="E29" i="3"/>
  <c r="E18" i="3"/>
  <c r="E26" i="3"/>
  <c r="AA20" i="68"/>
  <c r="D25" i="110"/>
  <c r="P25" i="110"/>
  <c r="C27" i="106"/>
  <c r="I27" i="106" s="1"/>
  <c r="D24" i="112"/>
  <c r="C27" i="112"/>
  <c r="I20" i="84"/>
  <c r="N16" i="97"/>
  <c r="Q16" i="97" s="1"/>
  <c r="N14" i="95"/>
  <c r="M14" i="95" s="1"/>
  <c r="N26" i="97"/>
  <c r="K26" i="97" s="1"/>
  <c r="D17" i="109"/>
  <c r="Q10" i="94"/>
  <c r="X18" i="92"/>
  <c r="X20" i="92"/>
  <c r="I11" i="108"/>
  <c r="D11" i="111"/>
  <c r="D23" i="111"/>
  <c r="D9" i="110"/>
  <c r="E24" i="107"/>
  <c r="J24" i="107"/>
  <c r="K24" i="107" s="1"/>
  <c r="AA18" i="79"/>
  <c r="C29" i="106"/>
  <c r="I29" i="106" s="1"/>
  <c r="U26" i="10"/>
  <c r="R26" i="10"/>
  <c r="R23" i="10"/>
  <c r="N22" i="95"/>
  <c r="M22" i="95" s="1"/>
  <c r="M14" i="97"/>
  <c r="Z16" i="98"/>
  <c r="Z18" i="98"/>
  <c r="K16" i="152"/>
  <c r="Y14" i="152" s="1"/>
  <c r="X12" i="10"/>
  <c r="D15" i="111"/>
  <c r="P15" i="111"/>
  <c r="N25" i="95"/>
  <c r="Q25" i="95" s="1"/>
  <c r="U14" i="10"/>
  <c r="Q20" i="96"/>
  <c r="D11" i="109"/>
  <c r="Q13" i="97"/>
  <c r="N29" i="53"/>
  <c r="K17" i="107"/>
  <c r="D30" i="97"/>
  <c r="I17" i="96"/>
  <c r="G17" i="96"/>
  <c r="U17" i="10"/>
  <c r="G17" i="97"/>
  <c r="O21" i="92"/>
  <c r="AA19" i="92" s="1"/>
  <c r="N25" i="96"/>
  <c r="Q25" i="96" s="1"/>
  <c r="AA14" i="79"/>
  <c r="AD17" i="79"/>
  <c r="X17" i="92"/>
  <c r="U19" i="10"/>
  <c r="U27" i="10"/>
  <c r="N25" i="97"/>
  <c r="M25" i="97" s="1"/>
  <c r="P9" i="110"/>
  <c r="N12" i="95"/>
  <c r="K12" i="95" s="1"/>
  <c r="E17" i="107"/>
  <c r="F30" i="95"/>
  <c r="D30" i="96"/>
  <c r="N23" i="141"/>
  <c r="I23" i="141" s="1"/>
  <c r="N27" i="94"/>
  <c r="Q27" i="94" s="1"/>
  <c r="N17" i="141"/>
  <c r="I17" i="141" s="1"/>
  <c r="N18" i="97"/>
  <c r="Q18" i="97" s="1"/>
  <c r="N20" i="94"/>
  <c r="N27" i="96"/>
  <c r="Q27" i="96" s="1"/>
  <c r="U12" i="10"/>
  <c r="W13" i="152"/>
  <c r="N13" i="96"/>
  <c r="G13" i="96" s="1"/>
  <c r="N22" i="141"/>
  <c r="I22" i="141" s="1"/>
  <c r="F30" i="97"/>
  <c r="G32" i="107"/>
  <c r="N20" i="108"/>
  <c r="K20" i="108" s="1"/>
  <c r="S29" i="54"/>
  <c r="J30" i="95"/>
  <c r="R17" i="10"/>
  <c r="Z12" i="152"/>
  <c r="Y17" i="152"/>
  <c r="Y18" i="152"/>
  <c r="Y19" i="152"/>
  <c r="K25" i="95"/>
  <c r="U22" i="34"/>
  <c r="P17" i="109"/>
  <c r="P15" i="109"/>
  <c r="C29" i="55"/>
  <c r="D14" i="55" s="1"/>
  <c r="N10" i="96"/>
  <c r="I10" i="96" s="1"/>
  <c r="F29" i="108"/>
  <c r="I19" i="84"/>
  <c r="W18" i="152"/>
  <c r="P14" i="111"/>
  <c r="E16" i="3"/>
  <c r="Q22" i="95"/>
  <c r="E10" i="3"/>
  <c r="E22" i="3"/>
  <c r="N12" i="97"/>
  <c r="C29" i="52"/>
  <c r="D17" i="52" s="1"/>
  <c r="E24" i="3"/>
  <c r="E27" i="3"/>
  <c r="E12" i="3"/>
  <c r="X27" i="10"/>
  <c r="P22" i="109"/>
  <c r="U24" i="34"/>
  <c r="U13" i="34"/>
  <c r="P20" i="112"/>
  <c r="R13" i="10"/>
  <c r="R12" i="10"/>
  <c r="AD16" i="79"/>
  <c r="X23" i="10"/>
  <c r="P9" i="111"/>
  <c r="I16" i="97"/>
  <c r="K12" i="96"/>
  <c r="K25" i="107"/>
  <c r="I24" i="96"/>
  <c r="I19" i="96"/>
  <c r="AB18" i="152"/>
  <c r="M19" i="94"/>
  <c r="C29" i="50"/>
  <c r="D28" i="50" s="1"/>
  <c r="D9" i="111"/>
  <c r="J22" i="155"/>
  <c r="P30" i="4"/>
  <c r="Q30" i="4" s="1"/>
  <c r="G17" i="95"/>
  <c r="AC21" i="68"/>
  <c r="E11" i="3"/>
  <c r="J30" i="97"/>
  <c r="F13" i="155"/>
  <c r="G13" i="155" s="1"/>
  <c r="X15" i="92"/>
  <c r="N11" i="95"/>
  <c r="K11" i="95" s="1"/>
  <c r="E14" i="3"/>
  <c r="E20" i="3"/>
  <c r="E21" i="3"/>
  <c r="I14" i="84"/>
  <c r="C32" i="107"/>
  <c r="N27" i="108"/>
  <c r="I29" i="53"/>
  <c r="X13" i="10"/>
  <c r="P10" i="110"/>
  <c r="P23" i="112"/>
  <c r="P12" i="110"/>
  <c r="R18" i="10"/>
  <c r="C16" i="106"/>
  <c r="U10" i="34"/>
  <c r="P21" i="109"/>
  <c r="P24" i="112"/>
  <c r="N29" i="54"/>
  <c r="P9" i="109"/>
  <c r="AC17" i="92"/>
  <c r="G15" i="94"/>
  <c r="X14" i="92"/>
  <c r="I15" i="106"/>
  <c r="V18" i="98"/>
  <c r="N15" i="108"/>
  <c r="P30" i="100"/>
  <c r="Q30" i="100" s="1"/>
  <c r="I23" i="84"/>
  <c r="K23" i="97"/>
  <c r="P20" i="109"/>
  <c r="D14" i="111"/>
  <c r="AA17" i="68"/>
  <c r="E13" i="3"/>
  <c r="E25" i="3"/>
  <c r="I16" i="84"/>
  <c r="E23" i="3"/>
  <c r="E17" i="3"/>
  <c r="C30" i="106"/>
  <c r="X17" i="10"/>
  <c r="N25" i="94"/>
  <c r="M25" i="94" s="1"/>
  <c r="AA12" i="125"/>
  <c r="P11" i="111"/>
  <c r="P23" i="110"/>
  <c r="P9" i="112"/>
  <c r="I28" i="84"/>
  <c r="R24" i="10"/>
  <c r="P16" i="112"/>
  <c r="I29" i="56"/>
  <c r="N21" i="94"/>
  <c r="AD13" i="79"/>
  <c r="P11" i="110"/>
  <c r="X24" i="10"/>
  <c r="W12" i="152"/>
  <c r="V12" i="92"/>
  <c r="G13" i="141"/>
  <c r="G12" i="96"/>
  <c r="G17" i="141"/>
  <c r="AD18" i="79"/>
  <c r="AA17" i="92"/>
  <c r="X17" i="152"/>
  <c r="AB16" i="98"/>
  <c r="G20" i="96"/>
  <c r="G14" i="97"/>
  <c r="G19" i="94"/>
  <c r="W12" i="98"/>
  <c r="AC16" i="98"/>
  <c r="S23" i="92"/>
  <c r="G20" i="97"/>
  <c r="G16" i="96"/>
  <c r="G17" i="108"/>
  <c r="G12" i="141"/>
  <c r="G24" i="96"/>
  <c r="G20" i="94"/>
  <c r="G27" i="95"/>
  <c r="G25" i="95"/>
  <c r="G14" i="96"/>
  <c r="AC12" i="92"/>
  <c r="K23" i="94"/>
  <c r="W14" i="98"/>
  <c r="G23" i="94"/>
  <c r="AC18" i="98"/>
  <c r="AB17" i="98"/>
  <c r="V17" i="98"/>
  <c r="AC14" i="152"/>
  <c r="AC12" i="152"/>
  <c r="D19" i="53"/>
  <c r="G11" i="94"/>
  <c r="G24" i="95"/>
  <c r="G19" i="96"/>
  <c r="D27" i="53"/>
  <c r="AC17" i="152"/>
  <c r="AA20" i="92"/>
  <c r="D25" i="55"/>
  <c r="G10" i="97"/>
  <c r="G16" i="97"/>
  <c r="G26" i="96"/>
  <c r="K14" i="107"/>
  <c r="F27" i="112"/>
  <c r="I10" i="97"/>
  <c r="D17" i="55"/>
  <c r="M14" i="96"/>
  <c r="I11" i="94"/>
  <c r="L27" i="112"/>
  <c r="W16" i="98"/>
  <c r="R29" i="10"/>
  <c r="I25" i="96"/>
  <c r="G19" i="97"/>
  <c r="K17" i="96"/>
  <c r="I14" i="97"/>
  <c r="M26" i="97"/>
  <c r="M13" i="97"/>
  <c r="G13" i="97"/>
  <c r="G12" i="97"/>
  <c r="K19" i="94"/>
  <c r="G11" i="108"/>
  <c r="K17" i="141"/>
  <c r="I20" i="94"/>
  <c r="I15" i="94"/>
  <c r="D15" i="55"/>
  <c r="D19" i="55"/>
  <c r="K20" i="96"/>
  <c r="K20" i="97"/>
  <c r="D12" i="55"/>
  <c r="I24" i="95"/>
  <c r="AC18" i="92"/>
  <c r="M11" i="94"/>
  <c r="D18" i="53"/>
  <c r="H25" i="107"/>
  <c r="W14" i="152"/>
  <c r="M19" i="96"/>
  <c r="I26" i="96"/>
  <c r="I10" i="95"/>
  <c r="I14" i="96"/>
  <c r="N27" i="112"/>
  <c r="V15" i="92"/>
  <c r="W13" i="98"/>
  <c r="G25" i="97"/>
  <c r="Q25" i="97"/>
  <c r="X18" i="152"/>
  <c r="K25" i="96"/>
  <c r="P27" i="112"/>
  <c r="K10" i="97"/>
  <c r="I24" i="106"/>
  <c r="X19" i="92"/>
  <c r="D17" i="53"/>
  <c r="V13" i="92"/>
  <c r="D14" i="53"/>
  <c r="M17" i="108"/>
  <c r="I23" i="106"/>
  <c r="D22" i="55"/>
  <c r="I23" i="94"/>
  <c r="I25" i="97"/>
  <c r="I23" i="92"/>
  <c r="K24" i="95"/>
  <c r="M23" i="94"/>
  <c r="D16" i="55"/>
  <c r="AC19" i="92"/>
  <c r="K15" i="94"/>
  <c r="Z14" i="152"/>
  <c r="H28" i="107"/>
  <c r="K14" i="97"/>
  <c r="M20" i="97"/>
  <c r="AA18" i="92"/>
  <c r="M10" i="94"/>
  <c r="M20" i="96"/>
  <c r="I10" i="94"/>
  <c r="I20" i="96"/>
  <c r="D28" i="53"/>
  <c r="H17" i="107"/>
  <c r="I12" i="96"/>
  <c r="D15" i="50"/>
  <c r="I16" i="96"/>
  <c r="X19" i="152"/>
  <c r="K19" i="97"/>
  <c r="I14" i="106"/>
  <c r="I25" i="106"/>
  <c r="K17" i="108"/>
  <c r="X13" i="98"/>
  <c r="D15" i="53"/>
  <c r="AC15" i="92"/>
  <c r="M24" i="96"/>
  <c r="K26" i="96"/>
  <c r="K19" i="96"/>
  <c r="Z13" i="152"/>
  <c r="K10" i="96"/>
  <c r="M12" i="96"/>
  <c r="K13" i="96"/>
  <c r="H21" i="107"/>
  <c r="H15" i="107"/>
  <c r="I20" i="97"/>
  <c r="AC13" i="152"/>
  <c r="M15" i="94"/>
  <c r="X29" i="10"/>
  <c r="L29" i="53"/>
  <c r="G10" i="94"/>
  <c r="S21" i="98"/>
  <c r="I12" i="141"/>
  <c r="H24" i="107"/>
  <c r="D16" i="53"/>
  <c r="AC13" i="92"/>
  <c r="D25" i="53"/>
  <c r="V16" i="98"/>
  <c r="H18" i="107"/>
  <c r="W17" i="98"/>
  <c r="G23" i="97"/>
  <c r="Q23" i="97"/>
  <c r="Q21" i="98"/>
  <c r="K14" i="96"/>
  <c r="K26" i="95"/>
  <c r="K11" i="94"/>
  <c r="H27" i="112"/>
  <c r="D13" i="55"/>
  <c r="M24" i="95"/>
  <c r="K16" i="96"/>
  <c r="D23" i="55"/>
  <c r="M17" i="95"/>
  <c r="V14" i="92"/>
  <c r="M26" i="96"/>
  <c r="Q11" i="95"/>
  <c r="M17" i="97"/>
  <c r="O17" i="97" s="1"/>
  <c r="I28" i="106"/>
  <c r="M12" i="97"/>
  <c r="P30" i="101" l="1"/>
  <c r="Q30" i="101" s="1"/>
  <c r="D19" i="56"/>
  <c r="G29" i="56"/>
  <c r="D22" i="56"/>
  <c r="D13" i="56"/>
  <c r="D12" i="56"/>
  <c r="D17" i="56"/>
  <c r="Q29" i="56"/>
  <c r="D18" i="56"/>
  <c r="D24" i="56"/>
  <c r="D21" i="56"/>
  <c r="N29" i="56"/>
  <c r="D29" i="54"/>
  <c r="D15" i="54"/>
  <c r="D20" i="54"/>
  <c r="D21" i="54"/>
  <c r="Q29" i="54"/>
  <c r="D21" i="52"/>
  <c r="D11" i="51"/>
  <c r="D18" i="51"/>
  <c r="K22" i="107"/>
  <c r="H22" i="107"/>
  <c r="D32" i="107"/>
  <c r="E31" i="107"/>
  <c r="H23" i="107"/>
  <c r="V30" i="105"/>
  <c r="W30" i="105" s="1"/>
  <c r="P20" i="105"/>
  <c r="Q20" i="105" s="1"/>
  <c r="P16" i="105"/>
  <c r="Q16" i="105" s="1"/>
  <c r="P15" i="105"/>
  <c r="Q15" i="105" s="1"/>
  <c r="P19" i="105"/>
  <c r="Q19" i="105" s="1"/>
  <c r="K12" i="148"/>
  <c r="J31" i="148"/>
  <c r="H25" i="148"/>
  <c r="F25" i="148"/>
  <c r="H25" i="147"/>
  <c r="AC31" i="147"/>
  <c r="G31" i="139"/>
  <c r="W21" i="79"/>
  <c r="AC19" i="79"/>
  <c r="D18" i="112"/>
  <c r="P10" i="111"/>
  <c r="D20" i="111"/>
  <c r="P24" i="111"/>
  <c r="C27" i="111"/>
  <c r="C27" i="110"/>
  <c r="P14" i="110"/>
  <c r="C27" i="109"/>
  <c r="D26" i="109"/>
  <c r="Q21" i="97"/>
  <c r="K21" i="97"/>
  <c r="I21" i="97"/>
  <c r="L30" i="97"/>
  <c r="M15" i="97"/>
  <c r="V30" i="49"/>
  <c r="Q15" i="97"/>
  <c r="G15" i="97"/>
  <c r="N22" i="96"/>
  <c r="M27" i="96"/>
  <c r="M15" i="96"/>
  <c r="N11" i="96"/>
  <c r="G11" i="96" s="1"/>
  <c r="F30" i="96"/>
  <c r="N30" i="96" s="1"/>
  <c r="K27" i="96"/>
  <c r="I27" i="96"/>
  <c r="I18" i="96"/>
  <c r="O18" i="96" s="1"/>
  <c r="N23" i="96"/>
  <c r="K15" i="96"/>
  <c r="V30" i="48"/>
  <c r="S30" i="48" s="1"/>
  <c r="I15" i="96"/>
  <c r="G15" i="96"/>
  <c r="Q18" i="95"/>
  <c r="I18" i="95"/>
  <c r="K18" i="95"/>
  <c r="M18" i="95"/>
  <c r="K15" i="95"/>
  <c r="Q15" i="95"/>
  <c r="I15" i="95"/>
  <c r="M15" i="95"/>
  <c r="G23" i="95"/>
  <c r="Q21" i="95"/>
  <c r="G21" i="95"/>
  <c r="K21" i="95"/>
  <c r="G18" i="95"/>
  <c r="N13" i="95"/>
  <c r="N23" i="95"/>
  <c r="G26" i="95"/>
  <c r="I27" i="95"/>
  <c r="V30" i="47"/>
  <c r="G15" i="95"/>
  <c r="H30" i="95"/>
  <c r="K20" i="95"/>
  <c r="O20" i="95" s="1"/>
  <c r="G20" i="95"/>
  <c r="M27" i="95"/>
  <c r="G18" i="94"/>
  <c r="K18" i="94"/>
  <c r="G14" i="94"/>
  <c r="I24" i="94"/>
  <c r="K24" i="94"/>
  <c r="M24" i="94"/>
  <c r="G24" i="94"/>
  <c r="Q26" i="94"/>
  <c r="M26" i="94"/>
  <c r="G26" i="94"/>
  <c r="K26" i="94"/>
  <c r="N14" i="94"/>
  <c r="U19" i="34"/>
  <c r="N13" i="94"/>
  <c r="Q20" i="94"/>
  <c r="N12" i="94"/>
  <c r="Z20" i="92"/>
  <c r="Z19" i="92"/>
  <c r="Z18" i="92"/>
  <c r="AB20" i="92"/>
  <c r="AB18" i="92"/>
  <c r="AB17" i="92"/>
  <c r="S23" i="152"/>
  <c r="Z17" i="92"/>
  <c r="AB14" i="152"/>
  <c r="AB13" i="152"/>
  <c r="Z14" i="92"/>
  <c r="Z12" i="92"/>
  <c r="Z13" i="92"/>
  <c r="M23" i="92"/>
  <c r="AA14" i="152"/>
  <c r="AA13" i="152"/>
  <c r="F16" i="68"/>
  <c r="O16" i="68"/>
  <c r="L16" i="68"/>
  <c r="U16" i="68"/>
  <c r="I16" i="68"/>
  <c r="R16" i="68"/>
  <c r="X16" i="68"/>
  <c r="AA16" i="68"/>
  <c r="Z15" i="92"/>
  <c r="AA15" i="68"/>
  <c r="K16" i="92"/>
  <c r="O23" i="152"/>
  <c r="W15" i="92"/>
  <c r="Z23" i="68"/>
  <c r="AB12" i="152"/>
  <c r="W14" i="92"/>
  <c r="W12" i="92"/>
  <c r="AC23" i="68"/>
  <c r="R23" i="68" s="1"/>
  <c r="E16" i="152"/>
  <c r="AB13" i="92"/>
  <c r="AA12" i="152"/>
  <c r="P16" i="104"/>
  <c r="Q16" i="104" s="1"/>
  <c r="Y30" i="104"/>
  <c r="Z30" i="104" s="1"/>
  <c r="P22" i="104"/>
  <c r="Q22" i="104" s="1"/>
  <c r="P26" i="104"/>
  <c r="Q26" i="104" s="1"/>
  <c r="AT18" i="104"/>
  <c r="V30" i="104"/>
  <c r="W30" i="104" s="1"/>
  <c r="T15" i="104"/>
  <c r="P15" i="104"/>
  <c r="Q15" i="104" s="1"/>
  <c r="P14" i="104"/>
  <c r="Q14" i="104" s="1"/>
  <c r="P24" i="104"/>
  <c r="Q24" i="104" s="1"/>
  <c r="H13" i="144"/>
  <c r="K13" i="144"/>
  <c r="F13" i="144"/>
  <c r="J31" i="144"/>
  <c r="M31" i="144" s="1"/>
  <c r="J31" i="143"/>
  <c r="O31" i="143" s="1"/>
  <c r="F21" i="143"/>
  <c r="T31" i="142"/>
  <c r="H17" i="142"/>
  <c r="L30" i="108"/>
  <c r="N23" i="108"/>
  <c r="N22" i="108"/>
  <c r="N24" i="108"/>
  <c r="N10" i="108"/>
  <c r="N25" i="108"/>
  <c r="M25" i="108" s="1"/>
  <c r="I26" i="108"/>
  <c r="M26" i="108"/>
  <c r="K23" i="108"/>
  <c r="G23" i="108"/>
  <c r="O23" i="108" s="1"/>
  <c r="I23" i="108"/>
  <c r="I13" i="108"/>
  <c r="K24" i="108"/>
  <c r="K24" i="141"/>
  <c r="I24" i="141"/>
  <c r="K14" i="108"/>
  <c r="I24" i="108"/>
  <c r="M24" i="108"/>
  <c r="M10" i="108"/>
  <c r="G10" i="108"/>
  <c r="G24" i="141"/>
  <c r="I18" i="108"/>
  <c r="J29" i="108"/>
  <c r="F29" i="141"/>
  <c r="J29" i="141"/>
  <c r="N14" i="108"/>
  <c r="J30" i="108"/>
  <c r="O13" i="141"/>
  <c r="I21" i="108"/>
  <c r="K18" i="108"/>
  <c r="U18" i="10"/>
  <c r="H30" i="108"/>
  <c r="K21" i="108"/>
  <c r="O21" i="108" s="1"/>
  <c r="G24" i="108"/>
  <c r="H29" i="108"/>
  <c r="G15" i="141"/>
  <c r="F30" i="108"/>
  <c r="I20" i="106"/>
  <c r="O29" i="10"/>
  <c r="G18" i="108"/>
  <c r="K15" i="141"/>
  <c r="O15" i="141" s="1"/>
  <c r="M21" i="108"/>
  <c r="N13" i="108"/>
  <c r="AC15" i="125"/>
  <c r="O15" i="125"/>
  <c r="AN27" i="103"/>
  <c r="V30" i="103"/>
  <c r="W30" i="103" s="1"/>
  <c r="AN28" i="103" s="1"/>
  <c r="O31" i="134"/>
  <c r="P15" i="103"/>
  <c r="Q15" i="103" s="1"/>
  <c r="P24" i="103"/>
  <c r="Q24" i="103" s="1"/>
  <c r="AT22" i="103"/>
  <c r="AT30" i="104"/>
  <c r="N27" i="102"/>
  <c r="N12" i="102"/>
  <c r="N15" i="102"/>
  <c r="N24" i="102"/>
  <c r="N17" i="102"/>
  <c r="N11" i="102"/>
  <c r="N26" i="102"/>
  <c r="N18" i="102"/>
  <c r="N23" i="102"/>
  <c r="N13" i="102"/>
  <c r="N14" i="102"/>
  <c r="P12" i="102" s="1"/>
  <c r="N22" i="102"/>
  <c r="P20" i="102" s="1"/>
  <c r="N10" i="102"/>
  <c r="N20" i="102"/>
  <c r="N25" i="102"/>
  <c r="R31" i="139"/>
  <c r="K31" i="139"/>
  <c r="Y31" i="139"/>
  <c r="H31" i="139"/>
  <c r="D16" i="54"/>
  <c r="I19" i="108"/>
  <c r="D11" i="54"/>
  <c r="W21" i="34"/>
  <c r="H20" i="144"/>
  <c r="E18" i="107"/>
  <c r="D31" i="138"/>
  <c r="E31" i="138" s="1"/>
  <c r="N25" i="141"/>
  <c r="I19" i="79"/>
  <c r="D22" i="53"/>
  <c r="D26" i="53"/>
  <c r="O30" i="34"/>
  <c r="X16" i="98"/>
  <c r="D13" i="54"/>
  <c r="G29" i="53"/>
  <c r="M18" i="94"/>
  <c r="I30" i="34"/>
  <c r="U30" i="48"/>
  <c r="K20" i="94"/>
  <c r="F25" i="142"/>
  <c r="Q31" i="144"/>
  <c r="J31" i="147"/>
  <c r="M31" i="147" s="1"/>
  <c r="Q31" i="147"/>
  <c r="J31" i="145"/>
  <c r="AC15" i="79"/>
  <c r="N12" i="108"/>
  <c r="AC22" i="145"/>
  <c r="D12" i="54"/>
  <c r="D27" i="45"/>
  <c r="D14" i="54"/>
  <c r="X14" i="98"/>
  <c r="G20" i="108"/>
  <c r="I21" i="96"/>
  <c r="D23" i="53"/>
  <c r="X19" i="79"/>
  <c r="L19" i="79"/>
  <c r="D28" i="54"/>
  <c r="Q18" i="94"/>
  <c r="I23" i="97"/>
  <c r="I14" i="141"/>
  <c r="H17" i="144"/>
  <c r="D17" i="54"/>
  <c r="G10" i="95"/>
  <c r="F17" i="144"/>
  <c r="J20" i="107"/>
  <c r="L29" i="54"/>
  <c r="D20" i="53"/>
  <c r="K23" i="141"/>
  <c r="O30" i="48"/>
  <c r="D25" i="54"/>
  <c r="G10" i="96"/>
  <c r="Y30" i="105"/>
  <c r="Z30" i="105" s="1"/>
  <c r="E23" i="107"/>
  <c r="O24" i="96"/>
  <c r="D12" i="53"/>
  <c r="M10" i="95"/>
  <c r="O10" i="95" s="1"/>
  <c r="D24" i="53"/>
  <c r="K10" i="95"/>
  <c r="K21" i="96"/>
  <c r="M18" i="96"/>
  <c r="K18" i="96"/>
  <c r="G18" i="96"/>
  <c r="D11" i="53"/>
  <c r="M21" i="95"/>
  <c r="K27" i="95"/>
  <c r="O27" i="95" s="1"/>
  <c r="K17" i="147"/>
  <c r="T27" i="105"/>
  <c r="P24" i="105"/>
  <c r="Q24" i="105" s="1"/>
  <c r="X13" i="92"/>
  <c r="D28" i="148"/>
  <c r="H25" i="134"/>
  <c r="D29" i="57"/>
  <c r="D21" i="53"/>
  <c r="K30" i="48"/>
  <c r="K11" i="108"/>
  <c r="O11" i="108" s="1"/>
  <c r="F16" i="147"/>
  <c r="S30" i="105"/>
  <c r="T30" i="105" s="1"/>
  <c r="AH22" i="105" s="1"/>
  <c r="P12" i="104"/>
  <c r="Q12" i="104" s="1"/>
  <c r="E15" i="107"/>
  <c r="AC25" i="146"/>
  <c r="D24" i="143"/>
  <c r="F31" i="139"/>
  <c r="Q20" i="95"/>
  <c r="F13" i="134"/>
  <c r="H23" i="68"/>
  <c r="F17" i="146"/>
  <c r="K15" i="148"/>
  <c r="D23" i="54"/>
  <c r="R19" i="79"/>
  <c r="D19" i="54"/>
  <c r="D13" i="53"/>
  <c r="G26" i="97"/>
  <c r="G14" i="141"/>
  <c r="H17" i="146"/>
  <c r="AT23" i="104"/>
  <c r="D22" i="146"/>
  <c r="AC28" i="146"/>
  <c r="K30" i="49"/>
  <c r="M30" i="47"/>
  <c r="M21" i="96"/>
  <c r="AT14" i="104"/>
  <c r="I25" i="84"/>
  <c r="AC13" i="147"/>
  <c r="I17" i="84"/>
  <c r="H21" i="139"/>
  <c r="AC16" i="148"/>
  <c r="I15" i="84"/>
  <c r="AC16" i="147"/>
  <c r="AC13" i="143"/>
  <c r="Q26" i="95"/>
  <c r="J16" i="155"/>
  <c r="F16" i="155"/>
  <c r="G16" i="155" s="1"/>
  <c r="AC22" i="144"/>
  <c r="AC24" i="142"/>
  <c r="L31" i="43"/>
  <c r="K31" i="43"/>
  <c r="H19" i="134"/>
  <c r="F24" i="134"/>
  <c r="Y11" i="34"/>
  <c r="H26" i="137"/>
  <c r="H14" i="137"/>
  <c r="N16" i="95"/>
  <c r="F21" i="139"/>
  <c r="X14" i="10"/>
  <c r="T21" i="79"/>
  <c r="N18" i="141"/>
  <c r="D14" i="112"/>
  <c r="X16" i="10"/>
  <c r="E19" i="3"/>
  <c r="D25" i="112"/>
  <c r="D12" i="112"/>
  <c r="D14" i="145"/>
  <c r="D24" i="142"/>
  <c r="H24" i="142" s="1"/>
  <c r="D26" i="146"/>
  <c r="X19" i="10"/>
  <c r="N10" i="141"/>
  <c r="Y23" i="34"/>
  <c r="S29" i="57"/>
  <c r="D13" i="112"/>
  <c r="AA31" i="134"/>
  <c r="K31" i="36"/>
  <c r="J31" i="36"/>
  <c r="AC28" i="145"/>
  <c r="F13" i="139"/>
  <c r="AA31" i="137"/>
  <c r="Q30" i="47"/>
  <c r="M30" i="49"/>
  <c r="I30" i="47"/>
  <c r="K15" i="97"/>
  <c r="K14" i="144"/>
  <c r="AT13" i="104"/>
  <c r="J30" i="107"/>
  <c r="AD14" i="79"/>
  <c r="AC22" i="146"/>
  <c r="J21" i="155"/>
  <c r="F21" i="155"/>
  <c r="G21" i="155" s="1"/>
  <c r="H15" i="137"/>
  <c r="F20" i="144"/>
  <c r="D20" i="145"/>
  <c r="J15" i="155"/>
  <c r="F15" i="155"/>
  <c r="G15" i="155" s="1"/>
  <c r="P25" i="104"/>
  <c r="Q25" i="104" s="1"/>
  <c r="T25" i="104"/>
  <c r="K21" i="92"/>
  <c r="E30" i="107"/>
  <c r="F12" i="155"/>
  <c r="G12" i="155" s="1"/>
  <c r="J12" i="155"/>
  <c r="F15" i="137"/>
  <c r="AC31" i="137"/>
  <c r="E21" i="92"/>
  <c r="F25" i="155"/>
  <c r="G25" i="155" s="1"/>
  <c r="J25" i="155"/>
  <c r="H13" i="142"/>
  <c r="AA13" i="125"/>
  <c r="N23" i="68"/>
  <c r="C17" i="106"/>
  <c r="E21" i="107"/>
  <c r="N24" i="97"/>
  <c r="C22" i="106"/>
  <c r="N17" i="94"/>
  <c r="J17" i="155"/>
  <c r="F17" i="155"/>
  <c r="G17" i="155" s="1"/>
  <c r="D29" i="147"/>
  <c r="K15" i="98"/>
  <c r="AC23" i="142"/>
  <c r="D20" i="110"/>
  <c r="D13" i="142"/>
  <c r="U26" i="34"/>
  <c r="AC19" i="147"/>
  <c r="D23" i="112"/>
  <c r="U18" i="34"/>
  <c r="C21" i="106"/>
  <c r="R25" i="10"/>
  <c r="U15" i="34"/>
  <c r="Y15" i="34"/>
  <c r="D21" i="112"/>
  <c r="F16" i="137"/>
  <c r="P13" i="109"/>
  <c r="F22" i="134"/>
  <c r="AC20" i="143"/>
  <c r="H21" i="134"/>
  <c r="Y27" i="34"/>
  <c r="W15" i="34"/>
  <c r="W17" i="34"/>
  <c r="E19" i="107"/>
  <c r="J19" i="107"/>
  <c r="O15" i="98"/>
  <c r="E21" i="79"/>
  <c r="E21" i="98" s="1"/>
  <c r="E15" i="98"/>
  <c r="J29" i="107"/>
  <c r="F19" i="155"/>
  <c r="G19" i="155" s="1"/>
  <c r="J19" i="155"/>
  <c r="M15" i="98"/>
  <c r="W19" i="34"/>
  <c r="Y19" i="34"/>
  <c r="F20" i="137"/>
  <c r="T17" i="104"/>
  <c r="P17" i="104"/>
  <c r="Q17" i="104" s="1"/>
  <c r="D28" i="145"/>
  <c r="AC23" i="146"/>
  <c r="M21" i="152"/>
  <c r="C19" i="106"/>
  <c r="H20" i="137"/>
  <c r="T14" i="103"/>
  <c r="P14" i="103"/>
  <c r="Q14" i="103" s="1"/>
  <c r="F15" i="134"/>
  <c r="H18" i="134"/>
  <c r="T23" i="68"/>
  <c r="D12" i="111"/>
  <c r="H26" i="134"/>
  <c r="D15" i="112"/>
  <c r="D15" i="145"/>
  <c r="E25" i="107"/>
  <c r="H22" i="134"/>
  <c r="AD14" i="68"/>
  <c r="N22" i="94"/>
  <c r="N21" i="79"/>
  <c r="X31" i="145"/>
  <c r="D15" i="110"/>
  <c r="F13" i="142"/>
  <c r="N20" i="141"/>
  <c r="O16" i="92"/>
  <c r="U12" i="34"/>
  <c r="Y12" i="34"/>
  <c r="D22" i="112"/>
  <c r="AC15" i="145"/>
  <c r="U11" i="34"/>
  <c r="D18" i="111"/>
  <c r="W18" i="34"/>
  <c r="N16" i="94"/>
  <c r="D11" i="110"/>
  <c r="AC17" i="144"/>
  <c r="H29" i="137"/>
  <c r="P23" i="109"/>
  <c r="D23" i="109"/>
  <c r="W23" i="68"/>
  <c r="X23" i="68" s="1"/>
  <c r="D19" i="112"/>
  <c r="E16" i="107"/>
  <c r="J16" i="107"/>
  <c r="J27" i="107"/>
  <c r="F27" i="155"/>
  <c r="G27" i="155" s="1"/>
  <c r="J27" i="155"/>
  <c r="O19" i="98"/>
  <c r="D21" i="146"/>
  <c r="D12" i="145"/>
  <c r="N26" i="141"/>
  <c r="I26" i="141" s="1"/>
  <c r="AC19" i="146"/>
  <c r="AA13" i="68"/>
  <c r="P14" i="109"/>
  <c r="P14" i="112"/>
  <c r="AC18" i="145"/>
  <c r="N22" i="97"/>
  <c r="P25" i="112"/>
  <c r="P12" i="112"/>
  <c r="F24" i="142"/>
  <c r="D12" i="110"/>
  <c r="D23" i="110"/>
  <c r="P17" i="112"/>
  <c r="P13" i="112"/>
  <c r="P16" i="109"/>
  <c r="AC22" i="142"/>
  <c r="H22" i="137"/>
  <c r="H24" i="134"/>
  <c r="D17" i="110"/>
  <c r="F21" i="137"/>
  <c r="U16" i="34"/>
  <c r="W16" i="34" s="1"/>
  <c r="H17" i="139"/>
  <c r="I29" i="52"/>
  <c r="P16" i="103"/>
  <c r="Q16" i="103" s="1"/>
  <c r="T16" i="103"/>
  <c r="AH30" i="103" s="1"/>
  <c r="D29" i="145"/>
  <c r="D11" i="112"/>
  <c r="P10" i="109"/>
  <c r="W20" i="34"/>
  <c r="N29" i="57"/>
  <c r="D10" i="112"/>
  <c r="N11" i="97"/>
  <c r="O15" i="97"/>
  <c r="G27" i="96"/>
  <c r="K16" i="97"/>
  <c r="M21" i="97"/>
  <c r="H14" i="144"/>
  <c r="AT20" i="104"/>
  <c r="AT16" i="104"/>
  <c r="AT25" i="104"/>
  <c r="H20" i="146"/>
  <c r="D24" i="54"/>
  <c r="I13" i="96"/>
  <c r="AT24" i="104"/>
  <c r="AT19" i="104"/>
  <c r="AV17" i="104" s="1"/>
  <c r="AT27" i="104"/>
  <c r="K22" i="145"/>
  <c r="H22" i="145"/>
  <c r="I26" i="106"/>
  <c r="X17" i="98"/>
  <c r="O15" i="95"/>
  <c r="D16" i="56"/>
  <c r="D11" i="56"/>
  <c r="D23" i="56"/>
  <c r="D14" i="56"/>
  <c r="N30" i="94"/>
  <c r="Q30" i="94" s="1"/>
  <c r="G21" i="96"/>
  <c r="K14" i="143"/>
  <c r="AT12" i="104"/>
  <c r="AT26" i="104"/>
  <c r="AT22" i="104"/>
  <c r="AT17" i="104"/>
  <c r="K30" i="47"/>
  <c r="S30" i="47"/>
  <c r="K22" i="95"/>
  <c r="AB19" i="92"/>
  <c r="M25" i="95"/>
  <c r="I21" i="98"/>
  <c r="AA31" i="147"/>
  <c r="AT11" i="104"/>
  <c r="AT15" i="104"/>
  <c r="AT28" i="104"/>
  <c r="AT21" i="104"/>
  <c r="F28" i="143"/>
  <c r="M16" i="97"/>
  <c r="M23" i="108"/>
  <c r="I25" i="95"/>
  <c r="O25" i="95" s="1"/>
  <c r="Q27" i="97"/>
  <c r="Q29" i="53"/>
  <c r="K11" i="96"/>
  <c r="G21" i="97"/>
  <c r="O21" i="97" s="1"/>
  <c r="H12" i="142"/>
  <c r="P27" i="110"/>
  <c r="H27" i="110"/>
  <c r="F27" i="109"/>
  <c r="J27" i="109"/>
  <c r="N27" i="109"/>
  <c r="P27" i="109"/>
  <c r="K19" i="143"/>
  <c r="H19" i="143"/>
  <c r="F19" i="143"/>
  <c r="D31" i="36"/>
  <c r="D18" i="54"/>
  <c r="H17" i="147"/>
  <c r="K24" i="147"/>
  <c r="F24" i="147"/>
  <c r="F18" i="147"/>
  <c r="H26" i="142"/>
  <c r="W25" i="34"/>
  <c r="Q23" i="92"/>
  <c r="N30" i="108"/>
  <c r="O17" i="141"/>
  <c r="E29" i="102"/>
  <c r="N30" i="97"/>
  <c r="Q30" i="97" s="1"/>
  <c r="O17" i="96"/>
  <c r="AN16" i="104"/>
  <c r="W13" i="34"/>
  <c r="AD13" i="68"/>
  <c r="O24" i="141"/>
  <c r="O14" i="141"/>
  <c r="AH17" i="103"/>
  <c r="D27" i="50"/>
  <c r="M30" i="34"/>
  <c r="O12" i="141"/>
  <c r="H31" i="107"/>
  <c r="D19" i="57"/>
  <c r="D22" i="50"/>
  <c r="G30" i="34"/>
  <c r="AC13" i="98"/>
  <c r="M12" i="95"/>
  <c r="D23" i="45"/>
  <c r="G14" i="95"/>
  <c r="W24" i="34"/>
  <c r="M19" i="95"/>
  <c r="Y18" i="98"/>
  <c r="AB15" i="92"/>
  <c r="K27" i="97"/>
  <c r="AA18" i="152"/>
  <c r="Y16" i="98"/>
  <c r="F27" i="110"/>
  <c r="K21" i="141"/>
  <c r="F12" i="146"/>
  <c r="F19" i="147"/>
  <c r="K16" i="145"/>
  <c r="F19" i="146"/>
  <c r="O31" i="144"/>
  <c r="D14" i="52"/>
  <c r="D17" i="57"/>
  <c r="D16" i="45"/>
  <c r="O17" i="108"/>
  <c r="O15" i="96"/>
  <c r="O21" i="96"/>
  <c r="I12" i="95"/>
  <c r="D26" i="50"/>
  <c r="S30" i="34"/>
  <c r="K19" i="108"/>
  <c r="O14" i="97"/>
  <c r="G26" i="108"/>
  <c r="K26" i="108"/>
  <c r="AB14" i="92"/>
  <c r="M27" i="97"/>
  <c r="AA19" i="152"/>
  <c r="G11" i="141"/>
  <c r="O11" i="141" s="1"/>
  <c r="H16" i="147"/>
  <c r="K12" i="146"/>
  <c r="H22" i="146"/>
  <c r="F13" i="146"/>
  <c r="F29" i="148"/>
  <c r="AN30" i="105"/>
  <c r="K29" i="148"/>
  <c r="H19" i="146"/>
  <c r="AB19" i="152"/>
  <c r="G29" i="52"/>
  <c r="N29" i="108"/>
  <c r="O29" i="108" s="1"/>
  <c r="D17" i="50"/>
  <c r="G23" i="141"/>
  <c r="O16" i="97"/>
  <c r="M19" i="108"/>
  <c r="D28" i="52"/>
  <c r="M10" i="97"/>
  <c r="J27" i="110"/>
  <c r="E31" i="43"/>
  <c r="I21" i="141"/>
  <c r="O21" i="141" s="1"/>
  <c r="W14" i="34"/>
  <c r="F17" i="145"/>
  <c r="F25" i="147"/>
  <c r="K25" i="142"/>
  <c r="F17" i="142"/>
  <c r="H13" i="146"/>
  <c r="H18" i="146"/>
  <c r="G19" i="141"/>
  <c r="K30" i="94"/>
  <c r="M30" i="94"/>
  <c r="I30" i="94"/>
  <c r="L29" i="57"/>
  <c r="AN11" i="103"/>
  <c r="AP11" i="103" s="1"/>
  <c r="AN28" i="105"/>
  <c r="V31" i="142"/>
  <c r="H18" i="145"/>
  <c r="F18" i="145"/>
  <c r="K18" i="145"/>
  <c r="D26" i="55"/>
  <c r="D20" i="45"/>
  <c r="O23" i="97"/>
  <c r="D24" i="55"/>
  <c r="D21" i="55"/>
  <c r="M25" i="96"/>
  <c r="D22" i="57"/>
  <c r="D21" i="45"/>
  <c r="D28" i="55"/>
  <c r="D13" i="50"/>
  <c r="M16" i="96"/>
  <c r="I30" i="106"/>
  <c r="D18" i="55"/>
  <c r="D23" i="50"/>
  <c r="D12" i="50"/>
  <c r="G22" i="141"/>
  <c r="G19" i="95"/>
  <c r="K22" i="96"/>
  <c r="D21" i="50"/>
  <c r="L29" i="50"/>
  <c r="D11" i="50"/>
  <c r="D20" i="55"/>
  <c r="G13" i="95"/>
  <c r="AC12" i="98"/>
  <c r="AD20" i="68"/>
  <c r="I19" i="95"/>
  <c r="I27" i="97"/>
  <c r="AA17" i="152"/>
  <c r="I18" i="94"/>
  <c r="F14" i="143"/>
  <c r="F25" i="145"/>
  <c r="I26" i="94"/>
  <c r="F21" i="142"/>
  <c r="K21" i="142"/>
  <c r="H21" i="142"/>
  <c r="H27" i="144"/>
  <c r="K27" i="144"/>
  <c r="F27" i="144"/>
  <c r="H28" i="142"/>
  <c r="Q19" i="94"/>
  <c r="I19" i="94"/>
  <c r="O19" i="94" s="1"/>
  <c r="K23" i="146"/>
  <c r="I30" i="49"/>
  <c r="Q29" i="50"/>
  <c r="I30" i="48"/>
  <c r="D19" i="50"/>
  <c r="D14" i="50"/>
  <c r="D19" i="45"/>
  <c r="D25" i="50"/>
  <c r="G29" i="55"/>
  <c r="D27" i="55"/>
  <c r="I27" i="94"/>
  <c r="D29" i="45"/>
  <c r="Q29" i="55"/>
  <c r="I21" i="68"/>
  <c r="F21" i="68"/>
  <c r="D14" i="45"/>
  <c r="L29" i="55"/>
  <c r="G22" i="95"/>
  <c r="G25" i="96"/>
  <c r="G27" i="94"/>
  <c r="K27" i="94"/>
  <c r="K25" i="97"/>
  <c r="K23" i="152"/>
  <c r="H25" i="145"/>
  <c r="K16" i="146"/>
  <c r="K20" i="148"/>
  <c r="I19" i="141"/>
  <c r="AT22" i="105"/>
  <c r="F28" i="142"/>
  <c r="O20" i="97"/>
  <c r="AT30" i="105"/>
  <c r="I20" i="108"/>
  <c r="F31" i="134"/>
  <c r="H26" i="145"/>
  <c r="F25" i="144"/>
  <c r="F22" i="146"/>
  <c r="F21" i="148"/>
  <c r="K17" i="142"/>
  <c r="M22" i="96"/>
  <c r="K18" i="97"/>
  <c r="AN18" i="103"/>
  <c r="AN16" i="103"/>
  <c r="P30" i="104"/>
  <c r="Q30" i="104" s="1"/>
  <c r="AN20" i="103"/>
  <c r="AN25" i="103"/>
  <c r="AN30" i="104"/>
  <c r="AH24" i="103"/>
  <c r="AH20" i="105"/>
  <c r="H17" i="145"/>
  <c r="K12" i="147"/>
  <c r="K21" i="148"/>
  <c r="AH28" i="104"/>
  <c r="K26" i="145"/>
  <c r="AH18" i="104"/>
  <c r="K22" i="146"/>
  <c r="AH14" i="103"/>
  <c r="K23" i="148"/>
  <c r="K28" i="143"/>
  <c r="V31" i="148"/>
  <c r="T31" i="148"/>
  <c r="K13" i="143"/>
  <c r="H13" i="143"/>
  <c r="F13" i="143"/>
  <c r="H20" i="147"/>
  <c r="K20" i="147"/>
  <c r="F20" i="147"/>
  <c r="F27" i="142"/>
  <c r="K27" i="142"/>
  <c r="H27" i="142"/>
  <c r="P30" i="105"/>
  <c r="Q30" i="105" s="1"/>
  <c r="Q11" i="105"/>
  <c r="AH24" i="104"/>
  <c r="K16" i="143"/>
  <c r="F14" i="146"/>
  <c r="H14" i="146"/>
  <c r="AT17" i="103"/>
  <c r="AT24" i="103"/>
  <c r="AT26" i="103"/>
  <c r="AT12" i="103"/>
  <c r="AT25" i="103"/>
  <c r="AT30" i="103"/>
  <c r="AT13" i="103"/>
  <c r="H29" i="143"/>
  <c r="F29" i="143"/>
  <c r="K29" i="143"/>
  <c r="AH13" i="104"/>
  <c r="K31" i="134"/>
  <c r="Y31" i="134"/>
  <c r="R31" i="134"/>
  <c r="AH27" i="103"/>
  <c r="K27" i="145"/>
  <c r="H27" i="145"/>
  <c r="F27" i="145"/>
  <c r="AH21" i="103"/>
  <c r="K12" i="143"/>
  <c r="H12" i="143"/>
  <c r="F12" i="143"/>
  <c r="K19" i="148"/>
  <c r="F19" i="148"/>
  <c r="H19" i="148"/>
  <c r="AH15" i="103"/>
  <c r="AH28" i="103"/>
  <c r="T31" i="146"/>
  <c r="V31" i="146"/>
  <c r="AN26" i="103"/>
  <c r="D31" i="146"/>
  <c r="AT23" i="103"/>
  <c r="K17" i="145"/>
  <c r="M31" i="142"/>
  <c r="D31" i="142"/>
  <c r="O31" i="142"/>
  <c r="K23" i="144"/>
  <c r="H23" i="144"/>
  <c r="F23" i="144"/>
  <c r="K14" i="147"/>
  <c r="H14" i="147"/>
  <c r="F14" i="147"/>
  <c r="K27" i="146"/>
  <c r="F23" i="142"/>
  <c r="K23" i="142"/>
  <c r="H23" i="142"/>
  <c r="H14" i="142"/>
  <c r="K14" i="142"/>
  <c r="F14" i="142"/>
  <c r="AH12" i="103"/>
  <c r="F22" i="143"/>
  <c r="K22" i="143"/>
  <c r="K22" i="144"/>
  <c r="H22" i="144"/>
  <c r="H29" i="142"/>
  <c r="F29" i="142"/>
  <c r="K29" i="142"/>
  <c r="F21" i="147"/>
  <c r="K21" i="147"/>
  <c r="H21" i="147"/>
  <c r="H28" i="146"/>
  <c r="F28" i="146"/>
  <c r="K28" i="146"/>
  <c r="AH23" i="103"/>
  <c r="AH23" i="104"/>
  <c r="F22" i="144"/>
  <c r="F24" i="146"/>
  <c r="K24" i="146"/>
  <c r="AT21" i="103"/>
  <c r="AN19" i="103"/>
  <c r="AT20" i="103"/>
  <c r="Q17" i="95"/>
  <c r="K17" i="95"/>
  <c r="AT18" i="105"/>
  <c r="AA31" i="146"/>
  <c r="K13" i="147"/>
  <c r="F13" i="147"/>
  <c r="H13" i="147"/>
  <c r="K19" i="145"/>
  <c r="H19" i="145"/>
  <c r="F19" i="145"/>
  <c r="K12" i="144"/>
  <c r="H12" i="144"/>
  <c r="F12" i="144"/>
  <c r="K24" i="148"/>
  <c r="H24" i="148"/>
  <c r="F24" i="148"/>
  <c r="K17" i="143"/>
  <c r="F17" i="143"/>
  <c r="H28" i="147"/>
  <c r="K28" i="147"/>
  <c r="AH22" i="103"/>
  <c r="F16" i="145"/>
  <c r="H22" i="142"/>
  <c r="K22" i="142"/>
  <c r="F22" i="142"/>
  <c r="H15" i="147"/>
  <c r="K15" i="147"/>
  <c r="F15" i="147"/>
  <c r="D31" i="143"/>
  <c r="M31" i="143"/>
  <c r="F16" i="144"/>
  <c r="H16" i="144"/>
  <c r="K16" i="144"/>
  <c r="AH11" i="104"/>
  <c r="AH25" i="104"/>
  <c r="AH30" i="104"/>
  <c r="AH17" i="104"/>
  <c r="AH19" i="104"/>
  <c r="AH12" i="104"/>
  <c r="F16" i="146"/>
  <c r="AH16" i="104"/>
  <c r="AH19" i="103"/>
  <c r="F16" i="143"/>
  <c r="T31" i="147"/>
  <c r="V31" i="147"/>
  <c r="AN17" i="103"/>
  <c r="AT14" i="103"/>
  <c r="K16" i="148"/>
  <c r="F16" i="148"/>
  <c r="H16" i="148"/>
  <c r="K18" i="148"/>
  <c r="H18" i="148"/>
  <c r="F18" i="148"/>
  <c r="H13" i="148"/>
  <c r="F13" i="148"/>
  <c r="F16" i="142"/>
  <c r="K16" i="142"/>
  <c r="H16" i="142"/>
  <c r="H27" i="146"/>
  <c r="AH26" i="103"/>
  <c r="H25" i="142"/>
  <c r="AH12" i="105"/>
  <c r="H16" i="145"/>
  <c r="AH15" i="104"/>
  <c r="AH27" i="104"/>
  <c r="K19" i="144"/>
  <c r="F19" i="144"/>
  <c r="H19" i="144"/>
  <c r="H19" i="142"/>
  <c r="K19" i="142"/>
  <c r="F19" i="142"/>
  <c r="AC31" i="142"/>
  <c r="AA31" i="142"/>
  <c r="AH20" i="104"/>
  <c r="K20" i="146"/>
  <c r="H16" i="143"/>
  <c r="H22" i="143"/>
  <c r="I23" i="152"/>
  <c r="AT16" i="103"/>
  <c r="K18" i="143"/>
  <c r="F18" i="143"/>
  <c r="H18" i="143"/>
  <c r="F17" i="148"/>
  <c r="H17" i="148"/>
  <c r="K17" i="148"/>
  <c r="AC31" i="148"/>
  <c r="AA31" i="148"/>
  <c r="AN30" i="103"/>
  <c r="AN12" i="103"/>
  <c r="AN14" i="103"/>
  <c r="AN15" i="103"/>
  <c r="AT15" i="103"/>
  <c r="X13" i="152"/>
  <c r="X12" i="152"/>
  <c r="G27" i="141"/>
  <c r="I27" i="141"/>
  <c r="H24" i="145"/>
  <c r="F24" i="145"/>
  <c r="K24" i="145"/>
  <c r="H20" i="143"/>
  <c r="F20" i="143"/>
  <c r="K20" i="143"/>
  <c r="D31" i="147"/>
  <c r="O31" i="147"/>
  <c r="AH13" i="103"/>
  <c r="K29" i="144"/>
  <c r="H29" i="144"/>
  <c r="F29" i="144"/>
  <c r="O31" i="148"/>
  <c r="D31" i="148"/>
  <c r="AN21" i="103"/>
  <c r="AT11" i="103"/>
  <c r="F14" i="148"/>
  <c r="K14" i="148"/>
  <c r="H14" i="148"/>
  <c r="AH21" i="104"/>
  <c r="AH22" i="104"/>
  <c r="F15" i="142"/>
  <c r="H15" i="142"/>
  <c r="K15" i="142"/>
  <c r="F24" i="144"/>
  <c r="K24" i="144"/>
  <c r="H24" i="144"/>
  <c r="H26" i="147"/>
  <c r="F26" i="147"/>
  <c r="F15" i="143"/>
  <c r="H15" i="143"/>
  <c r="F21" i="144"/>
  <c r="H21" i="144"/>
  <c r="K21" i="144"/>
  <c r="H25" i="144"/>
  <c r="Q11" i="103"/>
  <c r="AH25" i="103"/>
  <c r="AA31" i="143"/>
  <c r="AC31" i="143"/>
  <c r="AT13" i="105"/>
  <c r="AT21" i="105"/>
  <c r="AT28" i="105"/>
  <c r="AT23" i="105"/>
  <c r="AT17" i="105"/>
  <c r="AT11" i="105"/>
  <c r="AT19" i="105"/>
  <c r="AT24" i="105"/>
  <c r="AT14" i="105"/>
  <c r="AT15" i="105"/>
  <c r="AT26" i="105"/>
  <c r="AT25" i="105"/>
  <c r="AT27" i="105"/>
  <c r="AT16" i="105"/>
  <c r="AT12" i="105"/>
  <c r="AH14" i="104"/>
  <c r="F18" i="146"/>
  <c r="AN13" i="103"/>
  <c r="H13" i="145"/>
  <c r="F13" i="145"/>
  <c r="AH16" i="105"/>
  <c r="AN24" i="103"/>
  <c r="I15" i="79"/>
  <c r="U15" i="79"/>
  <c r="F15" i="79"/>
  <c r="AT19" i="103"/>
  <c r="AT20" i="105"/>
  <c r="M31" i="148"/>
  <c r="H26" i="143"/>
  <c r="F26" i="143"/>
  <c r="K26" i="143"/>
  <c r="F20" i="142"/>
  <c r="K20" i="142"/>
  <c r="F25" i="143"/>
  <c r="H25" i="143"/>
  <c r="K25" i="143"/>
  <c r="H27" i="147"/>
  <c r="K27" i="147"/>
  <c r="AH26" i="104"/>
  <c r="K14" i="146"/>
  <c r="AN11" i="104"/>
  <c r="AN15" i="104"/>
  <c r="AN24" i="104"/>
  <c r="AN18" i="104"/>
  <c r="AN13" i="104"/>
  <c r="AN28" i="104"/>
  <c r="AN27" i="104"/>
  <c r="AN23" i="104"/>
  <c r="AN14" i="104"/>
  <c r="AN20" i="104"/>
  <c r="AN19" i="104"/>
  <c r="AN26" i="104"/>
  <c r="AN12" i="104"/>
  <c r="AN21" i="104"/>
  <c r="AN22" i="104"/>
  <c r="AN17" i="104"/>
  <c r="AN25" i="104"/>
  <c r="AT18" i="103"/>
  <c r="T31" i="144"/>
  <c r="V31" i="144"/>
  <c r="K26" i="144"/>
  <c r="H26" i="144"/>
  <c r="F26" i="144"/>
  <c r="AN12" i="105"/>
  <c r="AN11" i="105"/>
  <c r="AN13" i="105"/>
  <c r="AN26" i="105"/>
  <c r="AN15" i="105"/>
  <c r="AN25" i="105"/>
  <c r="AN19" i="105"/>
  <c r="AN18" i="105"/>
  <c r="AN27" i="105"/>
  <c r="AN23" i="105"/>
  <c r="AN24" i="105"/>
  <c r="AN21" i="105"/>
  <c r="AN16" i="105"/>
  <c r="AN17" i="105"/>
  <c r="AN14" i="105"/>
  <c r="AN20" i="105"/>
  <c r="AN22" i="105"/>
  <c r="AH20" i="103"/>
  <c r="H12" i="147"/>
  <c r="F12" i="147"/>
  <c r="AH18" i="103"/>
  <c r="D31" i="145"/>
  <c r="AT27" i="103"/>
  <c r="K12" i="142"/>
  <c r="F12" i="142"/>
  <c r="V31" i="143"/>
  <c r="T31" i="143"/>
  <c r="H21" i="145"/>
  <c r="F21" i="145"/>
  <c r="K21" i="145"/>
  <c r="F15" i="144"/>
  <c r="H15" i="144"/>
  <c r="K15" i="144"/>
  <c r="H22" i="148"/>
  <c r="K22" i="148"/>
  <c r="F22" i="148"/>
  <c r="K25" i="144"/>
  <c r="F20" i="148"/>
  <c r="H20" i="148"/>
  <c r="F18" i="142"/>
  <c r="H18" i="142"/>
  <c r="F25" i="146"/>
  <c r="K25" i="146"/>
  <c r="F26" i="148"/>
  <c r="H26" i="148"/>
  <c r="H27" i="143"/>
  <c r="F27" i="143"/>
  <c r="K27" i="143"/>
  <c r="H31" i="134"/>
  <c r="F18" i="144"/>
  <c r="H18" i="144"/>
  <c r="K18" i="144"/>
  <c r="AH11" i="103"/>
  <c r="K15" i="146"/>
  <c r="H15" i="146"/>
  <c r="F15" i="146"/>
  <c r="AH18" i="105"/>
  <c r="AC31" i="144"/>
  <c r="AA31" i="144"/>
  <c r="K28" i="144"/>
  <c r="F28" i="144"/>
  <c r="K26" i="142"/>
  <c r="AN22" i="103"/>
  <c r="AT28" i="103"/>
  <c r="I17" i="95"/>
  <c r="AN23" i="103"/>
  <c r="V31" i="145"/>
  <c r="H24" i="146"/>
  <c r="K27" i="141"/>
  <c r="F28" i="147"/>
  <c r="D31" i="144"/>
  <c r="AH16" i="103"/>
  <c r="K26" i="147"/>
  <c r="AC19" i="152"/>
  <c r="AB15" i="104"/>
  <c r="AB28" i="104"/>
  <c r="AV28" i="104"/>
  <c r="AV24" i="104"/>
  <c r="AV18" i="104"/>
  <c r="AV26" i="104"/>
  <c r="AV11" i="104"/>
  <c r="AV27" i="104"/>
  <c r="Y12" i="152"/>
  <c r="M27" i="94"/>
  <c r="O27" i="94" s="1"/>
  <c r="K19" i="95"/>
  <c r="I18" i="97"/>
  <c r="M18" i="97"/>
  <c r="Q24" i="94"/>
  <c r="I22" i="96"/>
  <c r="O15" i="94"/>
  <c r="M20" i="108"/>
  <c r="G18" i="97"/>
  <c r="O24" i="94"/>
  <c r="K10" i="108"/>
  <c r="I10" i="108"/>
  <c r="O10" i="108" s="1"/>
  <c r="D22" i="52"/>
  <c r="Q23" i="152"/>
  <c r="D26" i="54"/>
  <c r="M13" i="96"/>
  <c r="M20" i="94"/>
  <c r="O20" i="94" s="1"/>
  <c r="Q12" i="95"/>
  <c r="Y13" i="152"/>
  <c r="D27" i="112"/>
  <c r="J27" i="112"/>
  <c r="Q26" i="97"/>
  <c r="I26" i="97"/>
  <c r="O26" i="97" s="1"/>
  <c r="D27" i="54"/>
  <c r="D22" i="54"/>
  <c r="Q13" i="96"/>
  <c r="G29" i="54"/>
  <c r="G12" i="95"/>
  <c r="I22" i="95"/>
  <c r="O22" i="95" s="1"/>
  <c r="Q14" i="95"/>
  <c r="K14" i="95"/>
  <c r="I14" i="95"/>
  <c r="W10" i="34"/>
  <c r="AD19" i="68"/>
  <c r="AD18" i="68"/>
  <c r="AD13" i="125"/>
  <c r="AD12" i="68"/>
  <c r="I11" i="96"/>
  <c r="M11" i="96"/>
  <c r="Q11" i="96"/>
  <c r="AD12" i="125"/>
  <c r="AD17" i="68"/>
  <c r="O18" i="94"/>
  <c r="C31" i="106"/>
  <c r="E31" i="106" s="1"/>
  <c r="W11" i="34"/>
  <c r="N30" i="95"/>
  <c r="K22" i="141"/>
  <c r="O22" i="141" s="1"/>
  <c r="I23" i="68"/>
  <c r="O26" i="95"/>
  <c r="M21" i="94"/>
  <c r="I21" i="94"/>
  <c r="K21" i="94"/>
  <c r="G21" i="94"/>
  <c r="Q21" i="94"/>
  <c r="Y30" i="49"/>
  <c r="Q30" i="49"/>
  <c r="G22" i="108"/>
  <c r="M22" i="108"/>
  <c r="I22" i="108"/>
  <c r="K22" i="108"/>
  <c r="D29" i="51"/>
  <c r="L29" i="51"/>
  <c r="D17" i="51"/>
  <c r="D23" i="51"/>
  <c r="D26" i="51"/>
  <c r="D14" i="51"/>
  <c r="D20" i="51"/>
  <c r="Q29" i="51"/>
  <c r="D12" i="51"/>
  <c r="D27" i="51"/>
  <c r="D15" i="51"/>
  <c r="G29" i="51"/>
  <c r="D22" i="51"/>
  <c r="D13" i="51"/>
  <c r="D28" i="51"/>
  <c r="D25" i="51"/>
  <c r="D19" i="51"/>
  <c r="D16" i="51"/>
  <c r="D24" i="51"/>
  <c r="D21" i="51"/>
  <c r="Y30" i="34"/>
  <c r="Q30" i="34"/>
  <c r="K30" i="34"/>
  <c r="W22" i="34"/>
  <c r="W17" i="92"/>
  <c r="W18" i="92"/>
  <c r="W20" i="92"/>
  <c r="W19" i="92"/>
  <c r="Q12" i="97"/>
  <c r="I12" i="97"/>
  <c r="K12" i="97"/>
  <c r="O12" i="97" s="1"/>
  <c r="I16" i="108"/>
  <c r="K16" i="108"/>
  <c r="E32" i="107"/>
  <c r="D27" i="111"/>
  <c r="P27" i="111"/>
  <c r="N27" i="111"/>
  <c r="L27" i="111"/>
  <c r="H27" i="111"/>
  <c r="F27" i="111"/>
  <c r="J27" i="111"/>
  <c r="Q10" i="96"/>
  <c r="M10" i="96"/>
  <c r="O10" i="96" s="1"/>
  <c r="G16" i="141"/>
  <c r="K16" i="141"/>
  <c r="I16" i="141"/>
  <c r="G15" i="108"/>
  <c r="I15" i="108"/>
  <c r="K15" i="108"/>
  <c r="D29" i="56"/>
  <c r="D27" i="56"/>
  <c r="D25" i="56"/>
  <c r="D20" i="56"/>
  <c r="D28" i="56"/>
  <c r="L29" i="56"/>
  <c r="D26" i="56"/>
  <c r="D15" i="56"/>
  <c r="G31" i="84"/>
  <c r="E31" i="84"/>
  <c r="I31" i="84"/>
  <c r="AD15" i="68"/>
  <c r="D29" i="55"/>
  <c r="D11" i="55"/>
  <c r="I16" i="106"/>
  <c r="G27" i="108"/>
  <c r="K27" i="108"/>
  <c r="M27" i="108"/>
  <c r="I27" i="108"/>
  <c r="G11" i="95"/>
  <c r="M11" i="95"/>
  <c r="I11" i="95"/>
  <c r="D30" i="45"/>
  <c r="D28" i="45"/>
  <c r="D17" i="45"/>
  <c r="D22" i="45"/>
  <c r="D26" i="45"/>
  <c r="D13" i="45"/>
  <c r="D25" i="45"/>
  <c r="D24" i="45"/>
  <c r="D12" i="45"/>
  <c r="D15" i="45"/>
  <c r="P30" i="45"/>
  <c r="L30" i="45"/>
  <c r="Y30" i="48"/>
  <c r="G30" i="48"/>
  <c r="M30" i="48"/>
  <c r="Q30" i="48"/>
  <c r="Q24" i="70"/>
  <c r="Q27" i="70"/>
  <c r="Q15" i="70"/>
  <c r="Q31" i="70"/>
  <c r="Q30" i="70"/>
  <c r="Q20" i="70"/>
  <c r="Q22" i="70"/>
  <c r="Q29" i="70"/>
  <c r="Q13" i="70"/>
  <c r="Q14" i="70"/>
  <c r="Q16" i="70"/>
  <c r="Q18" i="70"/>
  <c r="Q21" i="70"/>
  <c r="Q28" i="70"/>
  <c r="Q17" i="70"/>
  <c r="Q32" i="70"/>
  <c r="Q26" i="70"/>
  <c r="Q19" i="70"/>
  <c r="Q25" i="70"/>
  <c r="Q23" i="70"/>
  <c r="M16" i="108"/>
  <c r="Q25" i="94"/>
  <c r="I25" i="94"/>
  <c r="G25" i="94"/>
  <c r="K25" i="94"/>
  <c r="D15" i="57"/>
  <c r="D18" i="57"/>
  <c r="G29" i="57"/>
  <c r="D14" i="57"/>
  <c r="D11" i="57"/>
  <c r="D13" i="57"/>
  <c r="D26" i="57"/>
  <c r="D20" i="57"/>
  <c r="D27" i="57"/>
  <c r="D12" i="57"/>
  <c r="D24" i="57"/>
  <c r="D21" i="57"/>
  <c r="Q29" i="57"/>
  <c r="D16" i="57"/>
  <c r="D23" i="57"/>
  <c r="D28" i="57"/>
  <c r="M15" i="108"/>
  <c r="X21" i="68"/>
  <c r="O21" i="68"/>
  <c r="U21" i="68"/>
  <c r="R21" i="68"/>
  <c r="L21" i="68"/>
  <c r="AA21" i="68"/>
  <c r="D29" i="50"/>
  <c r="D20" i="50"/>
  <c r="D18" i="50"/>
  <c r="D16" i="50"/>
  <c r="D24" i="50"/>
  <c r="G29" i="50"/>
  <c r="G25" i="108"/>
  <c r="K25" i="108"/>
  <c r="I25" i="108"/>
  <c r="D29" i="52"/>
  <c r="D23" i="52"/>
  <c r="Q29" i="52"/>
  <c r="D26" i="52"/>
  <c r="D25" i="52"/>
  <c r="D13" i="52"/>
  <c r="D20" i="52"/>
  <c r="D18" i="52"/>
  <c r="D15" i="52"/>
  <c r="L29" i="52"/>
  <c r="D19" i="52"/>
  <c r="D12" i="52"/>
  <c r="D27" i="52"/>
  <c r="D11" i="52"/>
  <c r="D24" i="52"/>
  <c r="G23" i="92"/>
  <c r="H30" i="45"/>
  <c r="D16" i="52"/>
  <c r="O27" i="96"/>
  <c r="O20" i="96"/>
  <c r="O25" i="97"/>
  <c r="G29" i="108"/>
  <c r="O12" i="96"/>
  <c r="K30" i="141"/>
  <c r="I29" i="108"/>
  <c r="K29" i="108"/>
  <c r="M29" i="108"/>
  <c r="I30" i="108"/>
  <c r="Q30" i="108"/>
  <c r="M30" i="108"/>
  <c r="O18" i="95"/>
  <c r="O19" i="96"/>
  <c r="O11" i="94"/>
  <c r="O14" i="96"/>
  <c r="G30" i="108"/>
  <c r="K30" i="97"/>
  <c r="I30" i="97"/>
  <c r="G30" i="97"/>
  <c r="O13" i="97"/>
  <c r="O21" i="95"/>
  <c r="O19" i="97"/>
  <c r="O26" i="96"/>
  <c r="O10" i="97"/>
  <c r="O24" i="95"/>
  <c r="O23" i="94"/>
  <c r="O10" i="94"/>
  <c r="K30" i="108"/>
  <c r="O16" i="96"/>
  <c r="I30" i="141"/>
  <c r="M30" i="141"/>
  <c r="Q30" i="141"/>
  <c r="W30" i="34"/>
  <c r="P21" i="102"/>
  <c r="P25" i="102"/>
  <c r="P10" i="102"/>
  <c r="P13" i="102"/>
  <c r="P22" i="102"/>
  <c r="P15" i="102"/>
  <c r="O23" i="141"/>
  <c r="G30" i="94"/>
  <c r="O30" i="94" s="1"/>
  <c r="AD16" i="68" l="1"/>
  <c r="O19" i="79"/>
  <c r="AA19" i="79"/>
  <c r="F19" i="79"/>
  <c r="U19" i="79"/>
  <c r="D27" i="110"/>
  <c r="L27" i="110"/>
  <c r="N27" i="110"/>
  <c r="D27" i="109"/>
  <c r="H27" i="109"/>
  <c r="L27" i="109"/>
  <c r="O27" i="97"/>
  <c r="G30" i="49"/>
  <c r="S30" i="49"/>
  <c r="U30" i="49"/>
  <c r="O30" i="49"/>
  <c r="G30" i="96"/>
  <c r="K30" i="96"/>
  <c r="I30" i="96"/>
  <c r="Q30" i="96"/>
  <c r="M30" i="96"/>
  <c r="Q23" i="96"/>
  <c r="M23" i="96"/>
  <c r="I23" i="96"/>
  <c r="Q22" i="96"/>
  <c r="G22" i="96"/>
  <c r="O22" i="96" s="1"/>
  <c r="O13" i="96"/>
  <c r="K23" i="96"/>
  <c r="G23" i="96"/>
  <c r="O12" i="95"/>
  <c r="Y30" i="47"/>
  <c r="G30" i="47"/>
  <c r="U30" i="47"/>
  <c r="O30" i="47"/>
  <c r="M23" i="95"/>
  <c r="Q23" i="95"/>
  <c r="I23" i="95"/>
  <c r="K23" i="95"/>
  <c r="Q13" i="95"/>
  <c r="K13" i="95"/>
  <c r="I13" i="95"/>
  <c r="O13" i="95" s="1"/>
  <c r="M13" i="95"/>
  <c r="Q12" i="94"/>
  <c r="M12" i="94"/>
  <c r="G12" i="94"/>
  <c r="K12" i="94"/>
  <c r="I12" i="94"/>
  <c r="Q13" i="94"/>
  <c r="I13" i="94"/>
  <c r="M13" i="94"/>
  <c r="K13" i="94"/>
  <c r="O26" i="94"/>
  <c r="M14" i="94"/>
  <c r="Q14" i="94"/>
  <c r="K14" i="94"/>
  <c r="I14" i="94"/>
  <c r="G13" i="94"/>
  <c r="AA23" i="68"/>
  <c r="L23" i="68"/>
  <c r="F23" i="68"/>
  <c r="AD23" i="68" s="1"/>
  <c r="O23" i="68"/>
  <c r="AD21" i="68"/>
  <c r="U23" i="68"/>
  <c r="Y14" i="92"/>
  <c r="Y12" i="92"/>
  <c r="Y15" i="92"/>
  <c r="Y13" i="92"/>
  <c r="V12" i="152"/>
  <c r="E23" i="152"/>
  <c r="V14" i="152"/>
  <c r="V13" i="152"/>
  <c r="AB13" i="104"/>
  <c r="O20" i="108"/>
  <c r="O18" i="108"/>
  <c r="O24" i="108"/>
  <c r="O19" i="108"/>
  <c r="M14" i="108"/>
  <c r="G14" i="108"/>
  <c r="I14" i="108"/>
  <c r="N29" i="141"/>
  <c r="M13" i="108"/>
  <c r="G13" i="108"/>
  <c r="K13" i="108"/>
  <c r="U15" i="125"/>
  <c r="R15" i="125"/>
  <c r="AA15" i="125"/>
  <c r="I15" i="125"/>
  <c r="L15" i="125"/>
  <c r="X15" i="125"/>
  <c r="F15" i="125"/>
  <c r="AD15" i="125" s="1"/>
  <c r="P30" i="103"/>
  <c r="Q30" i="103" s="1"/>
  <c r="AB26" i="104"/>
  <c r="AH26" i="105"/>
  <c r="AH13" i="105"/>
  <c r="AH15" i="105"/>
  <c r="AH23" i="105"/>
  <c r="AP22" i="103"/>
  <c r="AH25" i="105"/>
  <c r="AH19" i="105"/>
  <c r="AV12" i="104"/>
  <c r="AH14" i="105"/>
  <c r="AJ14" i="105" s="1"/>
  <c r="AB17" i="104"/>
  <c r="AH11" i="105"/>
  <c r="AJ17" i="105" s="1"/>
  <c r="AH28" i="105"/>
  <c r="AP27" i="103"/>
  <c r="AH24" i="105"/>
  <c r="AH17" i="105"/>
  <c r="AH21" i="105"/>
  <c r="AH30" i="105"/>
  <c r="AJ20" i="105" s="1"/>
  <c r="AB11" i="104"/>
  <c r="AH27" i="105"/>
  <c r="P17" i="102"/>
  <c r="P14" i="102"/>
  <c r="P19" i="102"/>
  <c r="P24" i="102"/>
  <c r="P28" i="102"/>
  <c r="P27" i="102"/>
  <c r="P26" i="102"/>
  <c r="P18" i="102"/>
  <c r="P23" i="102"/>
  <c r="P11" i="102"/>
  <c r="R11" i="102" s="1"/>
  <c r="P16" i="102"/>
  <c r="AV25" i="104"/>
  <c r="AW25" i="104" s="1"/>
  <c r="AP23" i="103"/>
  <c r="AQ23" i="103" s="1"/>
  <c r="AB16" i="104"/>
  <c r="W23" i="34"/>
  <c r="K13" i="142"/>
  <c r="AV21" i="104"/>
  <c r="AW21" i="104" s="1"/>
  <c r="AV29" i="104"/>
  <c r="AX29" i="104" s="1"/>
  <c r="AB19" i="104"/>
  <c r="AB12" i="104"/>
  <c r="AV19" i="104"/>
  <c r="AX19" i="104" s="1"/>
  <c r="AB27" i="104"/>
  <c r="AB18" i="104"/>
  <c r="O17" i="95"/>
  <c r="K20" i="107"/>
  <c r="H20" i="107"/>
  <c r="K25" i="141"/>
  <c r="G25" i="141"/>
  <c r="I25" i="141"/>
  <c r="AV16" i="104"/>
  <c r="AW16" i="104" s="1"/>
  <c r="AV13" i="104"/>
  <c r="AB20" i="104"/>
  <c r="AB23" i="104"/>
  <c r="W12" i="34"/>
  <c r="AV23" i="104"/>
  <c r="AV15" i="104"/>
  <c r="AX15" i="104" s="1"/>
  <c r="AB24" i="104"/>
  <c r="AB14" i="104"/>
  <c r="M30" i="97"/>
  <c r="H28" i="148"/>
  <c r="K28" i="148"/>
  <c r="F28" i="148"/>
  <c r="K12" i="108"/>
  <c r="G12" i="108"/>
  <c r="M12" i="108"/>
  <c r="I12" i="108"/>
  <c r="AV22" i="104"/>
  <c r="AB21" i="104"/>
  <c r="I31" i="106"/>
  <c r="AD12" i="79"/>
  <c r="AV14" i="104"/>
  <c r="AB22" i="104"/>
  <c r="AD26" i="104" s="1"/>
  <c r="E29" i="10"/>
  <c r="H24" i="143"/>
  <c r="K24" i="143"/>
  <c r="F24" i="143"/>
  <c r="R15" i="79"/>
  <c r="L15" i="79"/>
  <c r="O15" i="79"/>
  <c r="AC21" i="79"/>
  <c r="AA15" i="79"/>
  <c r="X15" i="79"/>
  <c r="AV20" i="104"/>
  <c r="AX20" i="104" s="1"/>
  <c r="AP28" i="103"/>
  <c r="F31" i="155"/>
  <c r="G31" i="155" s="1"/>
  <c r="M31" i="145"/>
  <c r="O31" i="145"/>
  <c r="O19" i="95"/>
  <c r="G22" i="97"/>
  <c r="Q22" i="97"/>
  <c r="M22" i="97"/>
  <c r="I22" i="97"/>
  <c r="K22" i="97"/>
  <c r="K27" i="107"/>
  <c r="H27" i="107"/>
  <c r="M16" i="94"/>
  <c r="I16" i="94"/>
  <c r="Q16" i="94"/>
  <c r="K16" i="94"/>
  <c r="G16" i="94"/>
  <c r="K15" i="145"/>
  <c r="F15" i="145"/>
  <c r="H15" i="145"/>
  <c r="Z14" i="98"/>
  <c r="Z12" i="98"/>
  <c r="Z13" i="98"/>
  <c r="M21" i="98"/>
  <c r="O21" i="98"/>
  <c r="AA14" i="98"/>
  <c r="AA12" i="98"/>
  <c r="AA13" i="98"/>
  <c r="I21" i="106"/>
  <c r="Y14" i="98"/>
  <c r="K21" i="98"/>
  <c r="Y12" i="98"/>
  <c r="Y13" i="98"/>
  <c r="Q17" i="94"/>
  <c r="K17" i="94"/>
  <c r="M17" i="94"/>
  <c r="G17" i="94"/>
  <c r="I17" i="94"/>
  <c r="Q24" i="97"/>
  <c r="K24" i="97"/>
  <c r="G24" i="97"/>
  <c r="I24" i="97"/>
  <c r="M24" i="97"/>
  <c r="M16" i="95"/>
  <c r="Q16" i="95"/>
  <c r="G16" i="95"/>
  <c r="I16" i="95"/>
  <c r="K16" i="95"/>
  <c r="N28" i="43"/>
  <c r="N16" i="43"/>
  <c r="N25" i="43"/>
  <c r="N17" i="43"/>
  <c r="N19" i="43"/>
  <c r="N14" i="43"/>
  <c r="N18" i="43"/>
  <c r="N23" i="43"/>
  <c r="N20" i="43"/>
  <c r="N13" i="43"/>
  <c r="N21" i="43"/>
  <c r="N26" i="43"/>
  <c r="N15" i="43"/>
  <c r="N27" i="43"/>
  <c r="N12" i="43"/>
  <c r="N22" i="43"/>
  <c r="N24" i="43"/>
  <c r="N11" i="43"/>
  <c r="N31" i="43"/>
  <c r="AA18" i="98"/>
  <c r="AA16" i="98"/>
  <c r="AA17" i="98"/>
  <c r="J32" i="107"/>
  <c r="K16" i="107"/>
  <c r="H16" i="107"/>
  <c r="I19" i="106"/>
  <c r="K29" i="107"/>
  <c r="H29" i="107"/>
  <c r="W27" i="34"/>
  <c r="K26" i="146"/>
  <c r="H26" i="146"/>
  <c r="F26" i="146"/>
  <c r="K24" i="142"/>
  <c r="M11" i="97"/>
  <c r="I11" i="97"/>
  <c r="K11" i="97"/>
  <c r="Q11" i="97"/>
  <c r="G11" i="97"/>
  <c r="F29" i="145"/>
  <c r="H29" i="145"/>
  <c r="K29" i="145"/>
  <c r="G26" i="141"/>
  <c r="O26" i="141" s="1"/>
  <c r="K26" i="141"/>
  <c r="F12" i="145"/>
  <c r="K12" i="145"/>
  <c r="H12" i="145"/>
  <c r="AA15" i="92"/>
  <c r="O23" i="92"/>
  <c r="AA13" i="92"/>
  <c r="AA12" i="92"/>
  <c r="AA14" i="92"/>
  <c r="W26" i="34"/>
  <c r="K22" i="94"/>
  <c r="I22" i="94"/>
  <c r="Q22" i="94"/>
  <c r="G22" i="94"/>
  <c r="M22" i="94"/>
  <c r="V14" i="98"/>
  <c r="V13" i="98"/>
  <c r="V12" i="98"/>
  <c r="K19" i="107"/>
  <c r="H19" i="107"/>
  <c r="F20" i="145"/>
  <c r="H20" i="145"/>
  <c r="K20" i="145"/>
  <c r="K30" i="107"/>
  <c r="H30" i="107"/>
  <c r="M26" i="36"/>
  <c r="M28" i="36"/>
  <c r="M19" i="36"/>
  <c r="M22" i="36"/>
  <c r="M25" i="36"/>
  <c r="M31" i="36"/>
  <c r="M23" i="36"/>
  <c r="M27" i="36"/>
  <c r="M17" i="36"/>
  <c r="M15" i="36"/>
  <c r="M20" i="36"/>
  <c r="M12" i="36"/>
  <c r="M14" i="36"/>
  <c r="M21" i="36"/>
  <c r="M11" i="36"/>
  <c r="M24" i="36"/>
  <c r="M18" i="36"/>
  <c r="M16" i="36"/>
  <c r="M13" i="36"/>
  <c r="K10" i="141"/>
  <c r="G10" i="141"/>
  <c r="I10" i="141"/>
  <c r="AP17" i="103"/>
  <c r="F21" i="146"/>
  <c r="K21" i="146"/>
  <c r="H21" i="146"/>
  <c r="G20" i="141"/>
  <c r="I20" i="141"/>
  <c r="K20" i="141"/>
  <c r="AA31" i="145"/>
  <c r="AC31" i="145"/>
  <c r="Z18" i="152"/>
  <c r="Z17" i="152"/>
  <c r="M23" i="152"/>
  <c r="Z19" i="152"/>
  <c r="K28" i="145"/>
  <c r="H28" i="145"/>
  <c r="F28" i="145"/>
  <c r="K29" i="147"/>
  <c r="H29" i="147"/>
  <c r="F29" i="147"/>
  <c r="I22" i="106"/>
  <c r="I17" i="106"/>
  <c r="V19" i="92"/>
  <c r="E23" i="92"/>
  <c r="V17" i="92"/>
  <c r="V18" i="92"/>
  <c r="V20" i="92"/>
  <c r="Y20" i="92"/>
  <c r="K23" i="92"/>
  <c r="Y17" i="92"/>
  <c r="Y19" i="92"/>
  <c r="Y18" i="92"/>
  <c r="F14" i="145"/>
  <c r="K14" i="145"/>
  <c r="H14" i="145"/>
  <c r="K18" i="141"/>
  <c r="G18" i="141"/>
  <c r="I18" i="141"/>
  <c r="AP15" i="103"/>
  <c r="AP24" i="103"/>
  <c r="O19" i="141"/>
  <c r="O25" i="96"/>
  <c r="AP13" i="103"/>
  <c r="AP16" i="103"/>
  <c r="AR16" i="103" s="1"/>
  <c r="AP12" i="103"/>
  <c r="AR12" i="103" s="1"/>
  <c r="AP26" i="103"/>
  <c r="AQ26" i="103" s="1"/>
  <c r="AP29" i="103"/>
  <c r="AR29" i="103" s="1"/>
  <c r="AP14" i="103"/>
  <c r="AP20" i="103"/>
  <c r="O26" i="108"/>
  <c r="AB30" i="105"/>
  <c r="AB30" i="104"/>
  <c r="AB25" i="104"/>
  <c r="AP21" i="103"/>
  <c r="AQ21" i="103" s="1"/>
  <c r="AP25" i="103"/>
  <c r="AR25" i="103" s="1"/>
  <c r="AP18" i="103"/>
  <c r="AQ18" i="103" s="1"/>
  <c r="AB14" i="103"/>
  <c r="AB11" i="103"/>
  <c r="AB18" i="103"/>
  <c r="AB26" i="103"/>
  <c r="AB28" i="103"/>
  <c r="AB21" i="103"/>
  <c r="AB20" i="103"/>
  <c r="AB19" i="103"/>
  <c r="AB24" i="103"/>
  <c r="AB23" i="103"/>
  <c r="AB13" i="103"/>
  <c r="AB27" i="103"/>
  <c r="AB12" i="103"/>
  <c r="AB16" i="103"/>
  <c r="AB15" i="103"/>
  <c r="AB25" i="103"/>
  <c r="AB22" i="103"/>
  <c r="AB17" i="103"/>
  <c r="F31" i="147"/>
  <c r="R31" i="147"/>
  <c r="K31" i="147"/>
  <c r="H31" i="147"/>
  <c r="Y31" i="147"/>
  <c r="F31" i="146"/>
  <c r="R31" i="146"/>
  <c r="H31" i="146"/>
  <c r="K31" i="146"/>
  <c r="Y31" i="146"/>
  <c r="AP19" i="103"/>
  <c r="AR19" i="103" s="1"/>
  <c r="F31" i="144"/>
  <c r="K31" i="144"/>
  <c r="R31" i="144"/>
  <c r="Y31" i="144"/>
  <c r="H31" i="144"/>
  <c r="AJ16" i="103"/>
  <c r="AJ23" i="103"/>
  <c r="AJ13" i="103"/>
  <c r="AJ19" i="103"/>
  <c r="AJ21" i="103"/>
  <c r="AJ20" i="103"/>
  <c r="AJ29" i="103"/>
  <c r="AJ26" i="103"/>
  <c r="AJ22" i="103"/>
  <c r="AJ14" i="103"/>
  <c r="AJ18" i="103"/>
  <c r="AJ25" i="103"/>
  <c r="AJ17" i="103"/>
  <c r="AJ24" i="103"/>
  <c r="AJ11" i="103"/>
  <c r="AJ28" i="103"/>
  <c r="AJ15" i="103"/>
  <c r="AJ27" i="103"/>
  <c r="AJ12" i="103"/>
  <c r="K31" i="145"/>
  <c r="Y31" i="145"/>
  <c r="R31" i="145"/>
  <c r="H31" i="145"/>
  <c r="F31" i="145"/>
  <c r="AP18" i="105"/>
  <c r="AP27" i="105"/>
  <c r="AP14" i="105"/>
  <c r="AP22" i="105"/>
  <c r="AP11" i="105"/>
  <c r="AP13" i="105"/>
  <c r="AP24" i="105"/>
  <c r="AP20" i="105"/>
  <c r="AP28" i="105"/>
  <c r="AP12" i="105"/>
  <c r="AP25" i="105"/>
  <c r="AP17" i="105"/>
  <c r="AP19" i="105"/>
  <c r="AP16" i="105"/>
  <c r="AP15" i="105"/>
  <c r="AP21" i="105"/>
  <c r="AP26" i="105"/>
  <c r="AP23" i="105"/>
  <c r="AP29" i="105"/>
  <c r="AV17" i="105"/>
  <c r="AV22" i="105"/>
  <c r="AV11" i="105"/>
  <c r="AV23" i="105"/>
  <c r="AV15" i="105"/>
  <c r="AV20" i="105"/>
  <c r="AV19" i="105"/>
  <c r="AV29" i="105"/>
  <c r="AV13" i="105"/>
  <c r="AV26" i="105"/>
  <c r="AV27" i="105"/>
  <c r="AV14" i="105"/>
  <c r="AV25" i="105"/>
  <c r="AV18" i="105"/>
  <c r="AV21" i="105"/>
  <c r="AV12" i="105"/>
  <c r="AV16" i="105"/>
  <c r="AV28" i="105"/>
  <c r="AV24" i="105"/>
  <c r="AV29" i="103"/>
  <c r="AV17" i="103"/>
  <c r="AV19" i="103"/>
  <c r="AV13" i="103"/>
  <c r="AV26" i="103"/>
  <c r="AV18" i="103"/>
  <c r="AV27" i="103"/>
  <c r="AV16" i="103"/>
  <c r="AV25" i="103"/>
  <c r="AV15" i="103"/>
  <c r="AV20" i="103"/>
  <c r="AV24" i="103"/>
  <c r="AV11" i="103"/>
  <c r="AV14" i="103"/>
  <c r="AV21" i="103"/>
  <c r="AV28" i="103"/>
  <c r="AV12" i="103"/>
  <c r="AV23" i="103"/>
  <c r="AV22" i="103"/>
  <c r="F31" i="143"/>
  <c r="R31" i="143"/>
  <c r="Y31" i="143"/>
  <c r="K31" i="143"/>
  <c r="H31" i="143"/>
  <c r="AB19" i="105"/>
  <c r="AB22" i="105"/>
  <c r="AB18" i="105"/>
  <c r="AB17" i="105"/>
  <c r="AB14" i="105"/>
  <c r="AB20" i="105"/>
  <c r="AB25" i="105"/>
  <c r="AB11" i="105"/>
  <c r="AB16" i="105"/>
  <c r="AB12" i="105"/>
  <c r="AB13" i="105"/>
  <c r="AB28" i="105"/>
  <c r="AB15" i="105"/>
  <c r="AB26" i="105"/>
  <c r="AB23" i="105"/>
  <c r="AB27" i="105"/>
  <c r="AB21" i="105"/>
  <c r="AB24" i="105"/>
  <c r="AJ13" i="104"/>
  <c r="AJ25" i="104"/>
  <c r="AJ21" i="104"/>
  <c r="AJ28" i="104"/>
  <c r="AJ19" i="104"/>
  <c r="AJ26" i="104"/>
  <c r="AJ14" i="104"/>
  <c r="AJ15" i="104"/>
  <c r="AJ12" i="104"/>
  <c r="AJ16" i="104"/>
  <c r="AJ17" i="104"/>
  <c r="AJ11" i="104"/>
  <c r="AJ27" i="104"/>
  <c r="AJ18" i="104"/>
  <c r="AJ29" i="104"/>
  <c r="AJ20" i="104"/>
  <c r="AJ24" i="104"/>
  <c r="AJ22" i="104"/>
  <c r="AJ23" i="104"/>
  <c r="Y31" i="142"/>
  <c r="R31" i="142"/>
  <c r="H31" i="142"/>
  <c r="K31" i="142"/>
  <c r="F31" i="142"/>
  <c r="AP29" i="104"/>
  <c r="AP17" i="104"/>
  <c r="AP26" i="104"/>
  <c r="AP27" i="104"/>
  <c r="AP28" i="104"/>
  <c r="AP24" i="104"/>
  <c r="AP11" i="104"/>
  <c r="AP23" i="104"/>
  <c r="AP13" i="104"/>
  <c r="AP12" i="104"/>
  <c r="AP22" i="104"/>
  <c r="AP19" i="104"/>
  <c r="AP20" i="104"/>
  <c r="AP14" i="104"/>
  <c r="AP16" i="104"/>
  <c r="AP15" i="104"/>
  <c r="AP18" i="104"/>
  <c r="AP25" i="104"/>
  <c r="AP21" i="104"/>
  <c r="AB30" i="103"/>
  <c r="K31" i="148"/>
  <c r="F31" i="148"/>
  <c r="Y31" i="148"/>
  <c r="R31" i="148"/>
  <c r="H31" i="148"/>
  <c r="O27" i="141"/>
  <c r="AJ16" i="105"/>
  <c r="AJ28" i="105"/>
  <c r="AX17" i="104"/>
  <c r="AW17" i="104"/>
  <c r="AX25" i="104"/>
  <c r="AX13" i="104"/>
  <c r="AW13" i="104"/>
  <c r="AW28" i="104"/>
  <c r="AX28" i="104"/>
  <c r="AR28" i="103"/>
  <c r="AQ28" i="103"/>
  <c r="AQ14" i="103"/>
  <c r="AR14" i="103"/>
  <c r="AQ17" i="103"/>
  <c r="AR17" i="103"/>
  <c r="AX23" i="104"/>
  <c r="AW23" i="104"/>
  <c r="AW14" i="104"/>
  <c r="AX14" i="104"/>
  <c r="AX26" i="104"/>
  <c r="AW26" i="104"/>
  <c r="AQ13" i="103"/>
  <c r="AR13" i="103"/>
  <c r="AQ16" i="103"/>
  <c r="AR20" i="103"/>
  <c r="AQ20" i="103"/>
  <c r="AR24" i="103"/>
  <c r="AQ24" i="103"/>
  <c r="AQ27" i="103"/>
  <c r="AR27" i="103"/>
  <c r="AD17" i="104"/>
  <c r="AD11" i="104"/>
  <c r="AD22" i="104"/>
  <c r="AD29" i="104"/>
  <c r="AD25" i="104"/>
  <c r="AD19" i="104"/>
  <c r="AD14" i="104"/>
  <c r="AW22" i="104"/>
  <c r="AX22" i="104"/>
  <c r="AW18" i="104"/>
  <c r="AX18" i="104"/>
  <c r="AR22" i="103"/>
  <c r="AQ22" i="103"/>
  <c r="AW27" i="104"/>
  <c r="AX27" i="104"/>
  <c r="AW11" i="104"/>
  <c r="AX11" i="104"/>
  <c r="AW12" i="104"/>
  <c r="AX12" i="104"/>
  <c r="AW19" i="104"/>
  <c r="AX24" i="104"/>
  <c r="AW24" i="104"/>
  <c r="AR11" i="103"/>
  <c r="AQ11" i="103"/>
  <c r="AR15" i="103"/>
  <c r="AQ15" i="103"/>
  <c r="AR23" i="103"/>
  <c r="O14" i="95"/>
  <c r="O18" i="97"/>
  <c r="O11" i="96"/>
  <c r="W30" i="48"/>
  <c r="O11" i="95"/>
  <c r="G30" i="95"/>
  <c r="M30" i="95"/>
  <c r="Q30" i="95"/>
  <c r="K30" i="95"/>
  <c r="I30" i="95"/>
  <c r="O16" i="108"/>
  <c r="O25" i="108"/>
  <c r="O15" i="108"/>
  <c r="O22" i="108"/>
  <c r="O21" i="94"/>
  <c r="O25" i="94"/>
  <c r="O27" i="108"/>
  <c r="O16" i="141"/>
  <c r="O30" i="141"/>
  <c r="R16" i="102"/>
  <c r="Q16" i="102"/>
  <c r="R14" i="102"/>
  <c r="Q14" i="102"/>
  <c r="Q22" i="102"/>
  <c r="R22" i="102"/>
  <c r="R10" i="102"/>
  <c r="Q10" i="102"/>
  <c r="R19" i="102"/>
  <c r="Q19" i="102"/>
  <c r="O30" i="108"/>
  <c r="R12" i="102"/>
  <c r="Q12" i="102"/>
  <c r="Q24" i="102"/>
  <c r="R24" i="102"/>
  <c r="Q26" i="102"/>
  <c r="R26" i="102"/>
  <c r="Q25" i="102"/>
  <c r="R25" i="102"/>
  <c r="Q15" i="102"/>
  <c r="R15" i="102"/>
  <c r="R21" i="102"/>
  <c r="Q21" i="102"/>
  <c r="Q18" i="102"/>
  <c r="R18" i="102"/>
  <c r="Q28" i="102"/>
  <c r="R28" i="102"/>
  <c r="R23" i="102"/>
  <c r="Q23" i="102"/>
  <c r="R20" i="102"/>
  <c r="Q20" i="102"/>
  <c r="Q27" i="102"/>
  <c r="R27" i="102"/>
  <c r="Q13" i="102"/>
  <c r="R13" i="102"/>
  <c r="Q17" i="102"/>
  <c r="R17" i="102"/>
  <c r="O30" i="97"/>
  <c r="AD15" i="79" l="1"/>
  <c r="AD19" i="79"/>
  <c r="W30" i="49"/>
  <c r="O23" i="96"/>
  <c r="O30" i="96"/>
  <c r="O23" i="95"/>
  <c r="W30" i="47"/>
  <c r="O16" i="94"/>
  <c r="O17" i="94"/>
  <c r="O13" i="94"/>
  <c r="O12" i="94"/>
  <c r="O14" i="94"/>
  <c r="AX21" i="104"/>
  <c r="AD23" i="104"/>
  <c r="AX16" i="104"/>
  <c r="AD13" i="104"/>
  <c r="AD18" i="104"/>
  <c r="AW29" i="104"/>
  <c r="AW20" i="104"/>
  <c r="O14" i="108"/>
  <c r="O13" i="108"/>
  <c r="O29" i="141"/>
  <c r="G29" i="141"/>
  <c r="I29" i="141"/>
  <c r="K29" i="141"/>
  <c r="AR18" i="103"/>
  <c r="AR26" i="103"/>
  <c r="AR21" i="103"/>
  <c r="AD16" i="104"/>
  <c r="AD20" i="104"/>
  <c r="AJ26" i="105"/>
  <c r="AJ19" i="105"/>
  <c r="AQ12" i="103"/>
  <c r="AD24" i="104"/>
  <c r="AD28" i="104"/>
  <c r="AE28" i="104" s="1"/>
  <c r="AJ29" i="105"/>
  <c r="AD15" i="104"/>
  <c r="AE15" i="104" s="1"/>
  <c r="AW15" i="104"/>
  <c r="AJ18" i="105"/>
  <c r="AD12" i="104"/>
  <c r="AE12" i="104" s="1"/>
  <c r="AJ24" i="105"/>
  <c r="AJ12" i="105"/>
  <c r="AJ23" i="105"/>
  <c r="AK23" i="105" s="1"/>
  <c r="AD21" i="104"/>
  <c r="AJ27" i="105"/>
  <c r="AJ25" i="105"/>
  <c r="AD27" i="104"/>
  <c r="AE27" i="104" s="1"/>
  <c r="AJ11" i="105"/>
  <c r="AJ13" i="105"/>
  <c r="AK13" i="105" s="1"/>
  <c r="AJ21" i="105"/>
  <c r="AL21" i="105" s="1"/>
  <c r="AJ22" i="105"/>
  <c r="AJ15" i="105"/>
  <c r="AK15" i="105" s="1"/>
  <c r="Q11" i="102"/>
  <c r="AQ25" i="103"/>
  <c r="F31" i="106"/>
  <c r="G31" i="106" s="1"/>
  <c r="AQ19" i="103"/>
  <c r="AQ29" i="103"/>
  <c r="O22" i="94"/>
  <c r="O24" i="97"/>
  <c r="R21" i="79"/>
  <c r="I21" i="79"/>
  <c r="U21" i="79"/>
  <c r="F21" i="79"/>
  <c r="X21" i="79"/>
  <c r="AA21" i="79"/>
  <c r="L21" i="79"/>
  <c r="O25" i="141"/>
  <c r="O18" i="141"/>
  <c r="O10" i="141"/>
  <c r="O12" i="108"/>
  <c r="O16" i="95"/>
  <c r="O21" i="79"/>
  <c r="O25" i="36"/>
  <c r="O22" i="36"/>
  <c r="O26" i="36"/>
  <c r="O28" i="36"/>
  <c r="O17" i="36"/>
  <c r="O24" i="36"/>
  <c r="O16" i="36"/>
  <c r="O19" i="36"/>
  <c r="O21" i="36"/>
  <c r="O11" i="36"/>
  <c r="O13" i="36"/>
  <c r="O14" i="36"/>
  <c r="O12" i="36"/>
  <c r="O20" i="36"/>
  <c r="O15" i="36"/>
  <c r="O18" i="36"/>
  <c r="O27" i="36"/>
  <c r="O23" i="36"/>
  <c r="O29" i="36"/>
  <c r="O20" i="141"/>
  <c r="O11" i="97"/>
  <c r="K32" i="107"/>
  <c r="H32" i="107"/>
  <c r="P27" i="43"/>
  <c r="P13" i="43"/>
  <c r="P26" i="43"/>
  <c r="P16" i="43"/>
  <c r="P12" i="43"/>
  <c r="P28" i="43"/>
  <c r="P21" i="43"/>
  <c r="P29" i="43"/>
  <c r="P23" i="43"/>
  <c r="P20" i="43"/>
  <c r="P15" i="43"/>
  <c r="P19" i="43"/>
  <c r="P18" i="43"/>
  <c r="P17" i="43"/>
  <c r="P11" i="43"/>
  <c r="P25" i="43"/>
  <c r="P22" i="43"/>
  <c r="P14" i="43"/>
  <c r="P24" i="43"/>
  <c r="O22" i="97"/>
  <c r="O25" i="70"/>
  <c r="P25" i="70"/>
  <c r="AL12" i="105"/>
  <c r="AK12" i="105"/>
  <c r="AL15" i="105"/>
  <c r="AL14" i="105"/>
  <c r="AK14" i="105"/>
  <c r="AL23" i="105"/>
  <c r="AL17" i="105"/>
  <c r="AK17" i="105"/>
  <c r="AR18" i="104"/>
  <c r="AQ18" i="104"/>
  <c r="AQ20" i="104"/>
  <c r="AR20" i="104"/>
  <c r="AQ13" i="104"/>
  <c r="AR13" i="104"/>
  <c r="AQ28" i="104"/>
  <c r="AR28" i="104"/>
  <c r="AQ29" i="104"/>
  <c r="AR29" i="104"/>
  <c r="AK24" i="104"/>
  <c r="AL24" i="104"/>
  <c r="AL27" i="104"/>
  <c r="AK27" i="104"/>
  <c r="AK12" i="104"/>
  <c r="AL12" i="104"/>
  <c r="AL19" i="104"/>
  <c r="AK19" i="104"/>
  <c r="AL13" i="104"/>
  <c r="AK13" i="104"/>
  <c r="AX12" i="103"/>
  <c r="AW12" i="103"/>
  <c r="AX11" i="103"/>
  <c r="AW11" i="103"/>
  <c r="AX25" i="103"/>
  <c r="AW25" i="103"/>
  <c r="AX26" i="103"/>
  <c r="AW26" i="103"/>
  <c r="AX29" i="103"/>
  <c r="AW29" i="103"/>
  <c r="AW12" i="105"/>
  <c r="AX12" i="105"/>
  <c r="AW14" i="105"/>
  <c r="AX14" i="105"/>
  <c r="AX29" i="105"/>
  <c r="AW29" i="105"/>
  <c r="AW23" i="105"/>
  <c r="AX23" i="105"/>
  <c r="AR21" i="105"/>
  <c r="AQ21" i="105"/>
  <c r="AQ17" i="105"/>
  <c r="AR17" i="105"/>
  <c r="AR20" i="105"/>
  <c r="AQ20" i="105"/>
  <c r="AR22" i="105"/>
  <c r="AQ22" i="105"/>
  <c r="AK28" i="103"/>
  <c r="AL28" i="103"/>
  <c r="AL25" i="103"/>
  <c r="AK25" i="103"/>
  <c r="AL26" i="103"/>
  <c r="AK26" i="103"/>
  <c r="AK19" i="103"/>
  <c r="AL19" i="103"/>
  <c r="AD20" i="103"/>
  <c r="AD18" i="103"/>
  <c r="AD25" i="103"/>
  <c r="AD14" i="103"/>
  <c r="AD11" i="103"/>
  <c r="AD26" i="103"/>
  <c r="AD24" i="103"/>
  <c r="AD19" i="103"/>
  <c r="AD29" i="103"/>
  <c r="AD23" i="103"/>
  <c r="AD13" i="103"/>
  <c r="AD22" i="103"/>
  <c r="AD28" i="103"/>
  <c r="AD12" i="103"/>
  <c r="AD27" i="103"/>
  <c r="AD15" i="103"/>
  <c r="AD21" i="103"/>
  <c r="AD16" i="103"/>
  <c r="AD17" i="103"/>
  <c r="AK27" i="105"/>
  <c r="AL27" i="105"/>
  <c r="AL20" i="105"/>
  <c r="AK20" i="105"/>
  <c r="AL29" i="105"/>
  <c r="AK29" i="105"/>
  <c r="AL25" i="105"/>
  <c r="AK25" i="105"/>
  <c r="AK16" i="105"/>
  <c r="AL16" i="105"/>
  <c r="AR15" i="104"/>
  <c r="AQ15" i="104"/>
  <c r="AR19" i="104"/>
  <c r="AQ19" i="104"/>
  <c r="AQ23" i="104"/>
  <c r="AR23" i="104"/>
  <c r="AQ27" i="104"/>
  <c r="AR27" i="104"/>
  <c r="AK20" i="104"/>
  <c r="AL20" i="104"/>
  <c r="AL11" i="104"/>
  <c r="AK11" i="104"/>
  <c r="AK15" i="104"/>
  <c r="AL15" i="104"/>
  <c r="AL28" i="104"/>
  <c r="AK28" i="104"/>
  <c r="AD18" i="105"/>
  <c r="AD29" i="105"/>
  <c r="AD21" i="105"/>
  <c r="AD28" i="105"/>
  <c r="AD23" i="105"/>
  <c r="AD13" i="105"/>
  <c r="AD25" i="105"/>
  <c r="AD22" i="105"/>
  <c r="AD20" i="105"/>
  <c r="AD17" i="105"/>
  <c r="AD27" i="105"/>
  <c r="AD26" i="105"/>
  <c r="AD15" i="105"/>
  <c r="AD14" i="105"/>
  <c r="AD19" i="105"/>
  <c r="AD12" i="105"/>
  <c r="AD16" i="105"/>
  <c r="AD24" i="105"/>
  <c r="AD11" i="105"/>
  <c r="AX28" i="103"/>
  <c r="AW28" i="103"/>
  <c r="AX24" i="103"/>
  <c r="AW24" i="103"/>
  <c r="AW16" i="103"/>
  <c r="AX16" i="103"/>
  <c r="AW13" i="103"/>
  <c r="AX13" i="103"/>
  <c r="AW24" i="105"/>
  <c r="AX24" i="105"/>
  <c r="AX21" i="105"/>
  <c r="AW21" i="105"/>
  <c r="AX27" i="105"/>
  <c r="AW27" i="105"/>
  <c r="AX19" i="105"/>
  <c r="AW19" i="105"/>
  <c r="AX11" i="105"/>
  <c r="AW11" i="105"/>
  <c r="AR29" i="105"/>
  <c r="AQ29" i="105"/>
  <c r="AQ15" i="105"/>
  <c r="AR15" i="105"/>
  <c r="AR25" i="105"/>
  <c r="AQ25" i="105"/>
  <c r="AR24" i="105"/>
  <c r="AQ24" i="105"/>
  <c r="AR14" i="105"/>
  <c r="AQ14" i="105"/>
  <c r="AK12" i="103"/>
  <c r="AL12" i="103"/>
  <c r="AL11" i="103"/>
  <c r="AK11" i="103"/>
  <c r="AL18" i="103"/>
  <c r="AK18" i="103"/>
  <c r="AK29" i="103"/>
  <c r="AL29" i="103"/>
  <c r="AL13" i="103"/>
  <c r="AK13" i="103"/>
  <c r="AK11" i="105"/>
  <c r="AL11" i="105"/>
  <c r="AL26" i="105"/>
  <c r="AK26" i="105"/>
  <c r="AK18" i="105"/>
  <c r="AL18" i="105"/>
  <c r="AK19" i="105"/>
  <c r="AL19" i="105"/>
  <c r="AQ21" i="104"/>
  <c r="AR21" i="104"/>
  <c r="AQ16" i="104"/>
  <c r="AR16" i="104"/>
  <c r="AQ22" i="104"/>
  <c r="AR22" i="104"/>
  <c r="AQ11" i="104"/>
  <c r="AR11" i="104"/>
  <c r="AQ26" i="104"/>
  <c r="AR26" i="104"/>
  <c r="AK23" i="104"/>
  <c r="AL23" i="104"/>
  <c r="AK29" i="104"/>
  <c r="AL29" i="104"/>
  <c r="AK17" i="104"/>
  <c r="AL17" i="104"/>
  <c r="AL14" i="104"/>
  <c r="AK14" i="104"/>
  <c r="AL21" i="104"/>
  <c r="AK21" i="104"/>
  <c r="AX22" i="103"/>
  <c r="AW22" i="103"/>
  <c r="AX21" i="103"/>
  <c r="AW21" i="103"/>
  <c r="AX20" i="103"/>
  <c r="AW20" i="103"/>
  <c r="AW27" i="103"/>
  <c r="AX27" i="103"/>
  <c r="AW19" i="103"/>
  <c r="AX19" i="103"/>
  <c r="AW28" i="105"/>
  <c r="AX28" i="105"/>
  <c r="AX18" i="105"/>
  <c r="AW18" i="105"/>
  <c r="AX26" i="105"/>
  <c r="AW26" i="105"/>
  <c r="AW20" i="105"/>
  <c r="AX20" i="105"/>
  <c r="AW22" i="105"/>
  <c r="AX22" i="105"/>
  <c r="AQ23" i="105"/>
  <c r="AR23" i="105"/>
  <c r="AR16" i="105"/>
  <c r="AQ16" i="105"/>
  <c r="AR12" i="105"/>
  <c r="AQ12" i="105"/>
  <c r="AR13" i="105"/>
  <c r="AQ13" i="105"/>
  <c r="AR27" i="105"/>
  <c r="AQ27" i="105"/>
  <c r="AL27" i="103"/>
  <c r="AK27" i="103"/>
  <c r="AK24" i="103"/>
  <c r="AL24" i="103"/>
  <c r="AL14" i="103"/>
  <c r="AK14" i="103"/>
  <c r="AL20" i="103"/>
  <c r="AK20" i="103"/>
  <c r="AK23" i="103"/>
  <c r="AL23" i="103"/>
  <c r="AL28" i="105"/>
  <c r="AK28" i="105"/>
  <c r="AK24" i="105"/>
  <c r="AL24" i="105"/>
  <c r="AL22" i="105"/>
  <c r="AK22" i="105"/>
  <c r="AQ25" i="104"/>
  <c r="AR25" i="104"/>
  <c r="AQ14" i="104"/>
  <c r="AR14" i="104"/>
  <c r="AQ12" i="104"/>
  <c r="AR12" i="104"/>
  <c r="AR24" i="104"/>
  <c r="AQ24" i="104"/>
  <c r="AQ17" i="104"/>
  <c r="AR17" i="104"/>
  <c r="AK22" i="104"/>
  <c r="AL22" i="104"/>
  <c r="AK18" i="104"/>
  <c r="AL18" i="104"/>
  <c r="AK16" i="104"/>
  <c r="AL16" i="104"/>
  <c r="AL26" i="104"/>
  <c r="AK26" i="104"/>
  <c r="AL25" i="104"/>
  <c r="AK25" i="104"/>
  <c r="AW23" i="103"/>
  <c r="AX23" i="103"/>
  <c r="AX14" i="103"/>
  <c r="AW14" i="103"/>
  <c r="AX15" i="103"/>
  <c r="AW15" i="103"/>
  <c r="AW18" i="103"/>
  <c r="AX18" i="103"/>
  <c r="AX17" i="103"/>
  <c r="AW17" i="103"/>
  <c r="AW16" i="105"/>
  <c r="AX16" i="105"/>
  <c r="AW25" i="105"/>
  <c r="AX25" i="105"/>
  <c r="AW13" i="105"/>
  <c r="AX13" i="105"/>
  <c r="AX15" i="105"/>
  <c r="AW15" i="105"/>
  <c r="AW17" i="105"/>
  <c r="AX17" i="105"/>
  <c r="AR26" i="105"/>
  <c r="AQ26" i="105"/>
  <c r="AQ19" i="105"/>
  <c r="AR19" i="105"/>
  <c r="AQ28" i="105"/>
  <c r="AR28" i="105"/>
  <c r="AQ11" i="105"/>
  <c r="AR11" i="105"/>
  <c r="AQ18" i="105"/>
  <c r="AR18" i="105"/>
  <c r="AK15" i="103"/>
  <c r="AL15" i="103"/>
  <c r="AL17" i="103"/>
  <c r="AK17" i="103"/>
  <c r="AL22" i="103"/>
  <c r="AK22" i="103"/>
  <c r="AK21" i="103"/>
  <c r="AL21" i="103"/>
  <c r="AL16" i="103"/>
  <c r="AK16" i="103"/>
  <c r="AE14" i="104"/>
  <c r="AF14" i="104"/>
  <c r="AF29" i="104"/>
  <c r="AE29" i="104"/>
  <c r="AF13" i="104"/>
  <c r="AE13" i="104"/>
  <c r="AF18" i="104"/>
  <c r="AE18" i="104"/>
  <c r="AE23" i="104"/>
  <c r="AF23" i="104"/>
  <c r="AF24" i="104"/>
  <c r="AE24" i="104"/>
  <c r="AF21" i="104"/>
  <c r="AE21" i="104"/>
  <c r="AF11" i="104"/>
  <c r="AE11" i="104"/>
  <c r="AF16" i="104"/>
  <c r="AE16" i="104"/>
  <c r="AE19" i="104"/>
  <c r="AF19" i="104"/>
  <c r="AF27" i="104"/>
  <c r="AE20" i="104"/>
  <c r="AF20" i="104"/>
  <c r="AE26" i="104"/>
  <c r="AF26" i="104"/>
  <c r="AE25" i="104"/>
  <c r="AF25" i="104"/>
  <c r="AF22" i="104"/>
  <c r="AE22" i="104"/>
  <c r="AF17" i="104"/>
  <c r="AE17" i="104"/>
  <c r="AF12" i="104"/>
  <c r="O30" i="95"/>
  <c r="O17" i="70"/>
  <c r="P17" i="70"/>
  <c r="P30" i="70"/>
  <c r="O30" i="70"/>
  <c r="P32" i="70"/>
  <c r="O32" i="70"/>
  <c r="P13" i="70"/>
  <c r="O13" i="70"/>
  <c r="P27" i="70"/>
  <c r="O27" i="70"/>
  <c r="P16" i="70"/>
  <c r="O16" i="70"/>
  <c r="O21" i="70"/>
  <c r="P21" i="70"/>
  <c r="O15" i="70"/>
  <c r="P15" i="70"/>
  <c r="P29" i="70"/>
  <c r="O29" i="70"/>
  <c r="P23" i="70"/>
  <c r="O23" i="70"/>
  <c r="O22" i="70"/>
  <c r="P22" i="70"/>
  <c r="P24" i="70"/>
  <c r="O24" i="70"/>
  <c r="P26" i="70"/>
  <c r="O26" i="70"/>
  <c r="P14" i="70"/>
  <c r="O14" i="70"/>
  <c r="O28" i="70"/>
  <c r="P28" i="70"/>
  <c r="O19" i="70"/>
  <c r="P19" i="70"/>
  <c r="P20" i="70"/>
  <c r="O20" i="70"/>
  <c r="O31" i="70"/>
  <c r="P31" i="70"/>
  <c r="O18" i="70"/>
  <c r="P18" i="70"/>
  <c r="AL13" i="105" l="1"/>
  <c r="AF28" i="104"/>
  <c r="AK21" i="105"/>
  <c r="AF15" i="104"/>
  <c r="AD21" i="79"/>
  <c r="Q22" i="43"/>
  <c r="R22" i="43"/>
  <c r="Q18" i="43"/>
  <c r="R18" i="43"/>
  <c r="Q23" i="43"/>
  <c r="R23" i="43"/>
  <c r="Q12" i="43"/>
  <c r="R12" i="43"/>
  <c r="Q27" i="43"/>
  <c r="R27" i="43"/>
  <c r="Q18" i="36"/>
  <c r="P18" i="36"/>
  <c r="Q14" i="36"/>
  <c r="P14" i="36"/>
  <c r="Q19" i="36"/>
  <c r="P19" i="36"/>
  <c r="P28" i="36"/>
  <c r="Q28" i="36"/>
  <c r="R25" i="43"/>
  <c r="Q25" i="43"/>
  <c r="Q19" i="43"/>
  <c r="R19" i="43"/>
  <c r="Q29" i="43"/>
  <c r="R29" i="43"/>
  <c r="Q16" i="43"/>
  <c r="R16" i="43"/>
  <c r="Q29" i="36"/>
  <c r="P29" i="36"/>
  <c r="P15" i="36"/>
  <c r="Q15" i="36"/>
  <c r="Q13" i="36"/>
  <c r="P13" i="36"/>
  <c r="P16" i="36"/>
  <c r="Q16" i="36"/>
  <c r="P26" i="36"/>
  <c r="Q26" i="36"/>
  <c r="Q24" i="43"/>
  <c r="R24" i="43"/>
  <c r="R11" i="43"/>
  <c r="Q11" i="43"/>
  <c r="Q15" i="43"/>
  <c r="R15" i="43"/>
  <c r="Q21" i="43"/>
  <c r="R21" i="43"/>
  <c r="R26" i="43"/>
  <c r="Q26" i="43"/>
  <c r="P23" i="36"/>
  <c r="Q23" i="36"/>
  <c r="Q20" i="36"/>
  <c r="P20" i="36"/>
  <c r="P11" i="36"/>
  <c r="Q11" i="36"/>
  <c r="P24" i="36"/>
  <c r="Q24" i="36"/>
  <c r="P22" i="36"/>
  <c r="Q22" i="36"/>
  <c r="Q14" i="43"/>
  <c r="R14" i="43"/>
  <c r="R17" i="43"/>
  <c r="Q17" i="43"/>
  <c r="R20" i="43"/>
  <c r="Q20" i="43"/>
  <c r="Q28" i="43"/>
  <c r="R28" i="43"/>
  <c r="Q13" i="43"/>
  <c r="R13" i="43"/>
  <c r="Q27" i="36"/>
  <c r="P27" i="36"/>
  <c r="P12" i="36"/>
  <c r="Q12" i="36"/>
  <c r="P21" i="36"/>
  <c r="Q21" i="36"/>
  <c r="Q17" i="36"/>
  <c r="P17" i="36"/>
  <c r="P25" i="36"/>
  <c r="Q25" i="36"/>
  <c r="AF11" i="105"/>
  <c r="AE11" i="105"/>
  <c r="AF19" i="105"/>
  <c r="AE19" i="105"/>
  <c r="AF27" i="105"/>
  <c r="AE27" i="105"/>
  <c r="AE25" i="105"/>
  <c r="AF25" i="105"/>
  <c r="AF21" i="105"/>
  <c r="AE21" i="105"/>
  <c r="AF15" i="103"/>
  <c r="AE15" i="103"/>
  <c r="AF22" i="103"/>
  <c r="AE22" i="103"/>
  <c r="AE19" i="103"/>
  <c r="AF19" i="103"/>
  <c r="AF14" i="103"/>
  <c r="AE14" i="103"/>
  <c r="AE24" i="105"/>
  <c r="AF24" i="105"/>
  <c r="AE14" i="105"/>
  <c r="AF14" i="105"/>
  <c r="AE17" i="105"/>
  <c r="AF17" i="105"/>
  <c r="AF13" i="105"/>
  <c r="AE13" i="105"/>
  <c r="AF29" i="105"/>
  <c r="AE29" i="105"/>
  <c r="AE17" i="103"/>
  <c r="AF17" i="103"/>
  <c r="AF27" i="103"/>
  <c r="AE27" i="103"/>
  <c r="AE13" i="103"/>
  <c r="AF13" i="103"/>
  <c r="AE24" i="103"/>
  <c r="AF24" i="103"/>
  <c r="AE25" i="103"/>
  <c r="AF25" i="103"/>
  <c r="AF16" i="105"/>
  <c r="AE16" i="105"/>
  <c r="AE15" i="105"/>
  <c r="AF15" i="105"/>
  <c r="AF20" i="105"/>
  <c r="AE20" i="105"/>
  <c r="AE23" i="105"/>
  <c r="AF23" i="105"/>
  <c r="AE18" i="105"/>
  <c r="AF18" i="105"/>
  <c r="AF16" i="103"/>
  <c r="AE16" i="103"/>
  <c r="AE12" i="103"/>
  <c r="AF12" i="103"/>
  <c r="AE23" i="103"/>
  <c r="AF23" i="103"/>
  <c r="AF26" i="103"/>
  <c r="AE26" i="103"/>
  <c r="AF18" i="103"/>
  <c r="AE18" i="103"/>
  <c r="AE12" i="105"/>
  <c r="AF12" i="105"/>
  <c r="AF26" i="105"/>
  <c r="AE26" i="105"/>
  <c r="AE22" i="105"/>
  <c r="AF22" i="105"/>
  <c r="AE28" i="105"/>
  <c r="AF28" i="105"/>
  <c r="AF21" i="103"/>
  <c r="AE21" i="103"/>
  <c r="AF28" i="103"/>
  <c r="AE28" i="103"/>
  <c r="AF29" i="103"/>
  <c r="AE29" i="103"/>
  <c r="AE11" i="103"/>
  <c r="AF11" i="103"/>
  <c r="AF20" i="103"/>
  <c r="AE20" i="103"/>
  <c r="R42" i="158" l="1"/>
  <c r="S25" i="160" l="1"/>
  <c r="R25" i="163" l="1"/>
  <c r="R25" i="159"/>
  <c r="R25" i="162"/>
  <c r="R25" i="160"/>
  <c r="S25" i="164"/>
  <c r="R25" i="161"/>
  <c r="R41" i="158" l="1"/>
  <c r="R40" i="158"/>
  <c r="R35" i="158"/>
  <c r="R36" i="158"/>
  <c r="R37" i="158"/>
  <c r="R38" i="158"/>
  <c r="R30" i="158"/>
  <c r="R31" i="158"/>
  <c r="R28" i="158"/>
  <c r="R33" i="158"/>
  <c r="R39" i="158"/>
  <c r="R34" i="158"/>
  <c r="R32" i="158"/>
  <c r="R29" i="158"/>
  <c r="S28" i="158"/>
  <c r="S33" i="158"/>
  <c r="S39" i="158"/>
  <c r="S31" i="158"/>
  <c r="S32" i="158"/>
  <c r="S29" i="158"/>
  <c r="S41" i="158"/>
  <c r="S34" i="158"/>
  <c r="S35" i="158"/>
  <c r="S36" i="158"/>
  <c r="S37" i="158"/>
  <c r="S40" i="158"/>
  <c r="S38" i="158"/>
  <c r="S30" i="158"/>
  <c r="S27" i="158" l="1"/>
  <c r="R27" i="158"/>
  <c r="S42" i="158" l="1"/>
  <c r="S20" i="161" l="1"/>
  <c r="R14" i="160"/>
  <c r="S11" i="160"/>
  <c r="R8" i="162"/>
  <c r="R10" i="163"/>
  <c r="S19" i="163"/>
  <c r="S11" i="159"/>
  <c r="R16" i="158"/>
  <c r="R22" i="159"/>
  <c r="S26" i="159"/>
  <c r="R19" i="163"/>
  <c r="S17" i="164"/>
  <c r="S15" i="160"/>
  <c r="S9" i="163"/>
  <c r="S9" i="160"/>
  <c r="R15" i="162"/>
  <c r="S18" i="159"/>
  <c r="R26" i="160"/>
  <c r="R8" i="163"/>
  <c r="S8" i="164"/>
  <c r="S13" i="161"/>
  <c r="R20" i="160"/>
  <c r="S15" i="164"/>
  <c r="S9" i="162"/>
  <c r="S16" i="160"/>
  <c r="R15" i="160"/>
  <c r="R22" i="163"/>
  <c r="S23" i="160"/>
  <c r="R13" i="159"/>
  <c r="T11" i="164"/>
  <c r="S11" i="164"/>
  <c r="S21" i="159"/>
  <c r="S22" i="163"/>
  <c r="S8" i="160"/>
  <c r="S10" i="164"/>
  <c r="S9" i="161"/>
  <c r="S14" i="159"/>
  <c r="R21" i="161"/>
  <c r="S19" i="159"/>
  <c r="R13" i="163"/>
  <c r="S10" i="161"/>
  <c r="S26" i="163"/>
  <c r="S18" i="163"/>
  <c r="S14" i="164"/>
  <c r="R12" i="159"/>
  <c r="R24" i="163"/>
  <c r="R15" i="163"/>
  <c r="S12" i="162"/>
  <c r="R9" i="158"/>
  <c r="S8" i="161"/>
  <c r="S10" i="159"/>
  <c r="R8" i="159"/>
  <c r="T10" i="164"/>
  <c r="S25" i="163"/>
  <c r="S22" i="160"/>
  <c r="S13" i="158"/>
  <c r="S8" i="158"/>
  <c r="R22" i="158"/>
  <c r="S17" i="163"/>
  <c r="R21" i="163"/>
  <c r="S24" i="161"/>
  <c r="S22" i="159"/>
  <c r="T19" i="164"/>
  <c r="S17" i="162"/>
  <c r="S14" i="163"/>
  <c r="S17" i="158"/>
  <c r="R19" i="162"/>
  <c r="S10" i="160"/>
  <c r="R26" i="159"/>
  <c r="T23" i="164"/>
  <c r="S11" i="161"/>
  <c r="S20" i="164"/>
  <c r="S23" i="162"/>
  <c r="R9" i="160"/>
  <c r="S18" i="164"/>
  <c r="S18" i="162"/>
  <c r="S19" i="158"/>
  <c r="S14" i="161"/>
  <c r="S24" i="162"/>
  <c r="R13" i="160"/>
  <c r="R15" i="159"/>
  <c r="S21" i="161"/>
  <c r="S23" i="161"/>
  <c r="S19" i="160"/>
  <c r="S16" i="162"/>
  <c r="S23" i="164"/>
  <c r="T16" i="164"/>
  <c r="S14" i="160"/>
  <c r="S22" i="162"/>
  <c r="R18" i="159"/>
  <c r="S13" i="160"/>
  <c r="R19" i="160"/>
  <c r="R10" i="160"/>
  <c r="S8" i="159"/>
  <c r="S16" i="159"/>
  <c r="S9" i="164"/>
  <c r="R24" i="161"/>
  <c r="R22" i="160"/>
  <c r="S15" i="159"/>
  <c r="R10" i="161"/>
  <c r="S23" i="163"/>
  <c r="R11" i="159"/>
  <c r="R10" i="158"/>
  <c r="R10" i="162"/>
  <c r="R18" i="160"/>
  <c r="R22" i="162"/>
  <c r="S12" i="160"/>
  <c r="R12" i="163"/>
  <c r="S11" i="158"/>
  <c r="S20" i="158"/>
  <c r="T15" i="164"/>
  <c r="S15" i="161"/>
  <c r="R13" i="158"/>
  <c r="S15" i="158"/>
  <c r="R8" i="158"/>
  <c r="R21" i="158"/>
  <c r="R17" i="163"/>
  <c r="S18" i="161"/>
  <c r="R23" i="159"/>
  <c r="S10" i="162"/>
  <c r="S12" i="158"/>
  <c r="S12" i="159"/>
  <c r="R17" i="161"/>
  <c r="S16" i="164"/>
  <c r="S15" i="163"/>
  <c r="T14" i="164"/>
  <c r="T25" i="164"/>
  <c r="S18" i="160"/>
  <c r="R20" i="158"/>
  <c r="S20" i="160"/>
  <c r="S11" i="163"/>
  <c r="R26" i="163"/>
  <c r="R18" i="163"/>
  <c r="S20" i="163"/>
  <c r="R26" i="162"/>
  <c r="S21" i="160"/>
  <c r="S8" i="163"/>
  <c r="T22" i="164"/>
  <c r="R24" i="159"/>
  <c r="S12" i="163"/>
  <c r="S21" i="163"/>
  <c r="T13" i="164"/>
  <c r="T8" i="164"/>
  <c r="R8" i="160"/>
  <c r="R16" i="161"/>
  <c r="R23" i="160"/>
  <c r="S17" i="161"/>
  <c r="R17" i="159"/>
  <c r="R21" i="159"/>
  <c r="R17" i="160"/>
  <c r="R15" i="161"/>
  <c r="S13" i="162"/>
  <c r="R18" i="158"/>
  <c r="R23" i="161"/>
  <c r="S12" i="164"/>
  <c r="T9" i="164"/>
  <c r="R18" i="161"/>
  <c r="S23" i="159"/>
  <c r="R20" i="161"/>
  <c r="R19" i="161"/>
  <c r="S19" i="162"/>
  <c r="R9" i="161"/>
  <c r="S19" i="161"/>
  <c r="R15" i="158"/>
  <c r="S8" i="162"/>
  <c r="S15" i="162"/>
  <c r="R13" i="162"/>
  <c r="R21" i="160"/>
  <c r="R20" i="159"/>
  <c r="R14" i="158"/>
  <c r="S9" i="158"/>
  <c r="S10" i="158"/>
  <c r="S22" i="158"/>
  <c r="S16" i="163"/>
  <c r="R11" i="158"/>
  <c r="R14" i="159"/>
  <c r="R17" i="158"/>
  <c r="T20" i="164"/>
  <c r="R24" i="162"/>
  <c r="R23" i="162"/>
  <c r="S17" i="159"/>
  <c r="R19" i="159"/>
  <c r="S24" i="164"/>
  <c r="S25" i="159"/>
  <c r="T21" i="164"/>
  <c r="R18" i="162"/>
  <c r="S13" i="163"/>
  <c r="S18" i="158"/>
  <c r="S14" i="158"/>
  <c r="S21" i="158"/>
  <c r="R14" i="162"/>
  <c r="R8" i="161"/>
  <c r="S20" i="162"/>
  <c r="S19" i="164"/>
  <c r="S16" i="158"/>
  <c r="R20" i="162"/>
  <c r="R9" i="163"/>
  <c r="R11" i="162"/>
  <c r="R17" i="162"/>
  <c r="T17" i="164"/>
  <c r="S21" i="162"/>
  <c r="S9" i="159"/>
  <c r="R21" i="162"/>
  <c r="R20" i="163"/>
  <c r="R9" i="159"/>
  <c r="S17" i="160"/>
  <c r="T18" i="164"/>
  <c r="S24" i="163"/>
  <c r="S24" i="160"/>
  <c r="S25" i="161"/>
  <c r="R9" i="162"/>
  <c r="R22" i="161"/>
  <c r="R11" i="160"/>
  <c r="S20" i="159"/>
  <c r="R12" i="161"/>
  <c r="S21" i="164"/>
  <c r="R26" i="161"/>
  <c r="R12" i="160"/>
  <c r="S16" i="161"/>
  <c r="R16" i="160"/>
  <c r="R16" i="162"/>
  <c r="R24" i="160"/>
  <c r="S14" i="162"/>
  <c r="R11" i="163"/>
  <c r="R16" i="159"/>
  <c r="R11" i="161"/>
  <c r="R14" i="161"/>
  <c r="S12" i="161"/>
  <c r="R23" i="163"/>
  <c r="R14" i="163"/>
  <c r="S25" i="162"/>
  <c r="R12" i="162"/>
  <c r="R16" i="163"/>
  <c r="S22" i="161"/>
  <c r="S24" i="159"/>
  <c r="S13" i="164"/>
  <c r="R13" i="161"/>
  <c r="T12" i="164"/>
  <c r="S10" i="163"/>
  <c r="S22" i="164"/>
  <c r="R10" i="159"/>
  <c r="R19" i="158"/>
  <c r="R12" i="158"/>
  <c r="S13" i="159"/>
  <c r="T24" i="164"/>
  <c r="S11" i="162"/>
  <c r="S26" i="162" l="1"/>
  <c r="S26" i="161"/>
  <c r="S26" i="160"/>
</calcChain>
</file>

<file path=xl/sharedStrings.xml><?xml version="1.0" encoding="utf-8"?>
<sst xmlns="http://schemas.openxmlformats.org/spreadsheetml/2006/main" count="4736" uniqueCount="491">
  <si>
    <r>
      <t>Instituto de Mayores y Servicios Sociales (Imserso)</t>
    </r>
    <r>
      <rPr>
        <sz val="14"/>
        <color indexed="17"/>
        <rFont val="Verdana"/>
        <family val="2"/>
      </rPr>
      <t xml:space="preserve">
 </t>
    </r>
  </si>
  <si>
    <t>SISTEMA PARA LA AUTONOMÍA Y ATENCIÓN A LA DEPENDENCIA</t>
  </si>
  <si>
    <t xml:space="preserve">INFORMACIÓN ESTADÍSTICA DEL </t>
  </si>
  <si>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</si>
  <si>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</si>
  <si>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</si>
  <si>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</si>
  <si>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</si>
  <si>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</si>
  <si>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</si>
  <si>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</si>
  <si>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</si>
  <si>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</si>
  <si>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</si>
  <si>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</si>
  <si>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</si>
  <si>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</si>
  <si>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</si>
  <si>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</si>
  <si>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</si>
  <si>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</si>
  <si>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</si>
  <si>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</si>
  <si>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</si>
  <si>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</si>
  <si>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</si>
  <si>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</si>
  <si>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</si>
  <si>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</si>
  <si>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</si>
  <si>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</si>
  <si>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</si>
  <si>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</si>
  <si>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</si>
  <si>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</si>
  <si>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</si>
  <si>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</si>
  <si>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</si>
  <si>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</si>
  <si>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</si>
  <si>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</si>
  <si>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</si>
  <si>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</si>
  <si>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</si>
  <si>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</si>
  <si>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</si>
  <si>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</si>
  <si>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</si>
  <si>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</si>
  <si>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</si>
  <si>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</si>
  <si>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</si>
  <si>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</si>
  <si>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</si>
  <si>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</si>
  <si>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</si>
  <si>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</si>
  <si>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</si>
  <si>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</si>
  <si>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</si>
  <si>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</si>
  <si>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</si>
  <si>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</si>
  <si>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</si>
  <si>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</si>
  <si>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</si>
  <si>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</si>
  <si>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</si>
  <si>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</si>
  <si>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</si>
  <si>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</si>
  <si>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</si>
  <si>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r>
      <t xml:space="preserve">% </t>
    </r>
    <r>
      <rPr>
        <b/>
        <sz val="7"/>
        <color indexed="17"/>
        <rFont val="Arial"/>
        <family val="2"/>
      </rPr>
      <t>sobre solicitudes</t>
    </r>
  </si>
  <si>
    <r>
      <t xml:space="preserve">% </t>
    </r>
    <r>
      <rPr>
        <b/>
        <sz val="7"/>
        <color indexed="17"/>
        <rFont val="Arial"/>
        <family val="2"/>
      </rPr>
      <t>sobre resolu-ciones</t>
    </r>
  </si>
  <si>
    <r>
      <t xml:space="preserve">% </t>
    </r>
    <r>
      <rPr>
        <b/>
        <sz val="7"/>
        <color indexed="17"/>
        <rFont val="Arial"/>
        <family val="2"/>
      </rPr>
      <t>s/total nacional</t>
    </r>
  </si>
  <si>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</si>
  <si>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</si>
  <si>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</si>
  <si>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</si>
  <si>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</si>
  <si>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</si>
  <si>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</si>
  <si>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</si>
  <si>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</si>
  <si>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</si>
  <si>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</si>
  <si>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</si>
  <si>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</si>
  <si>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</si>
  <si>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</si>
  <si>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</si>
  <si>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</si>
  <si>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</si>
  <si>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</si>
  <si>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</si>
  <si>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</si>
  <si>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</si>
  <si>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</si>
  <si>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</si>
  <si>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</si>
  <si>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</si>
  <si>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</si>
  <si>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</si>
  <si>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</si>
  <si>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</si>
  <si>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</si>
  <si>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</si>
  <si>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</si>
  <si>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</si>
  <si>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</si>
  <si>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</si>
  <si>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</si>
  <si>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</si>
  <si>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</si>
  <si>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</si>
  <si>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</si>
  <si>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r>
      <t xml:space="preserve">Población Potencialmente Dependiente por CCAA </t>
    </r>
    <r>
      <rPr>
        <b/>
        <vertAlign val="subscript"/>
        <sz val="10"/>
        <color indexed="17"/>
        <rFont val="Arial"/>
        <family val="2"/>
      </rPr>
      <t>(2)</t>
    </r>
  </si>
  <si>
    <r>
      <t xml:space="preserve">Pobl. Potencialmente Dependiente por CCAA </t>
    </r>
    <r>
      <rPr>
        <b/>
        <vertAlign val="subscript"/>
        <sz val="10"/>
        <color indexed="17"/>
        <rFont val="Arial"/>
        <family val="2"/>
      </rPr>
      <t>(2)</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</si>
  <si>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</si>
  <si>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</si>
  <si>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</si>
  <si>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</si>
  <si>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</si>
  <si>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</si>
  <si>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</si>
  <si>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</si>
  <si>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</si>
  <si>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</si>
  <si>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</si>
  <si>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</si>
  <si>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</si>
  <si>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</si>
  <si>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</si>
  <si>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</si>
  <si>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</si>
  <si>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</si>
  <si>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</si>
  <si>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</si>
  <si>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</si>
  <si>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</si>
  <si>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</si>
  <si>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</si>
  <si>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</si>
  <si>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</si>
  <si>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</si>
  <si>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</si>
  <si>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</si>
  <si>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</si>
  <si>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</si>
  <si>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</si>
  <si>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</si>
  <si>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</si>
  <si>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</si>
  <si>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</si>
  <si>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</si>
  <si>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</si>
  <si>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</si>
  <si>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</si>
  <si>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</si>
  <si>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</si>
  <si>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</si>
  <si>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</si>
  <si>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</si>
  <si>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</si>
  <si>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</si>
  <si>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</si>
  <si>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</si>
  <si>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</si>
  <si>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</si>
  <si>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 Castilla y León, la Comunidad de Madrid y el País Vasco tienen un procedimiento de gestión en el que la mayoría de Resoluciones de Grado y Resoluciones de Prestación se realizan de manera conjunta</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</si>
  <si>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</si>
  <si>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</si>
  <si>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</si>
  <si>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</si>
  <si>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</si>
  <si>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</si>
  <si>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</si>
  <si>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</si>
  <si>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</si>
  <si>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</si>
  <si>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</si>
  <si>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</si>
  <si>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</si>
  <si>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</si>
  <si>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</si>
  <si>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</si>
  <si>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</si>
  <si>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</si>
  <si>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</si>
  <si>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</si>
  <si>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</si>
  <si>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r>
      <t xml:space="preserve">Población por CCAA </t>
    </r>
    <r>
      <rPr>
        <b/>
        <vertAlign val="subscript"/>
        <sz val="10"/>
        <color theme="0"/>
        <rFont val="Arial"/>
        <family val="2"/>
      </rPr>
      <t>(1)</t>
    </r>
  </si>
  <si>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</si>
  <si>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</si>
  <si>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</si>
  <si>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</si>
  <si>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</si>
  <si>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</si>
  <si>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</si>
  <si>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</si>
  <si>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</si>
  <si>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</si>
  <si>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</si>
  <si>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</si>
  <si>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</si>
  <si>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</si>
  <si>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</si>
  <si>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</si>
  <si>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</si>
  <si>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</si>
  <si>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</si>
  <si>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</si>
  <si>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</si>
  <si>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</si>
  <si>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</si>
  <si>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</si>
  <si>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</si>
  <si>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</si>
  <si>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</si>
  <si>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</si>
  <si>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</si>
  <si>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</si>
  <si>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</si>
  <si>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por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</si>
  <si>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</si>
  <si>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</si>
  <si>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</si>
  <si>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</si>
  <si>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</si>
  <si>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</si>
  <si>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</si>
  <si>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</si>
  <si>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</si>
  <si>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</si>
  <si>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</si>
  <si>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</si>
  <si>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</si>
  <si>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</si>
  <si>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</si>
  <si>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</si>
  <si>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</si>
  <si>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</si>
  <si>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</si>
  <si>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</si>
  <si>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</si>
  <si>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</si>
  <si>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</si>
  <si>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</si>
  <si>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</si>
  <si>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</si>
  <si>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</si>
  <si>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</si>
  <si>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</si>
  <si>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</si>
  <si>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</si>
  <si>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</si>
  <si>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RATIO DE PRESTACIO-NES POR PERSONA CON RESOLU-CION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</si>
  <si>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</si>
  <si>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</si>
  <si>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</si>
  <si>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</si>
  <si>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</si>
  <si>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</si>
  <si>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</si>
  <si>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</si>
  <si>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</si>
  <si>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</si>
  <si>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</si>
  <si>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</si>
  <si>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</si>
  <si>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</si>
  <si>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</si>
  <si>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</si>
  <si>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</si>
  <si>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</si>
  <si>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</si>
  <si>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</si>
  <si>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</si>
  <si>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</si>
  <si>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</si>
  <si>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</si>
  <si>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</si>
  <si>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</si>
  <si>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</si>
  <si>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</si>
  <si>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</si>
  <si>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</si>
  <si>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</si>
  <si>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</si>
  <si>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</si>
  <si>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</si>
  <si>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</si>
  <si>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</si>
  <si>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</si>
  <si>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</si>
  <si>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</si>
  <si>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</si>
  <si>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</si>
  <si>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</si>
  <si>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</si>
  <si>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</si>
  <si>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</si>
  <si>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</si>
  <si>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</si>
  <si>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</si>
  <si>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</si>
  <si>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</si>
  <si>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</si>
  <si>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</si>
  <si>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</si>
  <si>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</si>
  <si>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</si>
  <si>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</si>
  <si>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</si>
  <si>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</si>
  <si>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</si>
  <si>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</si>
  <si>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</si>
  <si>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</si>
  <si>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</si>
  <si>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</si>
  <si>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</si>
  <si>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</si>
  <si>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</si>
  <si>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</si>
  <si>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</si>
  <si>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</si>
  <si>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</si>
  <si>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</si>
  <si>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</si>
  <si>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</si>
  <si>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</si>
  <si>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</si>
  <si>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</si>
  <si>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</si>
  <si>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</si>
  <si>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</si>
  <si>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</si>
  <si>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</si>
  <si>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</si>
  <si>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</si>
  <si>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</si>
  <si>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</si>
  <si>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</si>
  <si>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</si>
  <si>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</si>
  <si>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</si>
  <si>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</si>
  <si>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</si>
  <si>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</si>
  <si>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</si>
  <si>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</si>
  <si>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</si>
  <si>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</si>
  <si>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</si>
  <si>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</si>
  <si>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</si>
  <si>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</si>
  <si>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</si>
  <si>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</si>
  <si>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</si>
  <si>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</si>
  <si>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</si>
  <si>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</si>
  <si>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</si>
  <si>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</si>
  <si>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</si>
  <si>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</si>
  <si>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</si>
  <si>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</si>
  <si>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</si>
  <si>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</si>
  <si>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</si>
  <si>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</si>
  <si>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</si>
  <si>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</si>
  <si>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</si>
  <si>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</si>
  <si>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</si>
  <si>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</si>
  <si>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</si>
  <si>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</si>
  <si>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</si>
  <si>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</si>
  <si>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</si>
  <si>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</si>
  <si>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</si>
  <si>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</si>
  <si>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</si>
  <si>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</si>
  <si>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</si>
  <si>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</si>
  <si>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</si>
  <si>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</si>
  <si>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</si>
  <si>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</si>
  <si>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</si>
  <si>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</si>
  <si>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</si>
  <si>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</si>
  <si>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</si>
  <si>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</si>
  <si>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</si>
  <si>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</si>
  <si>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</si>
  <si>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</si>
  <si>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</si>
  <si>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</si>
  <si>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</si>
  <si>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</si>
  <si>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</si>
  <si>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</si>
  <si>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</si>
  <si>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</si>
  <si>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</si>
  <si>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</si>
  <si>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</si>
  <si>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</si>
  <si>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</si>
  <si>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</si>
  <si>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</si>
  <si>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</si>
  <si>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</si>
  <si>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</si>
  <si>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</si>
  <si>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</si>
  <si>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</si>
  <si>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</si>
  <si>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</si>
  <si>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</si>
  <si>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</si>
  <si>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</si>
  <si>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</si>
  <si>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</si>
  <si>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</si>
  <si>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</si>
  <si>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</si>
  <si>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</si>
  <si>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</si>
  <si>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</si>
  <si>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</si>
  <si>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</si>
  <si>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</si>
  <si>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</si>
  <si>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</si>
  <si>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</si>
  <si>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</si>
  <si>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</si>
  <si>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</si>
  <si>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</si>
  <si>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</si>
  <si>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</si>
  <si>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</si>
  <si>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</si>
  <si>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</si>
  <si>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</si>
  <si>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</si>
  <si>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</si>
  <si>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</si>
  <si>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</si>
  <si>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</si>
  <si>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</si>
  <si>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</si>
  <si>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</si>
  <si>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</si>
  <si>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</si>
  <si>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</si>
  <si>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</si>
  <si>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</si>
  <si>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</si>
  <si>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</si>
  <si>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</si>
  <si>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</si>
  <si>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</si>
  <si>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</si>
  <si>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</si>
  <si>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</si>
  <si>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</si>
  <si>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 xml:space="preserve">Debido a la revisión permanente de los datos presentados, estos tienen siempre un carácter provisional. </t>
  </si>
  <si>
    <r>
      <t xml:space="preserve">6 meses o más pendientes de resolución de grado </t>
    </r>
    <r>
      <rPr>
        <b/>
        <vertAlign val="superscript"/>
        <sz val="10"/>
        <color rgb="FF008000"/>
        <rFont val="Arial"/>
        <family val="2"/>
      </rPr>
      <t>(1)</t>
    </r>
  </si>
  <si>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</si>
  <si>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</si>
  <si>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r>
      <rPr>
        <i/>
        <vertAlign val="superscript"/>
        <sz val="8"/>
        <color indexed="17"/>
        <rFont val="Arial"/>
        <family val="2"/>
      </rPr>
      <t xml:space="preserve">(1) </t>
    </r>
    <r>
      <rPr>
        <i/>
        <sz val="8"/>
        <color indexed="17"/>
        <rFont val="Arial"/>
        <family val="2"/>
      </rPr>
      <t>El cómputo de tiempo se efectúa desde la fecha de presentación de la solicitud, sin descontar los periodos de suspensión del plazo de tramitación.</t>
    </r>
  </si>
  <si>
    <t>Menos de 6 meses pendientes de efectividad</t>
  </si>
  <si>
    <t>6 meses o más pendientes de efectividad</t>
  </si>
  <si>
    <t>% sobre pers. con resol. De PIA sin recibir prest.</t>
  </si>
  <si>
    <t>3.5. ALTAS Y BAJAS DE RESOLUCIONES DE GRADO RESPECTO AL MES ANTERIOR</t>
  </si>
  <si>
    <t>(1) Cifras definitivas INE de la Estadística del Padrón continuo referidas al 01/01/2022. Datos definitivos (publicado 24/1/2023)</t>
  </si>
  <si>
    <t>(1) Cifras INE de población referidas al 01/01/2022. Real Decreto 1037/2022, de 20 de diciembre BOE 21.12.22.</t>
  </si>
  <si>
    <t>Situación a 31 de octubre de 2023</t>
  </si>
  <si>
    <t>Tiempo de resolución calculado sobre las Resoluciones realizadas entre el 1 de noviembre de 2022 y el 31 de octubre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</si>
</sst>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164" formatCode="_-* #,##0.00\ _€_-;\-* #,##0.00\ _€_-;_-* &quot;-&quot;??\ _€_-;_-@_-"/>
    <numFmt numFmtId="165" formatCode="#,##0.00_ ;\-#,##0.00\ "/>
    <numFmt numFmtId="166" formatCode="#,##0.0"/>
    <numFmt numFmtId="167" formatCode="0.0%"/>
    <numFmt numFmtId="168" formatCode="0.0"/>
    <numFmt numFmtId="175" formatCode="_(* #,##0.00_);_(* \(#,##0.00\);_(* &quot;-&quot;??_);_(@_)"/>
  </numFmts>
  <fonts count="219"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b/>
      <sz val="14"/>
      <color indexed="17"/>
      <name val="Verdana"/>
      <family val="2"/>
    </font>
    <font>
      <sz val="14"/>
      <color indexed="17"/>
      <name val="Verdana"/>
      <family val="2"/>
    </font>
    <font>
      <b/>
      <sz val="16"/>
      <name val="Verdana"/>
      <family val="2"/>
    </font>
    <font>
      <b/>
      <sz val="18"/>
      <color indexed="17"/>
      <name val="Verdana"/>
      <family val="2"/>
    </font>
    <font>
      <sz val="18"/>
      <color indexed="17"/>
      <name val="Verdana"/>
      <family val="2"/>
    </font>
    <font>
      <b/>
      <sz val="12"/>
      <color indexed="18"/>
      <name val="Verdana"/>
      <family val="2"/>
    </font>
    <font>
      <sz val="11"/>
      <name val="Arial"/>
      <family val="2"/>
    </font>
    <font>
      <sz val="12"/>
      <color indexed="9"/>
      <name val="Verdana"/>
      <family val="2"/>
    </font>
    <font>
      <b/>
      <sz val="16"/>
      <color indexed="17"/>
      <name val="Verdana"/>
      <family val="2"/>
    </font>
    <font>
      <b/>
      <sz val="12"/>
      <color indexed="17"/>
      <name val="Verdana"/>
      <family val="2"/>
    </font>
    <font>
      <sz val="10"/>
      <color indexed="17"/>
      <name val="Arial"/>
      <family val="2"/>
    </font>
    <font>
      <sz val="10"/>
      <color indexed="9"/>
      <name val="Arial"/>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sz val="10"/>
      <color indexed="18"/>
      <name val="Arial"/>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sz val="11"/>
      <color indexed="10"/>
      <name val="Verdana"/>
      <family val="2"/>
    </font>
    <font>
      <b/>
      <sz val="7"/>
      <color indexed="17"/>
      <name val="Arial"/>
      <family val="2"/>
    </font>
    <font>
      <sz val="10"/>
      <color indexed="10"/>
      <name val="Arial"/>
      <family val="2"/>
    </font>
    <font>
      <sz val="6"/>
      <color indexed="18"/>
      <name val="Verdana"/>
      <family val="2"/>
    </font>
    <font>
      <sz val="6"/>
      <color indexed="17"/>
      <name val="Verdana"/>
      <family val="2"/>
    </font>
    <font>
      <sz val="6"/>
      <color indexed="20"/>
      <name val="Verdana"/>
      <family val="2"/>
    </font>
    <font>
      <sz val="8"/>
      <color indexed="9"/>
      <name val="Verdana"/>
      <family val="2"/>
    </font>
    <font>
      <sz val="6"/>
      <color indexed="9"/>
      <name val="Verdana"/>
      <family val="2"/>
    </font>
    <font>
      <i/>
      <sz val="9"/>
      <color indexed="17"/>
      <name val="Arial"/>
      <family val="2"/>
    </font>
    <font>
      <b/>
      <sz val="9"/>
      <color indexed="17"/>
      <name val="Arial"/>
      <family val="2"/>
    </font>
    <font>
      <sz val="9"/>
      <color indexed="8"/>
      <name val="Arial"/>
      <family val="2"/>
    </font>
    <font>
      <b/>
      <i/>
      <sz val="9"/>
      <color indexed="17"/>
      <name val="Arial"/>
      <family val="2"/>
    </font>
    <font>
      <b/>
      <sz val="10"/>
      <color indexed="17"/>
      <name val="Arial"/>
      <family val="2"/>
    </font>
    <font>
      <sz val="9"/>
      <color indexed="9"/>
      <name val="Verdana"/>
      <family val="2"/>
    </font>
    <font>
      <i/>
      <sz val="9"/>
      <color indexed="8"/>
      <name val="Arial"/>
      <family val="2"/>
    </font>
    <font>
      <b/>
      <sz val="9"/>
      <color indexed="8"/>
      <name val="Arial"/>
      <family val="2"/>
    </font>
    <font>
      <sz val="9"/>
      <color indexed="20"/>
      <name val="Verdana"/>
      <family val="2"/>
    </font>
    <font>
      <b/>
      <sz val="5"/>
      <color indexed="20"/>
      <name val="Verdana"/>
      <family val="2"/>
    </font>
    <font>
      <b/>
      <sz val="8"/>
      <color indexed="20"/>
      <name val="Verdana"/>
      <family val="2"/>
    </font>
    <font>
      <sz val="8"/>
      <color indexed="20"/>
      <name val="Verdana"/>
      <family val="2"/>
    </font>
    <font>
      <b/>
      <sz val="9"/>
      <color indexed="20"/>
      <name val="Verdana"/>
      <family val="2"/>
    </font>
    <font>
      <sz val="6"/>
      <name val="Arial"/>
      <family val="2"/>
    </font>
    <font>
      <sz val="10"/>
      <color indexed="8"/>
      <name val="Verdana"/>
      <family val="2"/>
    </font>
    <font>
      <b/>
      <sz val="10"/>
      <color indexed="17"/>
      <name val="Verdana"/>
      <family val="2"/>
    </font>
    <font>
      <b/>
      <sz val="10"/>
      <name val="Arial"/>
      <family val="2"/>
    </font>
    <font>
      <b/>
      <sz val="12"/>
      <color indexed="17"/>
      <name val="Arial"/>
      <family val="2"/>
    </font>
    <font>
      <b/>
      <sz val="11"/>
      <color indexed="20"/>
      <name val="Verdana"/>
      <family val="2"/>
    </font>
    <font>
      <sz val="12"/>
      <name val="Arial"/>
      <family val="2"/>
    </font>
    <font>
      <b/>
      <sz val="12"/>
      <color indexed="20"/>
      <name val="Verdana"/>
      <family val="2"/>
    </font>
    <font>
      <b/>
      <sz val="11"/>
      <color indexed="9"/>
      <name val="Verdana"/>
      <family val="2"/>
    </font>
    <font>
      <b/>
      <sz val="8"/>
      <color indexed="9"/>
      <name val="Verdana"/>
      <family val="2"/>
    </font>
    <font>
      <sz val="11"/>
      <color indexed="9"/>
      <name val="Verdana"/>
      <family val="2"/>
    </font>
    <font>
      <b/>
      <sz val="15"/>
      <color indexed="17"/>
      <name val="Verdana"/>
      <family val="2"/>
    </font>
    <font>
      <sz val="10"/>
      <color indexed="9"/>
      <name val="Verdana"/>
      <family val="2"/>
    </font>
    <font>
      <sz val="11"/>
      <color indexed="8"/>
      <name val="Arial"/>
      <family val="2"/>
    </font>
    <font>
      <sz val="9"/>
      <name val="Arial"/>
      <family val="2"/>
    </font>
    <font>
      <sz val="11"/>
      <color indexed="10"/>
      <name val="Arial"/>
      <family val="2"/>
    </font>
    <font>
      <b/>
      <sz val="7"/>
      <color indexed="20"/>
      <name val="Verdana"/>
      <family val="2"/>
    </font>
    <font>
      <i/>
      <sz val="9"/>
      <name val="Arial"/>
      <family val="2"/>
    </font>
    <font>
      <sz val="12"/>
      <name val="Verdana"/>
      <family val="2"/>
    </font>
    <font>
      <b/>
      <sz val="8"/>
      <name val="Verdana"/>
      <family val="2"/>
    </font>
    <font>
      <b/>
      <sz val="11"/>
      <name val="Verdana"/>
      <family val="2"/>
    </font>
    <font>
      <sz val="11"/>
      <name val="Verdana"/>
      <family val="2"/>
    </font>
    <font>
      <b/>
      <sz val="10"/>
      <color indexed="8"/>
      <name val="Verdana"/>
      <family val="2"/>
    </font>
    <font>
      <sz val="9"/>
      <color indexed="20"/>
      <name val="Arial"/>
      <family val="2"/>
    </font>
    <font>
      <b/>
      <sz val="9"/>
      <color indexed="20"/>
      <name val="Arial"/>
      <family val="2"/>
    </font>
    <font>
      <sz val="9"/>
      <color indexed="18"/>
      <name val="Verdana"/>
      <family val="2"/>
    </font>
    <font>
      <sz val="9"/>
      <color indexed="17"/>
      <name val="Verdana"/>
      <family val="2"/>
    </font>
    <font>
      <sz val="7"/>
      <name val="Arial"/>
      <family val="2"/>
    </font>
    <font>
      <sz val="8"/>
      <color indexed="8"/>
      <name val="Arial"/>
      <family val="2"/>
    </font>
    <font>
      <b/>
      <sz val="8"/>
      <name val="Arial"/>
      <family val="2"/>
    </font>
    <font>
      <sz val="8"/>
      <name val="Arial"/>
      <family val="2"/>
    </font>
    <font>
      <i/>
      <sz val="10"/>
      <color indexed="8"/>
      <name val="Arial"/>
      <family val="2"/>
    </font>
    <font>
      <b/>
      <i/>
      <sz val="11"/>
      <color indexed="20"/>
      <name val="Verdana"/>
      <family val="2"/>
    </font>
    <font>
      <b/>
      <i/>
      <sz val="11"/>
      <color indexed="17"/>
      <name val="Arial"/>
      <family val="2"/>
    </font>
    <font>
      <b/>
      <i/>
      <sz val="12"/>
      <color indexed="20"/>
      <name val="Verdana"/>
      <family val="2"/>
    </font>
    <font>
      <b/>
      <i/>
      <sz val="11"/>
      <color indexed="20"/>
      <name val="Arial"/>
      <family val="2"/>
    </font>
    <font>
      <i/>
      <sz val="10"/>
      <name val="Arial"/>
      <family val="2"/>
    </font>
    <font>
      <i/>
      <sz val="10"/>
      <color indexed="8"/>
      <name val="Verdana"/>
      <family val="2"/>
    </font>
    <font>
      <b/>
      <i/>
      <sz val="8"/>
      <color indexed="18"/>
      <name val="Verdana"/>
      <family val="2"/>
    </font>
    <font>
      <i/>
      <sz val="12"/>
      <color indexed="20"/>
      <name val="Verdana"/>
      <family val="2"/>
    </font>
    <font>
      <sz val="11"/>
      <color theme="0"/>
      <name val="Calibri"/>
      <family val="2"/>
      <scheme val="minor"/>
    </font>
    <font>
      <b/>
      <sz val="11"/>
      <color theme="0"/>
      <name val="Calibri"/>
      <family val="2"/>
      <scheme val="minor"/>
    </font>
    <font>
      <sz val="10"/>
      <color rgb="FF000000"/>
      <name val="Arial"/>
      <family val="2"/>
    </font>
    <font>
      <b/>
      <sz val="11"/>
      <color rgb="FF008000"/>
      <name val="Arial"/>
      <family val="2"/>
    </font>
    <font>
      <sz val="12"/>
      <color rgb="FFFF0000"/>
      <name val="Verdana"/>
      <family val="2"/>
    </font>
    <font>
      <i/>
      <sz val="8"/>
      <color theme="0" tint="-0.499984740745262"/>
      <name val="Arial"/>
      <family val="2"/>
    </font>
    <font>
      <i/>
      <sz val="8"/>
      <color theme="0"/>
      <name val="Verdana"/>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sz val="10"/>
      <color rgb="FF008000"/>
      <name val="Verdana"/>
      <family val="2"/>
    </font>
    <font>
      <sz val="8"/>
      <color theme="0"/>
      <name val="Arial"/>
      <family val="2"/>
    </font>
    <font>
      <sz val="10"/>
      <color theme="1"/>
      <name val="Arial"/>
      <family val="2"/>
    </font>
    <font>
      <sz val="11"/>
      <color theme="1"/>
      <name val="Verdana"/>
      <family val="2"/>
    </font>
    <font>
      <b/>
      <sz val="11"/>
      <color theme="1"/>
      <name val="Arial"/>
      <family val="2"/>
    </font>
    <font>
      <sz val="12"/>
      <color theme="1"/>
      <name val="Verdana"/>
      <family val="2"/>
    </font>
    <font>
      <b/>
      <sz val="16"/>
      <color theme="8" tint="-0.249977111117893"/>
      <name val="Verdana"/>
      <family val="2"/>
    </font>
    <font>
      <sz val="12"/>
      <color theme="8" tint="-0.249977111117893"/>
      <name val="Verdana"/>
      <family val="2"/>
    </font>
    <font>
      <b/>
      <sz val="16"/>
      <color rgb="FF008000"/>
      <name val="Verdana"/>
      <family val="2"/>
    </font>
    <font>
      <sz val="10"/>
      <color rgb="FF008000"/>
      <name val="Arial"/>
      <family val="2"/>
    </font>
    <font>
      <sz val="12"/>
      <color rgb="FF008000"/>
      <name val="Verdana"/>
      <family val="2"/>
    </font>
    <font>
      <b/>
      <sz val="7"/>
      <color rgb="FF008000"/>
      <name val="Arial"/>
      <family val="2"/>
    </font>
    <font>
      <b/>
      <sz val="9"/>
      <color rgb="FF008000"/>
      <name val="Arial"/>
      <family val="2"/>
    </font>
    <font>
      <b/>
      <sz val="10"/>
      <color rgb="FF008000"/>
      <name val="Arial"/>
      <family val="2"/>
    </font>
    <font>
      <b/>
      <i/>
      <sz val="10"/>
      <color rgb="FF008000"/>
      <name val="Arial"/>
      <family val="2"/>
    </font>
    <font>
      <b/>
      <sz val="10"/>
      <color theme="1"/>
      <name val="Arial"/>
      <family val="2"/>
    </font>
    <font>
      <i/>
      <sz val="10"/>
      <color theme="1"/>
      <name val="Arial"/>
      <family val="2"/>
    </font>
    <font>
      <b/>
      <sz val="11"/>
      <name val="Arial"/>
      <family val="2"/>
    </font>
    <font>
      <b/>
      <sz val="12"/>
      <color theme="0"/>
      <name val="Arial"/>
      <family val="2"/>
    </font>
    <font>
      <b/>
      <vertAlign val="subscript"/>
      <sz val="10"/>
      <color indexed="17"/>
      <name val="Arial"/>
      <family val="2"/>
    </font>
    <font>
      <b/>
      <i/>
      <sz val="9"/>
      <color indexed="8"/>
      <name val="Arial"/>
      <family val="2"/>
    </font>
    <font>
      <sz val="9"/>
      <color theme="0"/>
      <name val="Verdana"/>
      <family val="2"/>
    </font>
    <font>
      <sz val="11"/>
      <name val="Calibri"/>
      <family val="2"/>
      <scheme val="minor"/>
    </font>
    <font>
      <b/>
      <sz val="7"/>
      <name val="Arial"/>
      <family val="2"/>
    </font>
    <font>
      <b/>
      <sz val="8"/>
      <color rgb="FF008000"/>
      <name val="Arial"/>
      <family val="2"/>
    </font>
    <font>
      <b/>
      <sz val="16"/>
      <color theme="1"/>
      <name val="Verdana"/>
      <family val="2"/>
    </font>
    <font>
      <sz val="9"/>
      <color theme="0"/>
      <name val="Arial"/>
      <family val="2"/>
    </font>
    <font>
      <sz val="8"/>
      <color theme="0"/>
      <name val="Calibri"/>
      <family val="2"/>
      <scheme val="minor"/>
    </font>
    <font>
      <b/>
      <sz val="10"/>
      <color theme="0"/>
      <name val="Arial"/>
      <family val="2"/>
    </font>
    <font>
      <b/>
      <sz val="11"/>
      <color theme="0"/>
      <name val="Arial"/>
      <family val="2"/>
    </font>
    <font>
      <b/>
      <sz val="9"/>
      <name val="Arial"/>
      <family val="2"/>
    </font>
    <font>
      <sz val="8"/>
      <color rgb="FF008000"/>
      <name val="Verdana"/>
      <family val="2"/>
    </font>
    <font>
      <sz val="9"/>
      <color indexed="17"/>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vertAlign val="subscript"/>
      <sz val="10"/>
      <color theme="0"/>
      <name val="Arial"/>
      <family val="2"/>
    </font>
    <font>
      <sz val="7"/>
      <color theme="0"/>
      <name val="Arial"/>
      <family val="2"/>
    </font>
    <font>
      <i/>
      <sz val="10"/>
      <color theme="0"/>
      <name val="Arial"/>
      <family val="2"/>
    </font>
    <font>
      <b/>
      <i/>
      <sz val="11"/>
      <color theme="0"/>
      <name val="Arial"/>
      <family val="2"/>
    </font>
    <font>
      <b/>
      <sz val="12"/>
      <name val="Verdana"/>
      <family val="2"/>
    </font>
    <font>
      <sz val="12"/>
      <color theme="4" tint="-0.249977111117893"/>
      <name val="Verdana"/>
      <family val="2"/>
    </font>
    <font>
      <sz val="8"/>
      <color indexed="20"/>
      <name val="Arial"/>
      <family val="2"/>
    </font>
    <font>
      <sz val="8"/>
      <name val="Calibri"/>
      <family val="2"/>
      <scheme val="minor"/>
    </font>
    <font>
      <sz val="12"/>
      <color rgb="FF006600"/>
      <name val="Verdana"/>
      <family val="2"/>
    </font>
    <font>
      <b/>
      <sz val="9"/>
      <color rgb="FF006600"/>
      <name val="Arial"/>
      <family val="2"/>
    </font>
    <font>
      <b/>
      <sz val="10"/>
      <color rgb="FF006600"/>
      <name val="Arial"/>
      <family val="2"/>
    </font>
    <font>
      <b/>
      <i/>
      <sz val="9"/>
      <color rgb="FF006600"/>
      <name val="Arial"/>
      <family val="2"/>
    </font>
    <font>
      <sz val="10"/>
      <color rgb="FFFF0000"/>
      <name val="Arial"/>
      <family val="2"/>
    </font>
    <font>
      <b/>
      <vertAlign val="subscript"/>
      <sz val="10"/>
      <name val="Arial"/>
      <family val="2"/>
    </font>
    <font>
      <b/>
      <i/>
      <sz val="11"/>
      <name val="Arial"/>
      <family val="2"/>
    </font>
    <font>
      <sz val="8"/>
      <name val="Verdana"/>
      <family val="2"/>
    </font>
    <font>
      <b/>
      <sz val="11"/>
      <name val="Calibri"/>
      <family val="2"/>
      <scheme val="minor"/>
    </font>
    <font>
      <sz val="9"/>
      <color theme="1"/>
      <name val="Arial"/>
      <family val="2"/>
    </font>
    <font>
      <b/>
      <sz val="8"/>
      <color theme="1"/>
      <name val="Verdana"/>
      <family val="2"/>
    </font>
    <font>
      <sz val="8"/>
      <color theme="1"/>
      <name val="Verdana"/>
      <family val="2"/>
    </font>
    <font>
      <i/>
      <sz val="8"/>
      <name val="Arial"/>
      <family val="2"/>
    </font>
    <font>
      <b/>
      <sz val="7"/>
      <name val="Verdana"/>
      <family val="2"/>
    </font>
    <font>
      <u/>
      <sz val="10"/>
      <color theme="10"/>
      <name val="Arial"/>
      <family val="2"/>
    </font>
    <font>
      <i/>
      <sz val="8"/>
      <color rgb="FF006600"/>
      <name val="Arial"/>
      <family val="2"/>
    </font>
    <font>
      <i/>
      <sz val="8"/>
      <name val="Verdana"/>
      <family val="2"/>
    </font>
    <font>
      <b/>
      <sz val="10"/>
      <color rgb="FF008000"/>
      <name val="Verdana"/>
      <family val="2"/>
    </font>
    <font>
      <sz val="11"/>
      <color theme="1"/>
      <name val="Arial"/>
      <family val="2"/>
    </font>
    <font>
      <b/>
      <i/>
      <sz val="10"/>
      <color indexed="17"/>
      <name val="Arial"/>
      <family val="2"/>
    </font>
    <font>
      <b/>
      <vertAlign val="superscript"/>
      <sz val="10"/>
      <color rgb="FF008000"/>
      <name val="Arial"/>
      <family val="2"/>
    </font>
    <font>
      <i/>
      <vertAlign val="superscript"/>
      <sz val="8"/>
      <color indexed="17"/>
      <name val="Arial"/>
      <family val="2"/>
    </font>
    <font>
      <i/>
      <sz val="8"/>
      <color indexed="17"/>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ont>
    <font>
      <b/>
      <sz val="11"/>
      <color rgb="FFFF0000"/>
      <name val="Verdana"/>
      <family val="2"/>
    </font>
    <font>
      <sz val="7"/>
      <color rgb="FFFF0000"/>
      <name val="Arial"/>
      <family val="2"/>
    </font>
    <font>
      <b/>
      <sz val="8"/>
      <color rgb="FFFF0000"/>
      <name val="Verdana"/>
      <family val="2"/>
    </font>
    <font>
      <sz val="11"/>
      <color rgb="FFFF0000"/>
      <name val="Verdana"/>
      <family val="2"/>
    </font>
  </fonts>
  <fills count="38">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6">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style="thin">
        <color indexed="22"/>
      </left>
      <right style="thin">
        <color indexed="17"/>
      </right>
      <top/>
      <bottom style="thin">
        <color indexed="17"/>
      </bottom>
      <diagonal/>
    </border>
    <border>
      <left style="thin">
        <color indexed="17"/>
      </left>
      <right style="thin">
        <color indexed="22"/>
      </right>
      <top/>
      <bottom style="thin">
        <color indexed="17"/>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style="thin">
        <color rgb="FF008000"/>
      </right>
      <top/>
      <bottom style="thin">
        <color rgb="FF008000"/>
      </bottom>
      <diagonal/>
    </border>
    <border>
      <left style="thin">
        <color rgb="FF008000"/>
      </left>
      <right/>
      <top style="thin">
        <color rgb="FF008000"/>
      </top>
      <bottom style="thin">
        <color theme="0"/>
      </bottom>
      <diagonal/>
    </border>
    <border>
      <left style="thin">
        <color rgb="FF008000"/>
      </left>
      <right/>
      <top style="thin">
        <color theme="0"/>
      </top>
      <bottom style="thin">
        <color theme="0"/>
      </bottom>
      <diagonal/>
    </border>
    <border>
      <left style="thin">
        <color rgb="FF008000"/>
      </left>
      <right/>
      <top style="thin">
        <color theme="0"/>
      </top>
      <bottom style="thin">
        <color rgb="FF008000"/>
      </bottom>
      <diagonal/>
    </border>
    <border>
      <left/>
      <right/>
      <top style="thin">
        <color rgb="FF008000"/>
      </top>
      <bottom/>
      <diagonal/>
    </border>
    <border>
      <left style="thin">
        <color rgb="FF008000"/>
      </left>
      <right/>
      <top/>
      <bottom/>
      <diagonal/>
    </border>
    <border>
      <left style="thin">
        <color rgb="FF008000"/>
      </left>
      <right style="thin">
        <color theme="0"/>
      </right>
      <top/>
      <bottom style="thin">
        <color rgb="FF008000"/>
      </bottom>
      <diagonal/>
    </border>
    <border>
      <left style="thin">
        <color theme="0"/>
      </left>
      <right style="thin">
        <color rgb="FF008000"/>
      </right>
      <top/>
      <bottom style="thin">
        <color rgb="FF008000"/>
      </bottom>
      <diagonal/>
    </border>
    <border>
      <left style="thin">
        <color theme="0"/>
      </left>
      <right/>
      <top/>
      <bottom style="thin">
        <color rgb="FF008000"/>
      </bottom>
      <diagonal/>
    </border>
    <border>
      <left style="thin">
        <color rgb="FF008000"/>
      </left>
      <right style="thin">
        <color rgb="FF008000"/>
      </right>
      <top/>
      <bottom/>
      <diagonal/>
    </border>
    <border>
      <left/>
      <right style="thin">
        <color rgb="FF008000"/>
      </right>
      <top/>
      <bottom/>
      <diagonal/>
    </border>
    <border>
      <left style="thin">
        <color rgb="FF008000"/>
      </left>
      <right style="thin">
        <color rgb="FF008000"/>
      </right>
      <top style="thin">
        <color rgb="FF008000"/>
      </top>
      <bottom/>
      <diagonal/>
    </border>
    <border>
      <left style="thin">
        <color rgb="FF008000"/>
      </left>
      <right style="thin">
        <color rgb="FF008000"/>
      </right>
      <top/>
      <bottom style="thin">
        <color rgb="FF008000"/>
      </bottom>
      <diagonal/>
    </border>
    <border>
      <left style="thin">
        <color rgb="FF008000"/>
      </left>
      <right/>
      <top style="thin">
        <color rgb="FF008000"/>
      </top>
      <bottom style="thin">
        <color rgb="FF008000"/>
      </bottom>
      <diagonal/>
    </border>
    <border>
      <left/>
      <right/>
      <top style="thin">
        <color rgb="FF008000"/>
      </top>
      <bottom style="thin">
        <color rgb="FF008000"/>
      </bottom>
      <diagonal/>
    </border>
    <border>
      <left style="thin">
        <color rgb="FF008000"/>
      </left>
      <right style="thin">
        <color rgb="FF008000"/>
      </right>
      <top style="thin">
        <color rgb="FF008000"/>
      </top>
      <bottom style="thin">
        <color rgb="FF008000"/>
      </bottom>
      <diagonal/>
    </border>
    <border>
      <left/>
      <right style="thin">
        <color theme="0"/>
      </right>
      <top/>
      <bottom style="thin">
        <color rgb="FF008000"/>
      </bottom>
      <diagonal/>
    </border>
    <border>
      <left/>
      <right style="thin">
        <color rgb="FF008000"/>
      </right>
      <top style="thin">
        <color rgb="FF008000"/>
      </top>
      <bottom style="thin">
        <color rgb="FF008000"/>
      </bottom>
      <diagonal/>
    </border>
    <border>
      <left/>
      <right/>
      <top/>
      <bottom style="thin">
        <color rgb="FF008000"/>
      </bottom>
      <diagonal/>
    </border>
    <border>
      <left/>
      <right style="thin">
        <color theme="9" tint="0.59996337778862885"/>
      </right>
      <top/>
      <bottom style="thin">
        <color indexed="17"/>
      </bottom>
      <diagonal/>
    </border>
    <border>
      <left/>
      <right style="thin">
        <color theme="9" tint="0.59996337778862885"/>
      </right>
      <top/>
      <bottom/>
      <diagonal/>
    </border>
    <border>
      <left/>
      <right style="thin">
        <color theme="9" tint="0.59996337778862885"/>
      </right>
      <top style="thin">
        <color indexed="17"/>
      </top>
      <bottom style="thin">
        <color indexed="17"/>
      </bottom>
      <diagonal/>
    </border>
    <border>
      <left/>
      <right style="thin">
        <color theme="9" tint="0.59996337778862885"/>
      </right>
      <top style="thin">
        <color indexed="17"/>
      </top>
      <bottom/>
      <diagonal/>
    </border>
    <border>
      <left style="thin">
        <color indexed="17"/>
      </left>
      <right style="thin">
        <color theme="9" tint="0.59996337778862885"/>
      </right>
      <top/>
      <bottom style="thin">
        <color indexed="17"/>
      </bottom>
      <diagonal/>
    </border>
    <border>
      <left style="thin">
        <color indexed="17"/>
      </left>
      <right style="thin">
        <color theme="9" tint="0.59996337778862885"/>
      </right>
      <top/>
      <bottom/>
      <diagonal/>
    </border>
    <border>
      <left style="thin">
        <color indexed="17"/>
      </left>
      <right style="thin">
        <color theme="9" tint="0.59996337778862885"/>
      </right>
      <top style="thin">
        <color indexed="17"/>
      </top>
      <bottom/>
      <diagonal/>
    </border>
    <border>
      <left style="thin">
        <color indexed="17"/>
      </left>
      <right style="thin">
        <color theme="9" tint="0.59996337778862885"/>
      </right>
      <top style="thin">
        <color indexed="17"/>
      </top>
      <bottom style="thin">
        <color indexed="17"/>
      </bottom>
      <diagonal/>
    </border>
    <border>
      <left style="thin">
        <color theme="9" tint="0.59996337778862885"/>
      </left>
      <right/>
      <top style="thin">
        <color theme="9" tint="0.59996337778862885"/>
      </top>
      <bottom/>
      <diagonal/>
    </border>
    <border>
      <left/>
      <right/>
      <top style="thin">
        <color theme="9" tint="0.59996337778862885"/>
      </top>
      <bottom/>
      <diagonal/>
    </border>
    <border>
      <left/>
      <right style="thin">
        <color indexed="17"/>
      </right>
      <top style="thin">
        <color theme="9" tint="0.59996337778862885"/>
      </top>
      <bottom/>
      <diagonal/>
    </border>
    <border>
      <left/>
      <right style="thin">
        <color rgb="FF006600"/>
      </right>
      <top/>
      <bottom style="thin">
        <color indexed="17"/>
      </bottom>
      <diagonal/>
    </border>
    <border>
      <left/>
      <right style="thin">
        <color rgb="FF006600"/>
      </right>
      <top/>
      <bottom/>
      <diagonal/>
    </border>
    <border>
      <left/>
      <right style="thin">
        <color rgb="FF006600"/>
      </right>
      <top style="thin">
        <color indexed="17"/>
      </top>
      <bottom style="thin">
        <color indexed="17"/>
      </bottom>
      <diagonal/>
    </border>
    <border>
      <left/>
      <right style="thin">
        <color rgb="FF006600"/>
      </right>
      <top style="thin">
        <color indexed="17"/>
      </top>
      <bottom/>
      <diagonal/>
    </border>
    <border>
      <left style="thin">
        <color rgb="FF008000"/>
      </left>
      <right/>
      <top/>
      <bottom style="dotted">
        <color rgb="FF008000"/>
      </bottom>
      <diagonal/>
    </border>
    <border>
      <left/>
      <right/>
      <top/>
      <bottom style="dotted">
        <color rgb="FF008000"/>
      </bottom>
      <diagonal/>
    </border>
    <border>
      <left/>
      <right style="thin">
        <color rgb="FF008000"/>
      </right>
      <top/>
      <bottom style="dotted">
        <color rgb="FF008000"/>
      </bottom>
      <diagonal/>
    </border>
    <border>
      <left style="thin">
        <color rgb="FF008000"/>
      </left>
      <right/>
      <top style="dotted">
        <color rgb="FF008000"/>
      </top>
      <bottom/>
      <diagonal/>
    </border>
    <border>
      <left/>
      <right/>
      <top style="dotted">
        <color rgb="FF008000"/>
      </top>
      <bottom/>
      <diagonal/>
    </border>
    <border>
      <left/>
      <right style="thin">
        <color rgb="FF008000"/>
      </right>
      <top style="dotted">
        <color rgb="FF008000"/>
      </top>
      <bottom/>
      <diagonal/>
    </border>
    <border>
      <left/>
      <right/>
      <top style="thin">
        <color rgb="FF006600"/>
      </top>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style="thin">
        <color indexed="17"/>
      </left>
      <right/>
      <top style="thin">
        <color rgb="FF006600"/>
      </top>
      <bottom style="thin">
        <color indexed="17"/>
      </bottom>
      <diagonal/>
    </border>
    <border>
      <left/>
      <right/>
      <top style="thin">
        <color rgb="FF006600"/>
      </top>
      <bottom style="thin">
        <color indexed="17"/>
      </bottom>
      <diagonal/>
    </border>
    <border>
      <left/>
      <right style="thin">
        <color indexed="17"/>
      </right>
      <top style="thin">
        <color rgb="FF006600"/>
      </top>
      <bottom style="thin">
        <color indexed="17"/>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1">
    <xf numFmtId="0" fontId="0" fillId="0" borderId="0" applyBorder="0"/>
    <xf numFmtId="164" fontId="6" fillId="0" borderId="0" applyFont="0" applyFill="0" applyBorder="0" applyAlignment="0" applyProtection="0"/>
    <xf numFmtId="0" fontId="104" fillId="0" borderId="0"/>
    <xf numFmtId="0" fontId="6" fillId="0" borderId="0"/>
    <xf numFmtId="0" fontId="6" fillId="0" borderId="0"/>
    <xf numFmtId="0" fontId="6" fillId="0" borderId="0"/>
    <xf numFmtId="0" fontId="6" fillId="0" borderId="0" applyBorder="0"/>
    <xf numFmtId="0" fontId="6" fillId="0" borderId="0" applyBorder="0"/>
    <xf numFmtId="9" fontId="6" fillId="0" borderId="0" applyFont="0" applyFill="0" applyBorder="0" applyAlignment="0" applyProtection="0"/>
    <xf numFmtId="9" fontId="6" fillId="0" borderId="0" applyFont="0" applyFill="0" applyBorder="0" applyAlignment="0" applyProtection="0"/>
    <xf numFmtId="0" fontId="6" fillId="0" borderId="0"/>
    <xf numFmtId="9" fontId="5" fillId="0" borderId="0" applyFont="0" applyFill="0" applyBorder="0" applyAlignment="0" applyProtection="0"/>
    <xf numFmtId="164" fontId="6" fillId="0" borderId="0" applyFont="0" applyFill="0" applyBorder="0" applyAlignment="0" applyProtection="0"/>
    <xf numFmtId="44" fontId="6" fillId="0" borderId="0" applyFont="0" applyFill="0" applyBorder="0" applyAlignment="0" applyProtection="0"/>
    <xf numFmtId="0" fontId="5" fillId="0" borderId="0"/>
    <xf numFmtId="9" fontId="4" fillId="0" borderId="0" applyFont="0" applyFill="0" applyBorder="0" applyAlignment="0" applyProtection="0"/>
    <xf numFmtId="0" fontId="6" fillId="0" borderId="0" applyBorder="0"/>
    <xf numFmtId="0" fontId="4" fillId="0" borderId="0"/>
    <xf numFmtId="0" fontId="183" fillId="0" borderId="0" applyNumberFormat="0" applyFill="0" applyBorder="0" applyAlignment="0" applyProtection="0"/>
    <xf numFmtId="0" fontId="3" fillId="0" borderId="0"/>
    <xf numFmtId="9" fontId="3" fillId="0" borderId="0" applyFont="0" applyFill="0" applyBorder="0" applyAlignment="0" applyProtection="0"/>
    <xf numFmtId="175" fontId="6" fillId="0" borderId="0" applyFont="0" applyFill="0" applyBorder="0" applyAlignment="0" applyProtection="0"/>
    <xf numFmtId="0" fontId="192" fillId="0" borderId="0"/>
    <xf numFmtId="0" fontId="193" fillId="0" borderId="0" applyNumberFormat="0" applyFill="0" applyBorder="0" applyAlignment="0" applyProtection="0"/>
    <xf numFmtId="0" fontId="194" fillId="0" borderId="67" applyNumberFormat="0" applyFill="0" applyAlignment="0" applyProtection="0"/>
    <xf numFmtId="0" fontId="195" fillId="0" borderId="68" applyNumberFormat="0" applyFill="0" applyAlignment="0" applyProtection="0"/>
    <xf numFmtId="0" fontId="196" fillId="0" borderId="69" applyNumberFormat="0" applyFill="0" applyAlignment="0" applyProtection="0"/>
    <xf numFmtId="0" fontId="196" fillId="0" borderId="0" applyNumberFormat="0" applyFill="0" applyBorder="0" applyAlignment="0" applyProtection="0"/>
    <xf numFmtId="0" fontId="197" fillId="7" borderId="0" applyNumberFormat="0" applyBorder="0" applyAlignment="0" applyProtection="0"/>
    <xf numFmtId="0" fontId="198" fillId="8" borderId="0" applyNumberFormat="0" applyBorder="0" applyAlignment="0" applyProtection="0"/>
    <xf numFmtId="0" fontId="199" fillId="9" borderId="0" applyNumberFormat="0" applyBorder="0" applyAlignment="0" applyProtection="0"/>
    <xf numFmtId="0" fontId="200" fillId="10" borderId="70" applyNumberFormat="0" applyAlignment="0" applyProtection="0"/>
    <xf numFmtId="0" fontId="201" fillId="11" borderId="71" applyNumberFormat="0" applyAlignment="0" applyProtection="0"/>
    <xf numFmtId="0" fontId="202" fillId="11" borderId="70" applyNumberFormat="0" applyAlignment="0" applyProtection="0"/>
    <xf numFmtId="0" fontId="203" fillId="0" borderId="72" applyNumberFormat="0" applyFill="0" applyAlignment="0" applyProtection="0"/>
    <xf numFmtId="0" fontId="103" fillId="12" borderId="73" applyNumberFormat="0" applyAlignment="0" applyProtection="0"/>
    <xf numFmtId="0" fontId="204" fillId="0" borderId="0" applyNumberFormat="0" applyFill="0" applyBorder="0" applyAlignment="0" applyProtection="0"/>
    <xf numFmtId="0" fontId="205" fillId="0" borderId="0" applyNumberFormat="0" applyFill="0" applyBorder="0" applyAlignment="0" applyProtection="0"/>
    <xf numFmtId="0" fontId="206" fillId="0" borderId="75" applyNumberFormat="0" applyFill="0" applyAlignment="0" applyProtection="0"/>
    <xf numFmtId="0" fontId="10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10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10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10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10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10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07" fillId="0" borderId="0"/>
    <xf numFmtId="0" fontId="2" fillId="13" borderId="74" applyNumberFormat="0" applyFont="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210" fillId="0" borderId="0"/>
    <xf numFmtId="0" fontId="211" fillId="0" borderId="0"/>
    <xf numFmtId="0" fontId="1" fillId="13" borderId="74" applyNumberFormat="0" applyFont="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212" fillId="0" borderId="0" applyNumberFormat="0" applyFill="0" applyBorder="0" applyAlignment="0" applyProtection="0"/>
    <xf numFmtId="0" fontId="213" fillId="0" borderId="0" applyNumberFormat="0" applyFill="0" applyBorder="0" applyAlignment="0" applyProtection="0"/>
    <xf numFmtId="0" fontId="214" fillId="0" borderId="0"/>
  </cellStyleXfs>
  <cellXfs count="1233">
    <xf numFmtId="0" fontId="0" fillId="0" borderId="0" xfId="0"/>
    <xf numFmtId="0" fontId="7" fillId="0" borderId="0" xfId="0" applyFont="1" applyAlignment="1">
      <alignment vertical="center" wrapText="1"/>
    </xf>
    <xf numFmtId="0" fontId="0" fillId="0" borderId="0" xfId="0" applyAlignment="1">
      <alignment vertical="center"/>
    </xf>
    <xf numFmtId="0" fontId="8"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vertical="center"/>
    </xf>
    <xf numFmtId="0" fontId="9"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7" fillId="0" borderId="0" xfId="0" applyFont="1" applyAlignment="1">
      <alignment horizontal="left"/>
    </xf>
    <xf numFmtId="0" fontId="7" fillId="0" borderId="0" xfId="0" applyFont="1"/>
    <xf numFmtId="0" fontId="15" fillId="0" borderId="0" xfId="0" applyFont="1" applyAlignment="1">
      <alignment vertical="center"/>
    </xf>
    <xf numFmtId="0" fontId="16" fillId="0" borderId="0" xfId="0" applyFont="1" applyAlignment="1">
      <alignment vertical="center" wrapText="1"/>
    </xf>
    <xf numFmtId="0" fontId="17" fillId="0" borderId="0" xfId="0" applyFont="1" applyAlignment="1">
      <alignment vertical="center"/>
    </xf>
    <xf numFmtId="0" fontId="19" fillId="0" borderId="0" xfId="0" applyFont="1" applyAlignment="1">
      <alignment vertical="center"/>
    </xf>
    <xf numFmtId="0" fontId="16" fillId="0" borderId="0" xfId="0" applyFont="1" applyAlignment="1">
      <alignment horizontal="left"/>
    </xf>
    <xf numFmtId="0" fontId="16" fillId="0" borderId="0" xfId="0" applyFont="1"/>
    <xf numFmtId="0" fontId="20" fillId="0" borderId="0" xfId="0" applyFont="1" applyAlignment="1">
      <alignment vertical="center"/>
    </xf>
    <xf numFmtId="3" fontId="7" fillId="0" borderId="0" xfId="0" applyNumberFormat="1" applyFont="1" applyAlignment="1">
      <alignment vertical="center" wrapText="1"/>
    </xf>
    <xf numFmtId="0" fontId="21" fillId="0" borderId="0" xfId="0" applyFont="1" applyBorder="1" applyAlignment="1">
      <alignment vertical="center" wrapText="1"/>
    </xf>
    <xf numFmtId="0" fontId="8" fillId="0" borderId="0" xfId="0" applyFont="1" applyBorder="1" applyAlignment="1">
      <alignment vertical="center" wrapText="1"/>
    </xf>
    <xf numFmtId="0" fontId="19" fillId="0" borderId="0" xfId="0" applyFont="1"/>
    <xf numFmtId="3" fontId="105" fillId="0" borderId="1" xfId="0" applyNumberFormat="1" applyFont="1" applyBorder="1" applyAlignment="1">
      <alignment horizontal="center" vertical="center" wrapText="1"/>
    </xf>
    <xf numFmtId="0" fontId="23" fillId="0" borderId="0" xfId="0" applyFont="1" applyBorder="1" applyAlignment="1">
      <alignment vertical="center" wrapText="1"/>
    </xf>
    <xf numFmtId="0" fontId="23" fillId="0" borderId="2" xfId="0" applyFont="1" applyBorder="1" applyAlignment="1">
      <alignment horizontal="left" vertical="center" wrapText="1"/>
    </xf>
    <xf numFmtId="0" fontId="24" fillId="0" borderId="0" xfId="0" applyFont="1" applyBorder="1" applyAlignment="1">
      <alignment vertical="center" wrapText="1"/>
    </xf>
    <xf numFmtId="0" fontId="25" fillId="0" borderId="0" xfId="0" applyFont="1" applyBorder="1" applyAlignment="1">
      <alignment horizontal="center" vertical="center" wrapText="1"/>
    </xf>
    <xf numFmtId="0" fontId="26" fillId="0" borderId="0" xfId="0" applyFont="1" applyBorder="1" applyAlignment="1">
      <alignment vertical="center" wrapText="1"/>
    </xf>
    <xf numFmtId="0" fontId="27" fillId="0" borderId="0" xfId="0" applyFont="1" applyAlignment="1">
      <alignment vertical="center" wrapText="1"/>
    </xf>
    <xf numFmtId="0" fontId="28" fillId="0" borderId="0" xfId="0" applyFont="1"/>
    <xf numFmtId="3" fontId="28" fillId="0" borderId="0" xfId="0" applyNumberFormat="1" applyFont="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30" fillId="0" borderId="0" xfId="0" applyFont="1" applyAlignment="1">
      <alignment vertical="center" wrapText="1"/>
    </xf>
    <xf numFmtId="0" fontId="31" fillId="0" borderId="0" xfId="0" applyFont="1"/>
    <xf numFmtId="0" fontId="29" fillId="0" borderId="5" xfId="0" applyFont="1" applyBorder="1" applyAlignment="1">
      <alignment horizontal="left" vertical="center" wrapText="1"/>
    </xf>
    <xf numFmtId="0" fontId="32" fillId="0" borderId="0" xfId="0" applyFont="1" applyAlignment="1">
      <alignment vertical="center" wrapText="1"/>
    </xf>
    <xf numFmtId="0" fontId="33" fillId="0" borderId="6"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0" xfId="0" applyFont="1" applyAlignment="1">
      <alignment vertical="center" wrapText="1"/>
    </xf>
    <xf numFmtId="0" fontId="34" fillId="0" borderId="0" xfId="0" applyFont="1" applyAlignment="1">
      <alignment vertical="center" wrapText="1"/>
    </xf>
    <xf numFmtId="0" fontId="23" fillId="0" borderId="0" xfId="0" applyFont="1" applyBorder="1" applyAlignment="1">
      <alignment horizontal="center" vertical="center" wrapText="1"/>
    </xf>
    <xf numFmtId="0" fontId="106" fillId="0" borderId="0" xfId="0" applyFont="1" applyAlignment="1">
      <alignment horizontal="left" vertical="center"/>
    </xf>
    <xf numFmtId="0" fontId="12" fillId="0" borderId="0" xfId="0" applyFont="1" applyAlignment="1" applyProtection="1">
      <alignment vertical="center" wrapText="1"/>
      <protection locked="0"/>
    </xf>
    <xf numFmtId="0" fontId="7"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23" fillId="0" borderId="1" xfId="0" applyNumberFormat="1" applyFont="1" applyBorder="1" applyAlignment="1">
      <alignment horizontal="center" vertical="center" wrapText="1"/>
    </xf>
    <xf numFmtId="0" fontId="24" fillId="0" borderId="0" xfId="0" applyFont="1" applyBorder="1" applyAlignment="1">
      <alignment horizontal="center" vertical="center" wrapText="1"/>
    </xf>
    <xf numFmtId="0" fontId="42" fillId="0" borderId="0" xfId="0" applyFont="1" applyBorder="1" applyAlignment="1">
      <alignment horizontal="center" vertical="center" wrapText="1"/>
    </xf>
    <xf numFmtId="0" fontId="42" fillId="0" borderId="6" xfId="0" applyFont="1" applyBorder="1" applyAlignment="1">
      <alignment horizontal="center" vertical="center" wrapText="1"/>
    </xf>
    <xf numFmtId="0" fontId="44" fillId="0" borderId="0" xfId="0" applyFont="1" applyAlignment="1">
      <alignment vertical="center" wrapText="1"/>
    </xf>
    <xf numFmtId="0" fontId="45" fillId="0" borderId="0" xfId="0" applyFont="1" applyAlignment="1">
      <alignment vertical="center" wrapText="1"/>
    </xf>
    <xf numFmtId="0" fontId="45" fillId="0" borderId="0" xfId="0" applyFont="1" applyBorder="1" applyAlignment="1">
      <alignment vertical="center" wrapText="1"/>
    </xf>
    <xf numFmtId="0" fontId="46" fillId="0" borderId="0" xfId="0" applyFont="1" applyBorder="1" applyAlignment="1">
      <alignment vertical="center" wrapText="1"/>
    </xf>
    <xf numFmtId="0" fontId="47" fillId="0" borderId="0" xfId="0" applyFont="1" applyBorder="1" applyAlignment="1">
      <alignment vertical="center" wrapText="1"/>
    </xf>
    <xf numFmtId="0" fontId="48" fillId="0" borderId="0" xfId="0" applyFont="1" applyBorder="1" applyAlignment="1">
      <alignment vertical="center" wrapText="1"/>
    </xf>
    <xf numFmtId="3" fontId="47" fillId="0" borderId="0" xfId="0" applyNumberFormat="1" applyFont="1" applyAlignment="1">
      <alignment horizontal="left" vertical="center" wrapText="1"/>
    </xf>
    <xf numFmtId="0" fontId="47" fillId="0" borderId="0" xfId="0" applyFont="1" applyAlignment="1">
      <alignment horizontal="left" vertical="center" wrapText="1"/>
    </xf>
    <xf numFmtId="2" fontId="47" fillId="0" borderId="0" xfId="0" applyNumberFormat="1" applyFont="1" applyAlignment="1">
      <alignment horizontal="left" vertical="center" wrapText="1"/>
    </xf>
    <xf numFmtId="2" fontId="40" fillId="0" borderId="0" xfId="0" applyNumberFormat="1" applyFont="1" applyAlignment="1">
      <alignment vertical="center" wrapText="1"/>
    </xf>
    <xf numFmtId="0" fontId="19" fillId="0" borderId="0" xfId="0" applyFont="1" applyBorder="1" applyAlignment="1">
      <alignment vertical="center" wrapText="1"/>
    </xf>
    <xf numFmtId="4" fontId="49" fillId="0" borderId="8" xfId="0" applyNumberFormat="1" applyFont="1" applyBorder="1" applyAlignment="1">
      <alignment horizontal="center" vertical="center" wrapText="1"/>
    </xf>
    <xf numFmtId="3" fontId="50" fillId="0" borderId="1" xfId="0" applyNumberFormat="1" applyFont="1" applyBorder="1" applyAlignment="1">
      <alignment horizontal="center" vertical="center" wrapText="1"/>
    </xf>
    <xf numFmtId="10" fontId="51" fillId="0" borderId="0" xfId="6" applyNumberFormat="1" applyFont="1" applyAlignment="1">
      <alignment vertical="center" wrapText="1"/>
    </xf>
    <xf numFmtId="4" fontId="52" fillId="0" borderId="8" xfId="0" applyNumberFormat="1" applyFont="1" applyBorder="1" applyAlignment="1">
      <alignment horizontal="center" vertical="center" wrapText="1"/>
    </xf>
    <xf numFmtId="0" fontId="53" fillId="0" borderId="0" xfId="0" applyFont="1" applyBorder="1" applyAlignment="1">
      <alignment vertical="center" wrapText="1"/>
    </xf>
    <xf numFmtId="0" fontId="53" fillId="0" borderId="2" xfId="0" applyFont="1" applyBorder="1" applyAlignment="1">
      <alignment horizontal="left" vertical="center" wrapText="1"/>
    </xf>
    <xf numFmtId="0" fontId="54" fillId="0" borderId="0" xfId="0" applyFont="1" applyBorder="1" applyAlignment="1">
      <alignment vertical="center" wrapText="1"/>
    </xf>
    <xf numFmtId="3" fontId="50" fillId="0" borderId="9" xfId="0" applyNumberFormat="1" applyFont="1" applyBorder="1" applyAlignment="1">
      <alignment horizontal="center" vertical="center" wrapText="1"/>
    </xf>
    <xf numFmtId="4" fontId="52" fillId="0" borderId="9" xfId="0" applyNumberFormat="1" applyFont="1" applyBorder="1" applyAlignment="1">
      <alignment horizontal="center" vertical="center" wrapText="1"/>
    </xf>
    <xf numFmtId="0" fontId="51" fillId="0" borderId="0" xfId="0" applyFont="1" applyAlignment="1">
      <alignment vertical="center" wrapText="1"/>
    </xf>
    <xf numFmtId="10" fontId="51" fillId="0" borderId="0" xfId="7" applyNumberFormat="1" applyFont="1" applyAlignment="1">
      <alignment vertical="center" wrapText="1"/>
    </xf>
    <xf numFmtId="4" fontId="55" fillId="0" borderId="10" xfId="0" applyNumberFormat="1" applyFont="1" applyBorder="1" applyAlignment="1">
      <alignment horizontal="center" vertical="center"/>
    </xf>
    <xf numFmtId="4" fontId="55" fillId="0" borderId="10" xfId="7" applyNumberFormat="1" applyFont="1" applyBorder="1" applyAlignment="1">
      <alignment horizontal="center" vertical="center"/>
    </xf>
    <xf numFmtId="3" fontId="51" fillId="0" borderId="11" xfId="7" applyNumberFormat="1" applyFont="1" applyBorder="1" applyAlignment="1" applyProtection="1">
      <alignment horizontal="center" vertical="center"/>
      <protection locked="0"/>
    </xf>
    <xf numFmtId="0" fontId="57" fillId="0" borderId="0" xfId="0" applyFont="1" applyBorder="1" applyAlignment="1">
      <alignment vertical="center" wrapText="1"/>
    </xf>
    <xf numFmtId="0" fontId="58" fillId="0" borderId="0" xfId="0" applyFont="1" applyBorder="1" applyAlignment="1">
      <alignment horizontal="center" vertical="center" wrapText="1"/>
    </xf>
    <xf numFmtId="0" fontId="59" fillId="0" borderId="0" xfId="0" applyFont="1" applyBorder="1" applyAlignment="1">
      <alignment horizontal="center" vertical="center" wrapText="1"/>
    </xf>
    <xf numFmtId="0" fontId="60" fillId="0" borderId="0" xfId="0" applyFont="1" applyBorder="1" applyAlignment="1">
      <alignment vertical="center" wrapText="1"/>
    </xf>
    <xf numFmtId="0" fontId="61" fillId="0" borderId="0" xfId="0" applyFont="1" applyBorder="1" applyAlignment="1">
      <alignment horizontal="center" vertical="center" wrapText="1"/>
    </xf>
    <xf numFmtId="0" fontId="53" fillId="0" borderId="0" xfId="0" applyFont="1" applyAlignment="1">
      <alignment vertical="center" wrapText="1"/>
    </xf>
    <xf numFmtId="0" fontId="53" fillId="0" borderId="12" xfId="0" applyFont="1" applyBorder="1" applyAlignment="1">
      <alignment horizontal="center" vertical="center" wrapText="1"/>
    </xf>
    <xf numFmtId="0" fontId="53" fillId="0" borderId="13" xfId="0" applyFont="1" applyBorder="1" applyAlignment="1">
      <alignment horizontal="center" vertical="center" wrapText="1"/>
    </xf>
    <xf numFmtId="0" fontId="45" fillId="0" borderId="0" xfId="0" applyFont="1" applyAlignment="1">
      <alignment horizontal="left" vertical="center"/>
    </xf>
    <xf numFmtId="3" fontId="8" fillId="0" borderId="0" xfId="0" applyNumberFormat="1" applyFont="1" applyAlignment="1">
      <alignment horizontal="left" vertical="center"/>
    </xf>
    <xf numFmtId="3" fontId="44" fillId="0" borderId="0" xfId="0" applyNumberFormat="1" applyFont="1" applyAlignment="1">
      <alignment horizontal="left" vertical="center"/>
    </xf>
    <xf numFmtId="3" fontId="7" fillId="0" borderId="0" xfId="0" applyNumberFormat="1" applyFont="1" applyAlignment="1">
      <alignment horizontal="left" vertical="center"/>
    </xf>
    <xf numFmtId="0" fontId="62" fillId="0" borderId="0" xfId="0" applyFont="1" applyAlignment="1">
      <alignment vertical="center"/>
    </xf>
    <xf numFmtId="0" fontId="8" fillId="2" borderId="0" xfId="5" applyFont="1" applyFill="1" applyAlignment="1">
      <alignment vertical="center"/>
    </xf>
    <xf numFmtId="0" fontId="7" fillId="0" borderId="0" xfId="0" applyFont="1" applyBorder="1" applyAlignment="1">
      <alignment horizontal="left" vertical="center"/>
    </xf>
    <xf numFmtId="0" fontId="10" fillId="0" borderId="0" xfId="0" applyFont="1" applyAlignment="1">
      <alignment horizontal="left" vertical="center"/>
    </xf>
    <xf numFmtId="0" fontId="8" fillId="0" borderId="0" xfId="0" applyFont="1" applyBorder="1" applyAlignment="1">
      <alignment horizontal="left" vertical="center"/>
    </xf>
    <xf numFmtId="0" fontId="23" fillId="0" borderId="0" xfId="0" applyFont="1" applyAlignment="1">
      <alignment horizontal="center" vertical="center" wrapText="1"/>
    </xf>
    <xf numFmtId="0" fontId="19" fillId="0" borderId="0" xfId="0" applyFont="1" applyBorder="1"/>
    <xf numFmtId="0" fontId="23" fillId="0" borderId="0" xfId="0" applyFont="1" applyAlignment="1">
      <alignment vertical="center" wrapText="1"/>
    </xf>
    <xf numFmtId="0" fontId="33" fillId="0" borderId="0" xfId="0" applyFont="1" applyAlignment="1">
      <alignment horizontal="center" vertical="center" wrapText="1"/>
    </xf>
    <xf numFmtId="9" fontId="33" fillId="0" borderId="6" xfId="0" applyNumberFormat="1" applyFont="1" applyBorder="1" applyAlignment="1">
      <alignment horizontal="center" vertical="center" wrapText="1"/>
    </xf>
    <xf numFmtId="9" fontId="33" fillId="0" borderId="0" xfId="0" applyNumberFormat="1" applyFont="1" applyBorder="1" applyAlignment="1">
      <alignment horizontal="center" vertical="center" wrapText="1"/>
    </xf>
    <xf numFmtId="0" fontId="67" fillId="0" borderId="0" xfId="0" applyFont="1" applyBorder="1" applyAlignment="1">
      <alignment horizontal="center" vertical="center" wrapText="1"/>
    </xf>
    <xf numFmtId="0" fontId="0" fillId="0" borderId="0" xfId="0" applyBorder="1"/>
    <xf numFmtId="0" fontId="28" fillId="0" borderId="0" xfId="0" applyFont="1" applyAlignment="1">
      <alignment horizontal="center" vertical="center" wrapText="1"/>
    </xf>
    <xf numFmtId="0" fontId="28" fillId="0" borderId="0" xfId="0" applyFont="1" applyAlignment="1">
      <alignment vertical="center" wrapText="1"/>
    </xf>
    <xf numFmtId="3" fontId="28" fillId="0" borderId="11" xfId="0" applyNumberFormat="1" applyFont="1" applyBorder="1" applyAlignment="1">
      <alignment horizontal="center" vertical="center"/>
    </xf>
    <xf numFmtId="0" fontId="28" fillId="0" borderId="0" xfId="0" applyFont="1" applyAlignment="1">
      <alignment horizontal="center" vertical="center"/>
    </xf>
    <xf numFmtId="4" fontId="28" fillId="0" borderId="0" xfId="0" applyNumberFormat="1" applyFont="1" applyBorder="1" applyAlignment="1">
      <alignment horizontal="center" vertical="center"/>
    </xf>
    <xf numFmtId="10" fontId="28" fillId="0" borderId="0" xfId="0" applyNumberFormat="1" applyFont="1" applyBorder="1" applyAlignment="1">
      <alignment horizontal="center" vertical="center"/>
    </xf>
    <xf numFmtId="2" fontId="28" fillId="0" borderId="0" xfId="0" applyNumberFormat="1" applyFont="1" applyBorder="1" applyAlignment="1" applyProtection="1">
      <alignment horizontal="center" vertical="center"/>
      <protection locked="0"/>
    </xf>
    <xf numFmtId="10" fontId="28" fillId="0" borderId="0" xfId="0" applyNumberFormat="1" applyFont="1" applyAlignment="1">
      <alignment vertical="center" wrapText="1"/>
    </xf>
    <xf numFmtId="3" fontId="28" fillId="0" borderId="15" xfId="0" applyNumberFormat="1" applyFont="1" applyBorder="1" applyAlignment="1">
      <alignment horizontal="center" vertical="center"/>
    </xf>
    <xf numFmtId="3" fontId="28" fillId="0" borderId="15" xfId="0" applyNumberFormat="1" applyFont="1" applyBorder="1" applyAlignment="1">
      <alignment horizontal="center" vertical="center" wrapText="1"/>
    </xf>
    <xf numFmtId="4" fontId="28" fillId="0" borderId="0" xfId="0" applyNumberFormat="1" applyFont="1" applyBorder="1" applyAlignment="1">
      <alignment horizontal="center" vertical="center" wrapText="1"/>
    </xf>
    <xf numFmtId="3" fontId="28" fillId="0" borderId="7" xfId="0" applyNumberFormat="1" applyFont="1" applyBorder="1" applyAlignment="1">
      <alignment horizontal="center" vertical="center" wrapText="1"/>
    </xf>
    <xf numFmtId="3" fontId="28" fillId="0" borderId="7" xfId="0" applyNumberFormat="1" applyFont="1" applyBorder="1" applyAlignment="1">
      <alignment horizontal="center" vertical="center"/>
    </xf>
    <xf numFmtId="0" fontId="68" fillId="0" borderId="0" xfId="0" applyFont="1"/>
    <xf numFmtId="3" fontId="68" fillId="0" borderId="0" xfId="0" applyNumberFormat="1" applyFont="1" applyBorder="1"/>
    <xf numFmtId="2" fontId="68" fillId="0" borderId="0" xfId="0" applyNumberFormat="1" applyFont="1" applyBorder="1"/>
    <xf numFmtId="2" fontId="69" fillId="0" borderId="0" xfId="0" applyNumberFormat="1" applyFont="1" applyBorder="1" applyAlignment="1">
      <alignment horizontal="center" vertical="center" wrapText="1"/>
    </xf>
    <xf numFmtId="0" fontId="23" fillId="0" borderId="0" xfId="0" applyFont="1" applyAlignment="1">
      <alignment horizontal="center" vertical="center"/>
    </xf>
    <xf numFmtId="3" fontId="23" fillId="0" borderId="1" xfId="0" quotePrefix="1" applyNumberFormat="1" applyFont="1" applyBorder="1" applyAlignment="1">
      <alignment horizontal="center" vertical="center" wrapText="1"/>
    </xf>
    <xf numFmtId="0" fontId="35" fillId="0" borderId="0" xfId="0" applyFont="1"/>
    <xf numFmtId="0" fontId="34" fillId="0" borderId="0" xfId="0" applyFont="1" applyBorder="1" applyAlignment="1">
      <alignment vertical="center" wrapText="1"/>
    </xf>
    <xf numFmtId="0" fontId="50" fillId="0" borderId="0" xfId="0" applyFont="1" applyAlignment="1">
      <alignment vertical="center" wrapText="1"/>
    </xf>
    <xf numFmtId="0" fontId="75" fillId="0" borderId="0" xfId="0" applyFont="1" applyAlignment="1">
      <alignment vertical="center" wrapText="1"/>
    </xf>
    <xf numFmtId="3" fontId="51" fillId="0" borderId="15" xfId="0" applyNumberFormat="1" applyFont="1" applyBorder="1" applyAlignment="1">
      <alignment horizontal="center" vertical="center" wrapText="1"/>
    </xf>
    <xf numFmtId="0" fontId="65" fillId="0" borderId="4" xfId="0" applyFont="1" applyBorder="1" applyAlignment="1">
      <alignment horizontal="left" vertical="center" wrapText="1"/>
    </xf>
    <xf numFmtId="0" fontId="77" fillId="0" borderId="0" xfId="0" applyFont="1" applyAlignment="1">
      <alignment vertical="center" wrapText="1"/>
    </xf>
    <xf numFmtId="0" fontId="41" fillId="0" borderId="0" xfId="0" applyFont="1" applyAlignment="1">
      <alignment vertical="center" wrapText="1"/>
    </xf>
    <xf numFmtId="0" fontId="53" fillId="0" borderId="0" xfId="0" applyFont="1" applyBorder="1" applyAlignment="1">
      <alignment horizontal="left" vertical="center" wrapText="1"/>
    </xf>
    <xf numFmtId="0" fontId="8" fillId="0" borderId="0" xfId="0" applyFont="1" applyAlignment="1">
      <alignment horizontal="center" vertical="center"/>
    </xf>
    <xf numFmtId="0" fontId="8" fillId="0" borderId="0" xfId="0" applyFont="1" applyBorder="1" applyAlignment="1">
      <alignment horizontal="center" vertical="center"/>
    </xf>
    <xf numFmtId="0" fontId="18" fillId="0" borderId="0" xfId="0" applyFont="1" applyBorder="1" applyAlignment="1">
      <alignment horizontal="center" vertical="center"/>
    </xf>
    <xf numFmtId="0" fontId="78" fillId="0" borderId="0" xfId="0" applyFont="1" applyBorder="1" applyAlignment="1">
      <alignment horizontal="center" vertical="center" wrapText="1"/>
    </xf>
    <xf numFmtId="0" fontId="80" fillId="0" borderId="0" xfId="0" applyFont="1" applyBorder="1" applyAlignment="1">
      <alignment vertical="center" wrapText="1"/>
    </xf>
    <xf numFmtId="0" fontId="7" fillId="0" borderId="0" xfId="0" applyFont="1" applyBorder="1" applyAlignment="1">
      <alignment vertical="center" wrapText="1"/>
    </xf>
    <xf numFmtId="3" fontId="0" fillId="3" borderId="11" xfId="0" applyNumberFormat="1" applyFill="1" applyBorder="1" applyAlignment="1" applyProtection="1">
      <alignment horizontal="center" vertical="center"/>
      <protection locked="0"/>
    </xf>
    <xf numFmtId="3" fontId="0" fillId="3" borderId="15" xfId="0" applyNumberFormat="1" applyFill="1" applyBorder="1" applyAlignment="1" applyProtection="1">
      <alignment horizontal="center" vertical="center"/>
      <protection locked="0"/>
    </xf>
    <xf numFmtId="3" fontId="0" fillId="3" borderId="7" xfId="0" applyNumberFormat="1" applyFill="1" applyBorder="1" applyAlignment="1" applyProtection="1">
      <alignment horizontal="center" vertical="center"/>
      <protection locked="0"/>
    </xf>
    <xf numFmtId="0" fontId="107" fillId="0" borderId="0" xfId="0" applyFont="1" applyAlignment="1">
      <alignment vertical="center"/>
    </xf>
    <xf numFmtId="0" fontId="18" fillId="0" borderId="0" xfId="0" applyFont="1" applyAlignment="1">
      <alignment horizontal="justify" vertical="center" wrapText="1"/>
    </xf>
    <xf numFmtId="0" fontId="108" fillId="4" borderId="0" xfId="0" applyFont="1" applyFill="1" applyAlignment="1">
      <alignment vertical="center" wrapText="1"/>
    </xf>
    <xf numFmtId="0" fontId="109" fillId="4" borderId="0" xfId="0" applyFont="1" applyFill="1" applyAlignment="1">
      <alignment vertical="center" wrapText="1"/>
    </xf>
    <xf numFmtId="0" fontId="82" fillId="0" borderId="0" xfId="0" applyFont="1" applyAlignment="1">
      <alignment vertical="center" wrapText="1"/>
    </xf>
    <xf numFmtId="0" fontId="81" fillId="0" borderId="0" xfId="0" applyFont="1" applyAlignment="1">
      <alignment vertical="center" wrapText="1"/>
    </xf>
    <xf numFmtId="0" fontId="83" fillId="0" borderId="0" xfId="0" applyFont="1" applyBorder="1" applyAlignment="1">
      <alignment vertical="center" wrapText="1"/>
    </xf>
    <xf numFmtId="0" fontId="83" fillId="0" borderId="0" xfId="0" applyFont="1" applyAlignment="1">
      <alignment vertical="center" wrapText="1"/>
    </xf>
    <xf numFmtId="3" fontId="81" fillId="0" borderId="0" xfId="0" applyNumberFormat="1" applyFont="1" applyAlignment="1">
      <alignment vertical="center" wrapText="1"/>
    </xf>
    <xf numFmtId="3" fontId="83" fillId="0" borderId="0" xfId="0" applyNumberFormat="1" applyFont="1" applyAlignment="1">
      <alignment vertical="center" wrapText="1"/>
    </xf>
    <xf numFmtId="0" fontId="0" fillId="0" borderId="0" xfId="0" applyBorder="1" applyAlignment="1">
      <alignment vertical="center"/>
    </xf>
    <xf numFmtId="0" fontId="78" fillId="0" borderId="9" xfId="0" applyFont="1" applyBorder="1" applyAlignment="1">
      <alignment horizontal="center" vertical="center" wrapText="1"/>
    </xf>
    <xf numFmtId="3" fontId="51" fillId="0" borderId="5" xfId="0" applyNumberFormat="1" applyFont="1" applyBorder="1" applyAlignment="1">
      <alignment horizontal="center" vertical="center" wrapText="1"/>
    </xf>
    <xf numFmtId="3" fontId="51" fillId="0" borderId="11" xfId="0" applyNumberFormat="1" applyFont="1" applyBorder="1" applyAlignment="1">
      <alignment horizontal="center" vertical="center"/>
    </xf>
    <xf numFmtId="4" fontId="51" fillId="0" borderId="0" xfId="0" applyNumberFormat="1" applyFont="1" applyBorder="1" applyAlignment="1">
      <alignment horizontal="center" vertical="center"/>
    </xf>
    <xf numFmtId="4" fontId="51" fillId="0" borderId="5" xfId="0" applyNumberFormat="1" applyFont="1" applyBorder="1" applyAlignment="1">
      <alignment horizontal="center" vertical="center"/>
    </xf>
    <xf numFmtId="3" fontId="51" fillId="0" borderId="4" xfId="0" applyNumberFormat="1" applyFont="1" applyBorder="1" applyAlignment="1">
      <alignment horizontal="center" vertical="center" wrapText="1"/>
    </xf>
    <xf numFmtId="3" fontId="51" fillId="0" borderId="15" xfId="0" applyNumberFormat="1" applyFont="1" applyBorder="1" applyAlignment="1">
      <alignment horizontal="center" vertical="center"/>
    </xf>
    <xf numFmtId="4" fontId="51" fillId="0" borderId="4" xfId="0" applyNumberFormat="1" applyFont="1" applyBorder="1" applyAlignment="1">
      <alignment horizontal="center" vertical="center"/>
    </xf>
    <xf numFmtId="3" fontId="76" fillId="0" borderId="4" xfId="0" applyNumberFormat="1" applyFont="1" applyBorder="1" applyAlignment="1">
      <alignment horizontal="center" vertical="center" wrapText="1"/>
    </xf>
    <xf numFmtId="0" fontId="15" fillId="0" borderId="0" xfId="0" applyFont="1" applyAlignment="1">
      <alignment vertical="center" wrapText="1"/>
    </xf>
    <xf numFmtId="3" fontId="76" fillId="0" borderId="15" xfId="0" applyNumberFormat="1" applyFont="1" applyBorder="1" applyAlignment="1">
      <alignment horizontal="center" vertical="center"/>
    </xf>
    <xf numFmtId="4" fontId="76" fillId="0" borderId="0" xfId="0" applyNumberFormat="1" applyFont="1" applyBorder="1" applyAlignment="1">
      <alignment horizontal="center" vertical="center"/>
    </xf>
    <xf numFmtId="0" fontId="84" fillId="0" borderId="3" xfId="0" applyFont="1" applyBorder="1" applyAlignment="1">
      <alignment horizontal="left" vertical="center" wrapText="1"/>
    </xf>
    <xf numFmtId="0" fontId="51" fillId="0" borderId="3" xfId="0" applyFont="1" applyBorder="1" applyAlignment="1">
      <alignment horizontal="center" vertical="center" wrapText="1"/>
    </xf>
    <xf numFmtId="3" fontId="51" fillId="0" borderId="7"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4" fontId="51" fillId="0" borderId="6" xfId="0" applyNumberFormat="1" applyFont="1" applyBorder="1" applyAlignment="1">
      <alignment horizontal="center" vertical="center"/>
    </xf>
    <xf numFmtId="3" fontId="51" fillId="0" borderId="7" xfId="0" applyNumberFormat="1" applyFont="1" applyBorder="1" applyAlignment="1">
      <alignment horizontal="center" vertical="center"/>
    </xf>
    <xf numFmtId="4" fontId="51" fillId="0" borderId="3" xfId="0" applyNumberFormat="1" applyFont="1" applyBorder="1" applyAlignment="1">
      <alignment horizontal="center" vertical="center" wrapText="1"/>
    </xf>
    <xf numFmtId="3" fontId="85" fillId="0" borderId="0" xfId="0" applyNumberFormat="1" applyFont="1" applyBorder="1" applyAlignment="1">
      <alignment vertical="center" wrapText="1"/>
    </xf>
    <xf numFmtId="0" fontId="86" fillId="0" borderId="0" xfId="0" applyFont="1" applyBorder="1" applyAlignment="1">
      <alignment horizontal="center" vertical="center" wrapText="1"/>
    </xf>
    <xf numFmtId="3" fontId="86" fillId="0" borderId="0" xfId="0" applyNumberFormat="1" applyFont="1" applyBorder="1" applyAlignment="1">
      <alignment horizontal="center" vertical="center" wrapText="1"/>
    </xf>
    <xf numFmtId="3" fontId="50" fillId="0" borderId="2" xfId="0" applyNumberFormat="1" applyFont="1" applyBorder="1" applyAlignment="1">
      <alignment horizontal="center" vertical="center" wrapText="1"/>
    </xf>
    <xf numFmtId="4" fontId="50" fillId="0" borderId="0" xfId="0" applyNumberFormat="1" applyFont="1" applyBorder="1" applyAlignment="1">
      <alignment horizontal="center" vertical="center" wrapText="1"/>
    </xf>
    <xf numFmtId="4" fontId="50" fillId="0" borderId="2" xfId="0" applyNumberFormat="1" applyFont="1" applyBorder="1" applyAlignment="1">
      <alignment horizontal="center" vertical="center" wrapText="1"/>
    </xf>
    <xf numFmtId="3" fontId="50" fillId="0" borderId="0" xfId="0" applyNumberFormat="1" applyFont="1" applyBorder="1" applyAlignment="1">
      <alignment horizontal="center" vertical="center" wrapText="1"/>
    </xf>
    <xf numFmtId="0" fontId="87" fillId="0" borderId="0" xfId="0" applyFont="1" applyAlignment="1">
      <alignment vertical="center" wrapText="1"/>
    </xf>
    <xf numFmtId="0" fontId="110" fillId="0" borderId="0" xfId="0" applyFont="1" applyAlignment="1">
      <alignment vertical="center"/>
    </xf>
    <xf numFmtId="2" fontId="111" fillId="0" borderId="0" xfId="0" applyNumberFormat="1" applyFont="1" applyAlignment="1">
      <alignment vertical="center" wrapText="1"/>
    </xf>
    <xf numFmtId="0" fontId="112" fillId="0" borderId="0" xfId="0" applyFont="1"/>
    <xf numFmtId="4" fontId="55" fillId="0" borderId="14" xfId="0" applyNumberFormat="1" applyFont="1" applyBorder="1" applyAlignment="1">
      <alignment horizontal="center" vertical="center"/>
    </xf>
    <xf numFmtId="4" fontId="79" fillId="0" borderId="14" xfId="0" applyNumberFormat="1" applyFont="1" applyBorder="1" applyAlignment="1">
      <alignment horizontal="center" vertical="center"/>
    </xf>
    <xf numFmtId="4" fontId="55" fillId="0" borderId="14" xfId="0" applyNumberFormat="1" applyFont="1" applyBorder="1" applyAlignment="1">
      <alignment horizontal="center" vertical="center" wrapText="1"/>
    </xf>
    <xf numFmtId="0" fontId="110" fillId="0" borderId="0" xfId="0" applyFont="1"/>
    <xf numFmtId="4" fontId="93" fillId="0" borderId="10" xfId="0" applyNumberFormat="1" applyFont="1" applyBorder="1" applyAlignment="1">
      <alignment horizontal="center" vertical="center"/>
    </xf>
    <xf numFmtId="4" fontId="93" fillId="0" borderId="14" xfId="0" applyNumberFormat="1" applyFont="1" applyBorder="1" applyAlignment="1">
      <alignment horizontal="center" vertical="center"/>
    </xf>
    <xf numFmtId="4" fontId="93" fillId="0" borderId="14" xfId="0" applyNumberFormat="1" applyFont="1" applyBorder="1" applyAlignment="1">
      <alignment horizontal="center" vertical="center" wrapText="1"/>
    </xf>
    <xf numFmtId="4" fontId="93" fillId="0" borderId="6" xfId="0" applyNumberFormat="1" applyFont="1" applyBorder="1" applyAlignment="1">
      <alignment horizontal="center" vertical="center" wrapText="1"/>
    </xf>
    <xf numFmtId="0" fontId="94" fillId="0" borderId="0" xfId="0" applyFont="1" applyBorder="1" applyAlignment="1">
      <alignment horizontal="center" vertical="center" wrapText="1"/>
    </xf>
    <xf numFmtId="4" fontId="95" fillId="0" borderId="8" xfId="0" applyNumberFormat="1" applyFont="1" applyBorder="1" applyAlignment="1">
      <alignment horizontal="center" vertical="center" wrapText="1"/>
    </xf>
    <xf numFmtId="2" fontId="96" fillId="0" borderId="0" xfId="0" applyNumberFormat="1" applyFont="1" applyBorder="1" applyAlignment="1">
      <alignment horizontal="center" vertical="center" wrapText="1"/>
    </xf>
    <xf numFmtId="4" fontId="93" fillId="0" borderId="6" xfId="0" applyNumberFormat="1" applyFont="1" applyBorder="1" applyAlignment="1">
      <alignment horizontal="center" vertical="center"/>
    </xf>
    <xf numFmtId="0" fontId="97" fillId="0" borderId="0" xfId="0" applyFont="1" applyBorder="1" applyAlignment="1">
      <alignment horizontal="center" vertical="center" wrapText="1"/>
    </xf>
    <xf numFmtId="0" fontId="50" fillId="0" borderId="0" xfId="0" applyFont="1" applyBorder="1" applyAlignment="1">
      <alignment vertical="center" wrapText="1"/>
    </xf>
    <xf numFmtId="0" fontId="42" fillId="0" borderId="5"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7" xfId="0" applyFont="1" applyBorder="1" applyAlignment="1">
      <alignment horizontal="center" vertical="center" wrapText="1"/>
    </xf>
    <xf numFmtId="0" fontId="104" fillId="0" borderId="0" xfId="2" applyAlignment="1">
      <alignment vertical="center"/>
    </xf>
    <xf numFmtId="0" fontId="15" fillId="0" borderId="0" xfId="2" applyFont="1" applyAlignment="1">
      <alignment vertical="center"/>
    </xf>
    <xf numFmtId="0" fontId="36" fillId="0" borderId="0" xfId="2" applyFont="1" applyAlignment="1">
      <alignment horizontal="right" vertical="center"/>
    </xf>
    <xf numFmtId="0" fontId="43" fillId="0" borderId="0" xfId="2" applyFont="1" applyAlignment="1">
      <alignment vertical="center"/>
    </xf>
    <xf numFmtId="0" fontId="7" fillId="0" borderId="0" xfId="2" applyFont="1" applyAlignment="1">
      <alignment horizontal="left" vertical="center"/>
    </xf>
    <xf numFmtId="0" fontId="35" fillId="0" borderId="0" xfId="2" applyFont="1" applyAlignment="1">
      <alignment horizontal="center"/>
    </xf>
    <xf numFmtId="0" fontId="37" fillId="0" borderId="0" xfId="2" applyFont="1" applyAlignment="1">
      <alignment horizontal="left" vertical="center"/>
    </xf>
    <xf numFmtId="0" fontId="8" fillId="0" borderId="0" xfId="2" applyFont="1" applyAlignment="1">
      <alignment horizontal="left" vertical="center"/>
    </xf>
    <xf numFmtId="0" fontId="34" fillId="0" borderId="0" xfId="2" applyFont="1" applyAlignment="1">
      <alignment horizontal="center" vertical="center" wrapText="1"/>
    </xf>
    <xf numFmtId="0" fontId="23" fillId="0" borderId="5" xfId="2" applyFont="1" applyBorder="1" applyAlignment="1">
      <alignment horizontal="center" vertical="center" wrapText="1"/>
    </xf>
    <xf numFmtId="0" fontId="23" fillId="0" borderId="0" xfId="2" applyFont="1" applyAlignment="1">
      <alignment vertical="center" wrapText="1"/>
    </xf>
    <xf numFmtId="0" fontId="23" fillId="0" borderId="0" xfId="2" applyFont="1" applyAlignment="1">
      <alignment horizontal="center"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23" fillId="0" borderId="3" xfId="2" applyFont="1" applyBorder="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4" fillId="0" borderId="0" xfId="2" applyFont="1" applyAlignment="1">
      <alignment horizontal="center" vertical="center" wrapText="1"/>
    </xf>
    <xf numFmtId="0" fontId="25" fillId="0" borderId="0" xfId="2" applyFont="1" applyAlignment="1">
      <alignment horizontal="center" vertical="center" wrapText="1"/>
    </xf>
    <xf numFmtId="0" fontId="26" fillId="0" borderId="0" xfId="2" applyFont="1" applyAlignment="1">
      <alignment vertical="center" wrapText="1"/>
    </xf>
    <xf numFmtId="0" fontId="24" fillId="0" borderId="0" xfId="2" applyFont="1" applyAlignment="1">
      <alignment vertical="center" wrapText="1"/>
    </xf>
    <xf numFmtId="0" fontId="27" fillId="0" borderId="0" xfId="2" applyFont="1" applyAlignment="1">
      <alignment horizontal="center" vertical="center" wrapText="1"/>
    </xf>
    <xf numFmtId="0" fontId="29" fillId="0" borderId="5" xfId="2" applyFont="1" applyBorder="1" applyAlignment="1">
      <alignment horizontal="left" vertical="center" wrapText="1"/>
    </xf>
    <xf numFmtId="3" fontId="28" fillId="0" borderId="0" xfId="2" applyNumberFormat="1" applyFont="1" applyAlignment="1">
      <alignment vertical="center" wrapText="1"/>
    </xf>
    <xf numFmtId="3" fontId="28" fillId="0" borderId="11" xfId="2" applyNumberFormat="1" applyFont="1" applyBorder="1" applyAlignment="1" applyProtection="1">
      <alignment horizontal="center" vertical="center"/>
      <protection locked="0"/>
    </xf>
    <xf numFmtId="4" fontId="93" fillId="0" borderId="10" xfId="2" applyNumberFormat="1" applyFont="1" applyBorder="1" applyAlignment="1">
      <alignment horizontal="center" vertical="center"/>
    </xf>
    <xf numFmtId="3" fontId="28" fillId="3" borderId="11" xfId="2" applyNumberFormat="1" applyFont="1" applyFill="1" applyBorder="1" applyAlignment="1" applyProtection="1">
      <alignment horizontal="center" vertical="center"/>
      <protection locked="0"/>
    </xf>
    <xf numFmtId="165" fontId="93" fillId="0" borderId="10" xfId="1" applyNumberFormat="1" applyFont="1" applyBorder="1" applyAlignment="1">
      <alignment horizontal="center" vertical="center"/>
    </xf>
    <xf numFmtId="0" fontId="83" fillId="0" borderId="0" xfId="2" applyFont="1" applyAlignment="1">
      <alignment vertical="center" wrapText="1"/>
    </xf>
    <xf numFmtId="0" fontId="27" fillId="0" borderId="0" xfId="2" applyFont="1" applyAlignment="1">
      <alignment vertical="center" wrapText="1"/>
    </xf>
    <xf numFmtId="0" fontId="29" fillId="0" borderId="4" xfId="2" applyFont="1" applyBorder="1" applyAlignment="1">
      <alignment horizontal="left" vertical="center" wrapText="1"/>
    </xf>
    <xf numFmtId="3" fontId="28" fillId="0" borderId="15" xfId="2" applyNumberFormat="1" applyFont="1" applyBorder="1" applyAlignment="1" applyProtection="1">
      <alignment horizontal="center" vertical="center"/>
      <protection locked="0"/>
    </xf>
    <xf numFmtId="4" fontId="93" fillId="0" borderId="14" xfId="2" applyNumberFormat="1" applyFont="1" applyBorder="1" applyAlignment="1">
      <alignment horizontal="center" vertical="center"/>
    </xf>
    <xf numFmtId="3" fontId="28" fillId="3" borderId="15" xfId="2" applyNumberFormat="1" applyFont="1" applyFill="1" applyBorder="1" applyAlignment="1" applyProtection="1">
      <alignment horizontal="center" vertical="center"/>
      <protection locked="0"/>
    </xf>
    <xf numFmtId="165" fontId="93" fillId="0" borderId="14" xfId="1" applyNumberFormat="1" applyFont="1" applyBorder="1" applyAlignment="1">
      <alignment horizontal="center" vertical="center"/>
    </xf>
    <xf numFmtId="3" fontId="28" fillId="0" borderId="15" xfId="2" applyNumberFormat="1" applyFont="1" applyBorder="1" applyAlignment="1" applyProtection="1">
      <alignment horizontal="center" vertical="center" wrapText="1"/>
      <protection locked="0"/>
    </xf>
    <xf numFmtId="0" fontId="30" fillId="0" borderId="0" xfId="2" applyFont="1" applyAlignment="1">
      <alignment horizontal="center" vertical="center" wrapText="1"/>
    </xf>
    <xf numFmtId="0" fontId="30" fillId="0" borderId="0" xfId="2" applyFont="1" applyAlignment="1">
      <alignment vertical="center" wrapText="1"/>
    </xf>
    <xf numFmtId="3" fontId="28" fillId="3" borderId="15" xfId="2" applyNumberFormat="1" applyFont="1" applyFill="1" applyBorder="1" applyAlignment="1" applyProtection="1">
      <alignment horizontal="center" vertical="center" wrapText="1"/>
      <protection locked="0"/>
    </xf>
    <xf numFmtId="4" fontId="93" fillId="0" borderId="14" xfId="2" applyNumberFormat="1" applyFont="1" applyBorder="1" applyAlignment="1">
      <alignment horizontal="center" vertical="center" wrapText="1"/>
    </xf>
    <xf numFmtId="165" fontId="93" fillId="0" borderId="14" xfId="1" applyNumberFormat="1" applyFont="1" applyBorder="1" applyAlignment="1">
      <alignment horizontal="center" vertical="center" wrapText="1"/>
    </xf>
    <xf numFmtId="0" fontId="29" fillId="0" borderId="3" xfId="2" applyFont="1" applyBorder="1" applyAlignment="1">
      <alignment horizontal="left" vertical="center" wrapText="1"/>
    </xf>
    <xf numFmtId="3" fontId="28" fillId="0" borderId="7" xfId="2" applyNumberFormat="1" applyFont="1" applyBorder="1" applyAlignment="1" applyProtection="1">
      <alignment horizontal="center" vertical="center" wrapText="1"/>
      <protection locked="0"/>
    </xf>
    <xf numFmtId="4" fontId="93" fillId="0" borderId="6" xfId="2" applyNumberFormat="1" applyFont="1" applyBorder="1" applyAlignment="1">
      <alignment horizontal="center" vertical="center" wrapText="1"/>
    </xf>
    <xf numFmtId="3" fontId="28" fillId="3" borderId="7" xfId="2" applyNumberFormat="1" applyFont="1" applyFill="1" applyBorder="1" applyAlignment="1" applyProtection="1">
      <alignment horizontal="center" vertical="center" wrapText="1"/>
      <protection locked="0"/>
    </xf>
    <xf numFmtId="165" fontId="93" fillId="0" borderId="6" xfId="1" applyNumberFormat="1" applyFont="1" applyBorder="1" applyAlignment="1">
      <alignment horizontal="center" vertical="center" wrapText="1"/>
    </xf>
    <xf numFmtId="0" fontId="97" fillId="0" borderId="0" xfId="2" applyFont="1" applyAlignment="1">
      <alignment horizontal="center" vertical="center" wrapText="1"/>
    </xf>
    <xf numFmtId="165" fontId="97" fillId="0" borderId="0" xfId="1" applyNumberFormat="1" applyFont="1" applyBorder="1" applyAlignment="1">
      <alignment horizontal="center" vertical="center" wrapText="1"/>
    </xf>
    <xf numFmtId="0" fontId="8" fillId="0" borderId="0" xfId="2" applyFont="1" applyAlignment="1">
      <alignment vertical="center" wrapText="1"/>
    </xf>
    <xf numFmtId="0" fontId="23" fillId="0" borderId="2" xfId="2" applyFont="1" applyBorder="1" applyAlignment="1">
      <alignment horizontal="left" vertical="center" wrapText="1"/>
    </xf>
    <xf numFmtId="3" fontId="23" fillId="0" borderId="1" xfId="2" applyNumberFormat="1" applyFont="1" applyBorder="1" applyAlignment="1">
      <alignment horizontal="center" vertical="center" wrapText="1"/>
    </xf>
    <xf numFmtId="4" fontId="95" fillId="0" borderId="8" xfId="2" applyNumberFormat="1" applyFont="1" applyBorder="1" applyAlignment="1">
      <alignment horizontal="center" vertical="center" wrapText="1"/>
    </xf>
    <xf numFmtId="165" fontId="95" fillId="0" borderId="8" xfId="1" applyNumberFormat="1" applyFont="1" applyBorder="1" applyAlignment="1">
      <alignment horizontal="center" vertical="center" wrapText="1"/>
    </xf>
    <xf numFmtId="0" fontId="21" fillId="0" borderId="0" xfId="2" applyFont="1" applyAlignment="1">
      <alignment vertical="center" wrapText="1"/>
    </xf>
    <xf numFmtId="0" fontId="110"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7" fillId="0" borderId="0" xfId="2" applyFont="1" applyAlignment="1">
      <alignment vertical="center" wrapText="1"/>
    </xf>
    <xf numFmtId="0" fontId="38" fillId="0" borderId="0" xfId="2" applyFont="1" applyAlignment="1">
      <alignment vertical="center" wrapText="1"/>
    </xf>
    <xf numFmtId="10" fontId="7" fillId="0" borderId="0" xfId="2" applyNumberFormat="1" applyFont="1" applyAlignment="1">
      <alignment vertical="center" wrapText="1"/>
    </xf>
    <xf numFmtId="0" fontId="104" fillId="0" borderId="0" xfId="2"/>
    <xf numFmtId="0" fontId="35" fillId="0" borderId="0" xfId="2" applyFont="1"/>
    <xf numFmtId="0" fontId="73" fillId="0" borderId="0" xfId="2" applyFont="1" applyAlignment="1">
      <alignment vertical="center" wrapText="1"/>
    </xf>
    <xf numFmtId="0" fontId="16" fillId="3" borderId="0" xfId="2" applyFont="1" applyFill="1" applyAlignment="1">
      <alignment horizontal="left" vertical="center"/>
    </xf>
    <xf numFmtId="0" fontId="70" fillId="3" borderId="0" xfId="2" applyFont="1" applyFill="1" applyAlignment="1">
      <alignment vertical="center" wrapText="1"/>
    </xf>
    <xf numFmtId="0" fontId="71" fillId="3" borderId="0" xfId="2" applyFont="1" applyFill="1" applyAlignment="1">
      <alignment vertical="center" wrapText="1"/>
    </xf>
    <xf numFmtId="0" fontId="50" fillId="0" borderId="0" xfId="2" applyFont="1" applyAlignment="1">
      <alignment vertical="center" wrapText="1"/>
    </xf>
    <xf numFmtId="0" fontId="42" fillId="0" borderId="6" xfId="2" applyFont="1" applyBorder="1" applyAlignment="1">
      <alignment horizontal="center" vertical="center" wrapText="1"/>
    </xf>
    <xf numFmtId="0" fontId="72" fillId="3" borderId="0" xfId="2" applyFont="1" applyFill="1" applyAlignment="1">
      <alignment vertical="center" wrapText="1"/>
    </xf>
    <xf numFmtId="0" fontId="91" fillId="0" borderId="0" xfId="2" applyFont="1" applyAlignment="1">
      <alignment horizontal="left" vertical="center" wrapText="1"/>
    </xf>
    <xf numFmtId="2" fontId="92" fillId="3" borderId="0" xfId="2" applyNumberFormat="1" applyFont="1" applyFill="1" applyAlignment="1">
      <alignment vertical="center" wrapText="1"/>
    </xf>
    <xf numFmtId="0" fontId="28" fillId="0" borderId="0" xfId="2" applyFont="1" applyAlignment="1">
      <alignment vertical="center" wrapText="1"/>
    </xf>
    <xf numFmtId="3" fontId="74" fillId="0" borderId="0" xfId="2" applyNumberFormat="1" applyFont="1" applyAlignment="1">
      <alignment vertical="center" wrapText="1"/>
    </xf>
    <xf numFmtId="3" fontId="28" fillId="0" borderId="11" xfId="2" applyNumberFormat="1" applyFont="1" applyBorder="1" applyAlignment="1">
      <alignment horizontal="center" vertical="center" wrapText="1"/>
    </xf>
    <xf numFmtId="0" fontId="115" fillId="0" borderId="0" xfId="2" applyFont="1" applyAlignment="1">
      <alignment vertical="center" wrapText="1"/>
    </xf>
    <xf numFmtId="0" fontId="115" fillId="0" borderId="0" xfId="2" applyFont="1" applyAlignment="1">
      <alignment horizontal="left" vertical="center" wrapText="1"/>
    </xf>
    <xf numFmtId="4" fontId="115" fillId="0" borderId="0" xfId="2" applyNumberFormat="1" applyFont="1" applyAlignment="1">
      <alignment horizontal="center" vertical="center"/>
    </xf>
    <xf numFmtId="0" fontId="75" fillId="0" borderId="0" xfId="2" applyFont="1" applyAlignment="1">
      <alignment vertical="center" wrapText="1"/>
    </xf>
    <xf numFmtId="3" fontId="28" fillId="0" borderId="15" xfId="2" applyNumberFormat="1" applyFont="1" applyBorder="1" applyAlignment="1">
      <alignment horizontal="center" vertical="center" wrapText="1"/>
    </xf>
    <xf numFmtId="4" fontId="115" fillId="0" borderId="0" xfId="2" applyNumberFormat="1" applyFont="1" applyAlignment="1">
      <alignment horizontal="center" vertical="center" wrapText="1"/>
    </xf>
    <xf numFmtId="0" fontId="77" fillId="0" borderId="0" xfId="2" applyFont="1" applyAlignment="1">
      <alignment vertical="center" wrapText="1"/>
    </xf>
    <xf numFmtId="0" fontId="65" fillId="0" borderId="4" xfId="2" applyFont="1" applyBorder="1" applyAlignment="1">
      <alignment horizontal="left" vertical="center" wrapText="1"/>
    </xf>
    <xf numFmtId="3" fontId="6" fillId="0" borderId="15" xfId="2" applyNumberFormat="1" applyFont="1" applyBorder="1" applyAlignment="1" applyProtection="1">
      <alignment horizontal="center" vertical="center"/>
      <protection locked="0"/>
    </xf>
    <xf numFmtId="4" fontId="98" fillId="0" borderId="14" xfId="2" applyNumberFormat="1" applyFont="1" applyBorder="1" applyAlignment="1">
      <alignment horizontal="center" vertical="center"/>
    </xf>
    <xf numFmtId="3" fontId="6" fillId="0" borderId="15" xfId="2" applyNumberFormat="1" applyFont="1" applyBorder="1" applyAlignment="1">
      <alignment horizontal="center" vertical="center" wrapText="1"/>
    </xf>
    <xf numFmtId="0" fontId="43" fillId="0" borderId="0" xfId="2" applyFont="1" applyAlignment="1">
      <alignment vertical="center" wrapText="1"/>
    </xf>
    <xf numFmtId="0" fontId="27" fillId="0" borderId="3" xfId="2" applyFont="1" applyBorder="1" applyAlignment="1">
      <alignment vertical="center" wrapText="1"/>
    </xf>
    <xf numFmtId="0" fontId="63" fillId="0" borderId="7" xfId="2" applyFont="1" applyBorder="1" applyAlignment="1">
      <alignment vertical="center" wrapText="1"/>
    </xf>
    <xf numFmtId="0" fontId="99" fillId="0" borderId="6" xfId="2" applyFont="1" applyBorder="1" applyAlignment="1">
      <alignment vertical="center" wrapText="1"/>
    </xf>
    <xf numFmtId="2" fontId="40" fillId="0" borderId="0" xfId="2" applyNumberFormat="1" applyFont="1" applyAlignment="1">
      <alignment horizontal="left" vertical="center" wrapText="1"/>
    </xf>
    <xf numFmtId="2" fontId="100" fillId="0" borderId="0" xfId="2" applyNumberFormat="1" applyFont="1" applyAlignment="1">
      <alignment horizontal="left" vertical="center" wrapText="1"/>
    </xf>
    <xf numFmtId="0" fontId="101" fillId="0" borderId="0" xfId="2" applyFont="1" applyAlignment="1">
      <alignment vertical="center" wrapText="1"/>
    </xf>
    <xf numFmtId="0" fontId="109" fillId="3" borderId="0" xfId="2" applyFont="1" applyFill="1" applyAlignment="1">
      <alignment vertical="center" wrapText="1"/>
    </xf>
    <xf numFmtId="0" fontId="109" fillId="0" borderId="0" xfId="2" applyFont="1" applyAlignment="1">
      <alignment vertical="center" wrapText="1"/>
    </xf>
    <xf numFmtId="0" fontId="53" fillId="0" borderId="2" xfId="2" applyFont="1" applyBorder="1" applyAlignment="1">
      <alignment horizontal="left" vertical="center" wrapText="1"/>
    </xf>
    <xf numFmtId="0" fontId="64" fillId="0" borderId="0" xfId="2" applyFont="1" applyAlignment="1">
      <alignment vertical="center" wrapText="1"/>
    </xf>
    <xf numFmtId="0" fontId="53" fillId="0" borderId="0" xfId="2" applyFont="1" applyAlignment="1">
      <alignment horizontal="left" vertical="center" wrapText="1"/>
    </xf>
    <xf numFmtId="3" fontId="23" fillId="0" borderId="0" xfId="2" applyNumberFormat="1" applyFont="1" applyAlignment="1">
      <alignment horizontal="center" vertical="center" wrapText="1"/>
    </xf>
    <xf numFmtId="4" fontId="23" fillId="0" borderId="0" xfId="2" applyNumberFormat="1" applyFont="1" applyAlignment="1">
      <alignment horizontal="center" vertical="center" wrapText="1"/>
    </xf>
    <xf numFmtId="0" fontId="16" fillId="0" borderId="0" xfId="2" applyFont="1" applyAlignment="1">
      <alignment vertical="center" wrapText="1"/>
    </xf>
    <xf numFmtId="1" fontId="6" fillId="0" borderId="0" xfId="1" applyNumberFormat="1" applyFont="1" applyBorder="1" applyAlignment="1">
      <alignment horizontal="center" vertical="center"/>
    </xf>
    <xf numFmtId="0" fontId="89" fillId="0" borderId="0" xfId="2" applyFont="1"/>
    <xf numFmtId="0" fontId="89" fillId="0" borderId="0" xfId="2" applyFont="1" applyAlignment="1">
      <alignment horizontal="left" vertical="center" wrapText="1"/>
    </xf>
    <xf numFmtId="165" fontId="89" fillId="0" borderId="0" xfId="1" applyNumberFormat="1" applyFont="1" applyBorder="1" applyAlignment="1">
      <alignment horizontal="center" vertical="center"/>
    </xf>
    <xf numFmtId="165" fontId="89" fillId="0" borderId="0" xfId="1" applyNumberFormat="1" applyFont="1" applyBorder="1" applyAlignment="1">
      <alignment horizontal="center" vertical="center" wrapText="1"/>
    </xf>
    <xf numFmtId="0" fontId="89" fillId="0" borderId="0" xfId="2" applyFont="1" applyAlignment="1">
      <alignment vertical="center" wrapText="1"/>
    </xf>
    <xf numFmtId="0" fontId="116" fillId="0" borderId="0" xfId="2" applyFont="1" applyAlignment="1">
      <alignment vertical="center" wrapText="1"/>
    </xf>
    <xf numFmtId="0" fontId="117" fillId="0" borderId="0" xfId="2" applyFont="1" applyAlignment="1">
      <alignment vertical="center" wrapText="1"/>
    </xf>
    <xf numFmtId="0" fontId="118" fillId="0" borderId="0" xfId="2" applyFont="1" applyAlignment="1">
      <alignment horizontal="center" vertical="center" wrapText="1"/>
    </xf>
    <xf numFmtId="0" fontId="119" fillId="0" borderId="0" xfId="2" applyFont="1" applyAlignment="1">
      <alignment vertical="center" wrapText="1"/>
    </xf>
    <xf numFmtId="0" fontId="120" fillId="0" borderId="0" xfId="2" applyFont="1" applyAlignment="1">
      <alignment vertical="center"/>
    </xf>
    <xf numFmtId="0" fontId="10" fillId="0" borderId="0" xfId="2" applyFont="1" applyAlignment="1">
      <alignment horizontal="left" vertical="center"/>
    </xf>
    <xf numFmtId="0" fontId="121" fillId="2" borderId="0" xfId="5" applyFont="1" applyFill="1" applyAlignment="1">
      <alignment vertical="center"/>
    </xf>
    <xf numFmtId="0" fontId="33" fillId="0" borderId="0" xfId="2" applyFont="1" applyAlignment="1">
      <alignment horizontal="center" vertical="center" wrapText="1"/>
    </xf>
    <xf numFmtId="0" fontId="28" fillId="0" borderId="0" xfId="2" applyFont="1" applyAlignment="1">
      <alignment horizontal="center" vertical="center" wrapText="1"/>
    </xf>
    <xf numFmtId="3" fontId="104" fillId="0" borderId="0" xfId="2" applyNumberFormat="1"/>
    <xf numFmtId="3" fontId="105" fillId="4" borderId="0" xfId="3" applyNumberFormat="1" applyFont="1" applyFill="1" applyAlignment="1">
      <alignment horizontal="center" vertical="center" wrapText="1"/>
    </xf>
    <xf numFmtId="3" fontId="125" fillId="4" borderId="0" xfId="3" applyNumberFormat="1" applyFont="1" applyFill="1" applyAlignment="1">
      <alignment horizontal="center" vertical="center" wrapText="1"/>
    </xf>
    <xf numFmtId="3" fontId="125" fillId="4" borderId="27" xfId="3" applyNumberFormat="1" applyFont="1" applyFill="1" applyBorder="1" applyAlignment="1">
      <alignment horizontal="center" vertical="center" wrapText="1"/>
    </xf>
    <xf numFmtId="3" fontId="125" fillId="4" borderId="28" xfId="3" applyNumberFormat="1" applyFont="1" applyFill="1" applyBorder="1" applyAlignment="1">
      <alignment horizontal="center" vertical="center" wrapText="1"/>
    </xf>
    <xf numFmtId="3" fontId="125" fillId="4" borderId="29" xfId="3" applyNumberFormat="1" applyFont="1" applyFill="1" applyBorder="1" applyAlignment="1">
      <alignment horizontal="center" vertical="center" wrapText="1"/>
    </xf>
    <xf numFmtId="3" fontId="126" fillId="4" borderId="30" xfId="3" applyNumberFormat="1" applyFont="1" applyFill="1" applyBorder="1" applyAlignment="1">
      <alignment horizontal="center" vertical="center" wrapText="1"/>
    </xf>
    <xf numFmtId="3" fontId="125" fillId="4" borderId="21" xfId="3" applyNumberFormat="1" applyFont="1" applyFill="1" applyBorder="1" applyAlignment="1">
      <alignment horizontal="center" vertical="center" wrapText="1"/>
    </xf>
    <xf numFmtId="0" fontId="105" fillId="4" borderId="25" xfId="2" applyFont="1" applyFill="1" applyBorder="1" applyAlignment="1">
      <alignment vertical="center" wrapText="1"/>
    </xf>
    <xf numFmtId="0" fontId="105" fillId="4" borderId="19" xfId="2" applyFont="1" applyFill="1" applyBorder="1" applyAlignment="1">
      <alignment vertical="center" wrapText="1"/>
    </xf>
    <xf numFmtId="0" fontId="105" fillId="4" borderId="0" xfId="2" applyFont="1" applyFill="1" applyAlignment="1">
      <alignment horizontal="center" vertical="center" wrapText="1"/>
    </xf>
    <xf numFmtId="0" fontId="65" fillId="4" borderId="32" xfId="3" applyFont="1" applyFill="1" applyBorder="1" applyAlignment="1">
      <alignment horizontal="left" vertical="center" indent="1"/>
    </xf>
    <xf numFmtId="0" fontId="65" fillId="4" borderId="30" xfId="3" applyFont="1" applyFill="1" applyBorder="1" applyAlignment="1">
      <alignment horizontal="left" vertical="center" indent="1"/>
    </xf>
    <xf numFmtId="3" fontId="126" fillId="4" borderId="33" xfId="3" applyNumberFormat="1" applyFont="1" applyFill="1" applyBorder="1" applyAlignment="1">
      <alignment horizontal="left" vertical="center" wrapText="1" indent="1"/>
    </xf>
    <xf numFmtId="3" fontId="127" fillId="4" borderId="34" xfId="2" applyNumberFormat="1" applyFont="1" applyFill="1" applyBorder="1" applyAlignment="1" applyProtection="1">
      <alignment horizontal="center" vertical="center"/>
      <protection locked="0"/>
    </xf>
    <xf numFmtId="4" fontId="128" fillId="4" borderId="35" xfId="2" applyNumberFormat="1" applyFont="1" applyFill="1" applyBorder="1" applyAlignment="1">
      <alignment horizontal="center" vertical="center"/>
    </xf>
    <xf numFmtId="3" fontId="6" fillId="4" borderId="18" xfId="2" applyNumberFormat="1" applyFont="1" applyFill="1" applyBorder="1" applyAlignment="1" applyProtection="1">
      <alignment horizontal="center" vertical="center"/>
      <protection locked="0"/>
    </xf>
    <xf numFmtId="0" fontId="65" fillId="4" borderId="33" xfId="3" applyFont="1" applyFill="1" applyBorder="1" applyAlignment="1">
      <alignment horizontal="left" vertical="center" indent="1"/>
    </xf>
    <xf numFmtId="3" fontId="6" fillId="4" borderId="32" xfId="2" applyNumberFormat="1" applyFont="1" applyFill="1" applyBorder="1" applyAlignment="1" applyProtection="1">
      <alignment horizontal="center" vertical="center"/>
      <protection locked="0"/>
    </xf>
    <xf numFmtId="3" fontId="6" fillId="4" borderId="30" xfId="2" applyNumberFormat="1" applyFont="1" applyFill="1" applyBorder="1" applyAlignment="1" applyProtection="1">
      <alignment horizontal="center" vertical="center"/>
      <protection locked="0"/>
    </xf>
    <xf numFmtId="3" fontId="127" fillId="4" borderId="36" xfId="2" applyNumberFormat="1" applyFont="1" applyFill="1" applyBorder="1" applyAlignment="1" applyProtection="1">
      <alignment horizontal="center" vertical="center"/>
      <protection locked="0"/>
    </xf>
    <xf numFmtId="4" fontId="98" fillId="4" borderId="19" xfId="2" applyNumberFormat="1" applyFont="1" applyFill="1" applyBorder="1" applyAlignment="1">
      <alignment horizontal="center" vertical="center"/>
    </xf>
    <xf numFmtId="3" fontId="6" fillId="4" borderId="26" xfId="2" applyNumberFormat="1" applyFont="1" applyFill="1" applyBorder="1" applyAlignment="1" applyProtection="1">
      <alignment horizontal="center" vertical="center"/>
      <protection locked="0"/>
    </xf>
    <xf numFmtId="4" fontId="98" fillId="4" borderId="31" xfId="2" applyNumberFormat="1" applyFont="1" applyFill="1" applyBorder="1" applyAlignment="1">
      <alignment horizontal="center" vertical="center"/>
    </xf>
    <xf numFmtId="3" fontId="6" fillId="4" borderId="20" xfId="2" applyNumberFormat="1" applyFont="1" applyFill="1" applyBorder="1" applyAlignment="1" applyProtection="1">
      <alignment horizontal="center" vertical="center"/>
      <protection locked="0"/>
    </xf>
    <xf numFmtId="4" fontId="98" fillId="4" borderId="21" xfId="2" applyNumberFormat="1" applyFont="1" applyFill="1" applyBorder="1" applyAlignment="1">
      <alignment horizontal="center" vertical="center"/>
    </xf>
    <xf numFmtId="3" fontId="125" fillId="4" borderId="20" xfId="3" applyNumberFormat="1" applyFont="1" applyFill="1" applyBorder="1" applyAlignment="1">
      <alignment horizontal="center" vertical="center" wrapText="1"/>
    </xf>
    <xf numFmtId="3" fontId="125" fillId="4" borderId="37" xfId="3" applyNumberFormat="1" applyFont="1" applyFill="1" applyBorder="1" applyAlignment="1">
      <alignment horizontal="center" vertical="center" wrapText="1"/>
    </xf>
    <xf numFmtId="3" fontId="105" fillId="4" borderId="30" xfId="3" applyNumberFormat="1" applyFont="1" applyFill="1" applyBorder="1" applyAlignment="1">
      <alignment horizontal="center" vertical="center" wrapText="1"/>
    </xf>
    <xf numFmtId="3" fontId="125" fillId="4" borderId="30" xfId="3" applyNumberFormat="1" applyFont="1" applyFill="1" applyBorder="1" applyAlignment="1">
      <alignment horizontal="center" vertical="center" wrapText="1"/>
    </xf>
    <xf numFmtId="3" fontId="127" fillId="4" borderId="30" xfId="2" applyNumberFormat="1" applyFont="1" applyFill="1" applyBorder="1" applyAlignment="1" applyProtection="1">
      <alignment horizontal="center" vertical="center"/>
      <protection locked="0"/>
    </xf>
    <xf numFmtId="0" fontId="105" fillId="4" borderId="18" xfId="2" applyFont="1" applyFill="1" applyBorder="1" applyAlignment="1">
      <alignment vertical="center" wrapText="1"/>
    </xf>
    <xf numFmtId="0" fontId="105" fillId="4" borderId="0" xfId="2" applyFont="1" applyFill="1" applyAlignment="1">
      <alignment vertical="center" wrapText="1"/>
    </xf>
    <xf numFmtId="3" fontId="127" fillId="4" borderId="26" xfId="2" applyNumberFormat="1" applyFont="1" applyFill="1" applyBorder="1" applyAlignment="1" applyProtection="1">
      <alignment horizontal="center" vertical="center"/>
      <protection locked="0"/>
    </xf>
    <xf numFmtId="4" fontId="128" fillId="4" borderId="38" xfId="2" applyNumberFormat="1" applyFont="1" applyFill="1" applyBorder="1" applyAlignment="1">
      <alignment horizontal="center" vertical="center"/>
    </xf>
    <xf numFmtId="0" fontId="113" fillId="4" borderId="0" xfId="0" applyFont="1" applyFill="1"/>
    <xf numFmtId="0" fontId="123" fillId="4" borderId="0" xfId="0" applyFont="1" applyFill="1" applyBorder="1"/>
    <xf numFmtId="0" fontId="0" fillId="4" borderId="0" xfId="0" applyFill="1" applyBorder="1"/>
    <xf numFmtId="0" fontId="127" fillId="6" borderId="34" xfId="0" applyFont="1" applyFill="1" applyBorder="1" applyAlignment="1">
      <alignment horizontal="center" vertical="center"/>
    </xf>
    <xf numFmtId="0" fontId="127" fillId="6" borderId="35" xfId="0" applyFont="1" applyFill="1" applyBorder="1" applyAlignment="1">
      <alignment horizontal="center" vertical="center" wrapText="1"/>
    </xf>
    <xf numFmtId="0" fontId="127" fillId="6" borderId="38" xfId="0" applyFont="1" applyFill="1" applyBorder="1" applyAlignment="1">
      <alignment horizontal="center" vertical="center"/>
    </xf>
    <xf numFmtId="0" fontId="127" fillId="4" borderId="34" xfId="0" applyFont="1" applyFill="1" applyBorder="1"/>
    <xf numFmtId="0" fontId="113" fillId="0" borderId="0" xfId="0" applyFont="1"/>
    <xf numFmtId="0" fontId="120" fillId="0" borderId="0" xfId="0" applyFont="1" applyAlignment="1">
      <alignment vertical="center"/>
    </xf>
    <xf numFmtId="0" fontId="121" fillId="0" borderId="0" xfId="0" applyFont="1" applyAlignment="1" applyProtection="1">
      <alignment vertical="center" wrapText="1"/>
      <protection locked="0"/>
    </xf>
    <xf numFmtId="0" fontId="124" fillId="0" borderId="0" xfId="0" applyFont="1" applyAlignment="1">
      <alignment horizontal="left" vertical="center"/>
    </xf>
    <xf numFmtId="0" fontId="123" fillId="0" borderId="0" xfId="0" applyFont="1"/>
    <xf numFmtId="0" fontId="123" fillId="0" borderId="0" xfId="0" applyFont="1" applyBorder="1"/>
    <xf numFmtId="0" fontId="129" fillId="0" borderId="32" xfId="0" applyFont="1" applyBorder="1"/>
    <xf numFmtId="0" fontId="129" fillId="0" borderId="30" xfId="0" applyFont="1" applyBorder="1"/>
    <xf numFmtId="0" fontId="127" fillId="0" borderId="36" xfId="0" applyFont="1" applyBorder="1" applyAlignment="1">
      <alignment wrapText="1"/>
    </xf>
    <xf numFmtId="2" fontId="130" fillId="0" borderId="0" xfId="0" applyNumberFormat="1" applyFont="1" applyBorder="1" applyAlignment="1">
      <alignment horizontal="center"/>
    </xf>
    <xf numFmtId="2" fontId="128" fillId="0" borderId="35" xfId="0" applyNumberFormat="1" applyFont="1" applyBorder="1" applyAlignment="1">
      <alignment horizontal="center" wrapText="1"/>
    </xf>
    <xf numFmtId="2" fontId="130" fillId="0" borderId="19" xfId="0" applyNumberFormat="1" applyFont="1" applyBorder="1" applyAlignment="1">
      <alignment horizontal="center"/>
    </xf>
    <xf numFmtId="2" fontId="130" fillId="0" borderId="31" xfId="0" applyNumberFormat="1" applyFont="1" applyBorder="1" applyAlignment="1">
      <alignment horizontal="center"/>
    </xf>
    <xf numFmtId="2" fontId="128" fillId="0" borderId="38" xfId="0" applyNumberFormat="1" applyFont="1" applyBorder="1" applyAlignment="1">
      <alignment horizontal="center" wrapText="1"/>
    </xf>
    <xf numFmtId="168" fontId="116" fillId="0" borderId="0" xfId="0" applyNumberFormat="1" applyFont="1" applyBorder="1" applyAlignment="1">
      <alignment horizontal="center"/>
    </xf>
    <xf numFmtId="168" fontId="116" fillId="0" borderId="18" xfId="0" applyNumberFormat="1" applyFont="1" applyBorder="1" applyAlignment="1">
      <alignment horizontal="center"/>
    </xf>
    <xf numFmtId="168" fontId="116" fillId="0" borderId="26" xfId="0" applyNumberFormat="1" applyFont="1" applyBorder="1" applyAlignment="1">
      <alignment horizontal="center"/>
    </xf>
    <xf numFmtId="168" fontId="127" fillId="0" borderId="34" xfId="0" applyNumberFormat="1" applyFont="1" applyBorder="1" applyAlignment="1">
      <alignment horizontal="center" wrapText="1"/>
    </xf>
    <xf numFmtId="167" fontId="0" fillId="5" borderId="25" xfId="0" applyNumberFormat="1" applyFill="1" applyBorder="1" applyAlignment="1">
      <alignment horizontal="center"/>
    </xf>
    <xf numFmtId="167" fontId="0" fillId="5" borderId="19" xfId="0" applyNumberFormat="1" applyFill="1" applyBorder="1" applyAlignment="1">
      <alignment horizontal="center"/>
    </xf>
    <xf numFmtId="167" fontId="0" fillId="4" borderId="0" xfId="0" applyNumberFormat="1" applyFill="1" applyBorder="1" applyAlignment="1">
      <alignment horizontal="center"/>
    </xf>
    <xf numFmtId="167" fontId="0" fillId="4" borderId="31" xfId="0" applyNumberFormat="1" applyFill="1" applyBorder="1" applyAlignment="1">
      <alignment horizontal="center"/>
    </xf>
    <xf numFmtId="167" fontId="0" fillId="5" borderId="0" xfId="0" applyNumberFormat="1" applyFill="1" applyBorder="1" applyAlignment="1">
      <alignment horizontal="center"/>
    </xf>
    <xf numFmtId="167" fontId="0" fillId="5" borderId="31" xfId="0" applyNumberFormat="1" applyFill="1" applyBorder="1" applyAlignment="1">
      <alignment horizontal="center"/>
    </xf>
    <xf numFmtId="167" fontId="0" fillId="4" borderId="39" xfId="0" applyNumberFormat="1" applyFill="1" applyBorder="1" applyAlignment="1">
      <alignment horizontal="center"/>
    </xf>
    <xf numFmtId="167" fontId="0" fillId="4" borderId="21" xfId="0" applyNumberFormat="1" applyFill="1" applyBorder="1" applyAlignment="1">
      <alignment horizontal="center"/>
    </xf>
    <xf numFmtId="9" fontId="127" fillId="4" borderId="35" xfId="0" applyNumberFormat="1" applyFont="1" applyFill="1" applyBorder="1" applyAlignment="1">
      <alignment horizontal="center"/>
    </xf>
    <xf numFmtId="167" fontId="127" fillId="4" borderId="38" xfId="0" applyNumberFormat="1" applyFont="1" applyFill="1" applyBorder="1" applyAlignment="1">
      <alignment horizontal="center"/>
    </xf>
    <xf numFmtId="0" fontId="122" fillId="0" borderId="0" xfId="0" applyFont="1" applyAlignment="1">
      <alignment vertical="center"/>
    </xf>
    <xf numFmtId="0" fontId="113" fillId="4" borderId="0" xfId="0" applyFont="1" applyFill="1" applyBorder="1"/>
    <xf numFmtId="0" fontId="102" fillId="4" borderId="0" xfId="0" applyFont="1" applyFill="1" applyBorder="1"/>
    <xf numFmtId="3" fontId="113" fillId="4" borderId="0" xfId="0" applyNumberFormat="1" applyFont="1" applyFill="1" applyBorder="1"/>
    <xf numFmtId="10" fontId="113" fillId="4" borderId="0" xfId="0" applyNumberFormat="1" applyFont="1" applyFill="1" applyBorder="1"/>
    <xf numFmtId="0" fontId="103" fillId="4" borderId="0" xfId="0" applyFont="1" applyFill="1" applyBorder="1"/>
    <xf numFmtId="3" fontId="103" fillId="4" borderId="0" xfId="0" applyNumberFormat="1" applyFont="1" applyFill="1" applyBorder="1"/>
    <xf numFmtId="10" fontId="103" fillId="4" borderId="0" xfId="0" applyNumberFormat="1" applyFont="1" applyFill="1" applyBorder="1"/>
    <xf numFmtId="0" fontId="65" fillId="5" borderId="18" xfId="0" applyFont="1" applyFill="1" applyBorder="1"/>
    <xf numFmtId="0" fontId="65" fillId="4" borderId="26" xfId="0" applyFont="1" applyFill="1" applyBorder="1"/>
    <xf numFmtId="0" fontId="65" fillId="5" borderId="26" xfId="0" applyFont="1" applyFill="1" applyBorder="1"/>
    <xf numFmtId="0" fontId="65" fillId="4" borderId="20" xfId="0" applyFont="1" applyFill="1" applyBorder="1"/>
    <xf numFmtId="0" fontId="124" fillId="0" borderId="0" xfId="0" applyFont="1" applyAlignment="1" applyProtection="1">
      <alignment vertical="center" wrapText="1"/>
      <protection locked="0"/>
    </xf>
    <xf numFmtId="0" fontId="8" fillId="2" borderId="0" xfId="5" applyFont="1" applyFill="1" applyAlignment="1">
      <alignment horizontal="center" vertical="center"/>
    </xf>
    <xf numFmtId="0" fontId="22" fillId="0" borderId="0" xfId="0" applyFont="1" applyBorder="1" applyAlignment="1">
      <alignment horizontal="left" vertical="center" wrapText="1"/>
    </xf>
    <xf numFmtId="3" fontId="28" fillId="0" borderId="11"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protection locked="0"/>
    </xf>
    <xf numFmtId="3" fontId="28" fillId="0" borderId="15" xfId="0" applyNumberFormat="1" applyFont="1" applyBorder="1" applyAlignment="1" applyProtection="1">
      <alignment horizontal="center" vertical="center" wrapText="1"/>
      <protection locked="0"/>
    </xf>
    <xf numFmtId="3" fontId="28" fillId="0" borderId="7" xfId="0" applyNumberFormat="1" applyFont="1" applyBorder="1" applyAlignment="1" applyProtection="1">
      <alignment horizontal="center" vertical="center" wrapText="1"/>
      <protection locked="0"/>
    </xf>
    <xf numFmtId="0" fontId="33" fillId="0" borderId="17" xfId="2" applyFont="1" applyBorder="1" applyAlignment="1">
      <alignment horizontal="center" vertical="center" wrapText="1"/>
    </xf>
    <xf numFmtId="4" fontId="95" fillId="0" borderId="9" xfId="2" applyNumberFormat="1" applyFont="1" applyBorder="1" applyAlignment="1">
      <alignment horizontal="center" vertical="center" wrapText="1"/>
    </xf>
    <xf numFmtId="49" fontId="22" fillId="0" borderId="0" xfId="2" applyNumberFormat="1" applyFont="1" applyAlignment="1">
      <alignment vertical="center" wrapText="1"/>
    </xf>
    <xf numFmtId="0" fontId="63" fillId="0" borderId="17" xfId="2" applyFont="1" applyBorder="1" applyAlignment="1">
      <alignment vertical="center" wrapText="1"/>
    </xf>
    <xf numFmtId="4" fontId="93" fillId="0" borderId="16" xfId="2" applyNumberFormat="1" applyFont="1" applyBorder="1" applyAlignment="1">
      <alignment horizontal="center" vertical="center" wrapText="1"/>
    </xf>
    <xf numFmtId="4" fontId="93" fillId="0" borderId="0" xfId="2" applyNumberFormat="1" applyFont="1" applyAlignment="1">
      <alignment horizontal="center" vertical="center" wrapText="1"/>
    </xf>
    <xf numFmtId="4" fontId="98" fillId="0" borderId="0" xfId="2" applyNumberFormat="1" applyFont="1" applyAlignment="1">
      <alignment horizontal="center" vertical="center" wrapText="1"/>
    </xf>
    <xf numFmtId="3" fontId="51" fillId="0" borderId="15" xfId="7" applyNumberFormat="1" applyFont="1" applyBorder="1" applyAlignment="1" applyProtection="1">
      <alignment horizontal="center" vertical="center"/>
      <protection locked="0"/>
    </xf>
    <xf numFmtId="4" fontId="55" fillId="0" borderId="14" xfId="7" applyNumberFormat="1" applyFont="1" applyBorder="1" applyAlignment="1">
      <alignment horizontal="center" vertical="center"/>
    </xf>
    <xf numFmtId="10" fontId="51" fillId="0" borderId="5" xfId="7" applyNumberFormat="1" applyFont="1" applyBorder="1" applyAlignment="1">
      <alignment vertical="center" wrapText="1"/>
    </xf>
    <xf numFmtId="10" fontId="51" fillId="0" borderId="4" xfId="7" applyNumberFormat="1" applyFont="1" applyBorder="1" applyAlignment="1">
      <alignment vertical="center" wrapText="1"/>
    </xf>
    <xf numFmtId="3" fontId="51" fillId="0" borderId="1" xfId="7" applyNumberFormat="1" applyFont="1" applyBorder="1" applyAlignment="1" applyProtection="1">
      <alignment horizontal="center" vertical="center"/>
      <protection locked="0"/>
    </xf>
    <xf numFmtId="4" fontId="55" fillId="0" borderId="8" xfId="7" applyNumberFormat="1" applyFont="1" applyBorder="1" applyAlignment="1">
      <alignment horizontal="center" vertical="center"/>
    </xf>
    <xf numFmtId="10" fontId="56" fillId="0" borderId="2" xfId="7" applyNumberFormat="1" applyFont="1" applyBorder="1" applyAlignment="1">
      <alignment vertical="center" wrapText="1"/>
    </xf>
    <xf numFmtId="3" fontId="56" fillId="0" borderId="1" xfId="7" applyNumberFormat="1" applyFont="1" applyBorder="1" applyAlignment="1" applyProtection="1">
      <alignment horizontal="center" vertical="center"/>
      <protection locked="0"/>
    </xf>
    <xf numFmtId="0" fontId="53" fillId="0" borderId="16" xfId="0" applyFont="1" applyBorder="1" applyAlignment="1">
      <alignment horizontal="left" vertical="center" wrapText="1"/>
    </xf>
    <xf numFmtId="4" fontId="134" fillId="0" borderId="8" xfId="0" applyNumberFormat="1" applyFont="1" applyBorder="1" applyAlignment="1">
      <alignment horizontal="center" vertical="center"/>
    </xf>
    <xf numFmtId="9" fontId="51" fillId="0" borderId="0" xfId="8" applyFont="1" applyAlignment="1">
      <alignment vertical="center" wrapText="1"/>
    </xf>
    <xf numFmtId="0" fontId="80" fillId="0" borderId="0" xfId="0" applyFont="1" applyAlignment="1">
      <alignment horizontal="left" vertical="center"/>
    </xf>
    <xf numFmtId="0" fontId="136" fillId="4" borderId="0" xfId="0" applyFont="1" applyFill="1" applyBorder="1"/>
    <xf numFmtId="3" fontId="0" fillId="4" borderId="0" xfId="0" applyNumberFormat="1" applyFill="1" applyBorder="1"/>
    <xf numFmtId="10" fontId="0" fillId="4" borderId="0" xfId="0" applyNumberFormat="1" applyFill="1" applyBorder="1"/>
    <xf numFmtId="0" fontId="131" fillId="0" borderId="0" xfId="2" applyFont="1" applyAlignment="1">
      <alignment horizontal="center" vertical="center" wrapText="1"/>
    </xf>
    <xf numFmtId="0" fontId="82" fillId="0" borderId="0" xfId="2" applyFont="1" applyAlignment="1">
      <alignment vertical="center" wrapText="1"/>
    </xf>
    <xf numFmtId="3" fontId="82" fillId="0" borderId="0" xfId="2" applyNumberFormat="1" applyFont="1" applyAlignment="1">
      <alignment vertical="center" wrapText="1"/>
    </xf>
    <xf numFmtId="0" fontId="137" fillId="0" borderId="0" xfId="2" applyFont="1" applyAlignment="1">
      <alignment horizontal="center" vertical="center" wrapText="1"/>
    </xf>
    <xf numFmtId="0" fontId="89" fillId="0" borderId="0" xfId="2" applyFont="1" applyAlignment="1">
      <alignment horizontal="center" vertical="center" wrapText="1"/>
    </xf>
    <xf numFmtId="0" fontId="81" fillId="0" borderId="0" xfId="2" applyFont="1" applyAlignment="1">
      <alignment vertical="center" wrapText="1"/>
    </xf>
    <xf numFmtId="2" fontId="89" fillId="0" borderId="0" xfId="1" applyNumberFormat="1" applyFont="1" applyBorder="1" applyAlignment="1">
      <alignment horizontal="center" vertical="center"/>
    </xf>
    <xf numFmtId="2" fontId="89" fillId="0" borderId="0" xfId="1" applyNumberFormat="1" applyFont="1" applyBorder="1" applyAlignment="1">
      <alignment horizontal="center" vertical="center" wrapText="1"/>
    </xf>
    <xf numFmtId="2" fontId="89" fillId="0" borderId="0" xfId="2" applyNumberFormat="1" applyFont="1" applyAlignment="1">
      <alignment vertical="center" wrapText="1"/>
    </xf>
    <xf numFmtId="0" fontId="80" fillId="0" borderId="0" xfId="2" applyFont="1" applyAlignment="1">
      <alignment vertical="center" wrapText="1"/>
    </xf>
    <xf numFmtId="166" fontId="116" fillId="0" borderId="26" xfId="0" applyNumberFormat="1" applyFont="1" applyBorder="1" applyAlignment="1">
      <alignment horizontal="center"/>
    </xf>
    <xf numFmtId="3" fontId="105" fillId="4" borderId="18" xfId="3" applyNumberFormat="1" applyFont="1" applyFill="1" applyBorder="1" applyAlignment="1">
      <alignment horizontal="center" vertical="center" wrapText="1"/>
    </xf>
    <xf numFmtId="0" fontId="127" fillId="0" borderId="20" xfId="0" applyFont="1" applyBorder="1" applyAlignment="1">
      <alignment horizontal="center" vertical="center" wrapText="1"/>
    </xf>
    <xf numFmtId="0" fontId="127" fillId="0" borderId="39" xfId="0" applyFont="1" applyBorder="1" applyAlignment="1">
      <alignment horizontal="center" vertical="center" wrapText="1"/>
    </xf>
    <xf numFmtId="0" fontId="127" fillId="0" borderId="21" xfId="0" applyFont="1" applyBorder="1" applyAlignment="1">
      <alignment horizontal="center" vertical="center" wrapText="1"/>
    </xf>
    <xf numFmtId="0" fontId="113" fillId="0" borderId="0" xfId="3" applyFont="1"/>
    <xf numFmtId="0" fontId="124" fillId="0" borderId="0" xfId="3" applyFont="1" applyAlignment="1">
      <alignment horizontal="left" vertical="center"/>
    </xf>
    <xf numFmtId="0" fontId="122" fillId="0" borderId="0" xfId="3" applyFont="1" applyAlignment="1">
      <alignment vertical="center"/>
    </xf>
    <xf numFmtId="0" fontId="120" fillId="0" borderId="0" xfId="3" applyFont="1" applyAlignment="1">
      <alignment vertical="center"/>
    </xf>
    <xf numFmtId="0" fontId="8" fillId="0" borderId="0" xfId="3" applyFont="1" applyAlignment="1">
      <alignment horizontal="left" vertical="center"/>
    </xf>
    <xf numFmtId="0" fontId="124" fillId="0" borderId="0" xfId="3" applyFont="1" applyAlignment="1" applyProtection="1">
      <alignment vertical="center" wrapText="1"/>
      <protection locked="0"/>
    </xf>
    <xf numFmtId="0" fontId="121" fillId="0" borderId="0" xfId="3" applyFont="1" applyAlignment="1" applyProtection="1">
      <alignment vertical="center" wrapText="1"/>
      <protection locked="0"/>
    </xf>
    <xf numFmtId="0" fontId="6" fillId="0" borderId="0" xfId="3"/>
    <xf numFmtId="0" fontId="127" fillId="0" borderId="0" xfId="3" applyFont="1" applyAlignment="1">
      <alignment vertical="center" wrapText="1"/>
    </xf>
    <xf numFmtId="0" fontId="6" fillId="0" borderId="25" xfId="3" applyBorder="1"/>
    <xf numFmtId="0" fontId="6" fillId="0" borderId="19" xfId="3" applyBorder="1"/>
    <xf numFmtId="0" fontId="127" fillId="0" borderId="36" xfId="3" applyFont="1" applyBorder="1" applyAlignment="1">
      <alignment wrapText="1"/>
    </xf>
    <xf numFmtId="0" fontId="6" fillId="4" borderId="0" xfId="16" applyFill="1" applyAlignment="1">
      <alignment vertical="center"/>
    </xf>
    <xf numFmtId="0" fontId="15" fillId="4" borderId="0" xfId="16" applyFont="1" applyFill="1" applyAlignment="1">
      <alignment vertical="center"/>
    </xf>
    <xf numFmtId="0" fontId="36" fillId="4" borderId="0" xfId="16" applyFont="1" applyFill="1" applyAlignment="1">
      <alignment horizontal="right" vertical="center"/>
    </xf>
    <xf numFmtId="0" fontId="7" fillId="4" borderId="0" xfId="16" applyFont="1" applyFill="1" applyAlignment="1">
      <alignment horizontal="left" vertical="center"/>
    </xf>
    <xf numFmtId="0" fontId="35" fillId="4" borderId="0" xfId="16" applyFont="1" applyFill="1" applyAlignment="1">
      <alignment horizontal="center"/>
    </xf>
    <xf numFmtId="3" fontId="7" fillId="4" borderId="0" xfId="16" applyNumberFormat="1" applyFont="1" applyFill="1" applyAlignment="1">
      <alignment horizontal="left" vertical="center"/>
    </xf>
    <xf numFmtId="0" fontId="119" fillId="4" borderId="0" xfId="16" applyFont="1" applyFill="1" applyAlignment="1">
      <alignment horizontal="left" vertical="center"/>
    </xf>
    <xf numFmtId="0" fontId="8" fillId="4" borderId="0" xfId="16" applyFont="1" applyFill="1" applyAlignment="1">
      <alignment horizontal="left" vertical="center"/>
    </xf>
    <xf numFmtId="0" fontId="17" fillId="4" borderId="0" xfId="16" applyFont="1" applyFill="1" applyAlignment="1">
      <alignment vertical="center"/>
    </xf>
    <xf numFmtId="0" fontId="139" fillId="4" borderId="0" xfId="16" applyFont="1" applyFill="1" applyAlignment="1">
      <alignment vertical="center"/>
    </xf>
    <xf numFmtId="0" fontId="109" fillId="4" borderId="0" xfId="16" applyFont="1" applyFill="1" applyAlignment="1">
      <alignment horizontal="left" vertical="center"/>
    </xf>
    <xf numFmtId="0" fontId="17" fillId="4" borderId="0" xfId="16" applyFont="1" applyFill="1" applyAlignment="1">
      <alignment vertical="center" wrapText="1"/>
    </xf>
    <xf numFmtId="0" fontId="109" fillId="0" borderId="0" xfId="5" applyFont="1" applyAlignment="1">
      <alignment vertical="center"/>
    </xf>
    <xf numFmtId="0" fontId="109" fillId="0" borderId="0" xfId="16" applyFont="1" applyAlignment="1">
      <alignment horizontal="left" vertical="center"/>
    </xf>
    <xf numFmtId="0" fontId="102" fillId="4" borderId="0" xfId="16" applyFont="1" applyFill="1" applyBorder="1"/>
    <xf numFmtId="0" fontId="4" fillId="0" borderId="0" xfId="16" applyFont="1" applyBorder="1"/>
    <xf numFmtId="0" fontId="136" fillId="0" borderId="0" xfId="16" applyFont="1" applyBorder="1"/>
    <xf numFmtId="0" fontId="102" fillId="0" borderId="0" xfId="16" applyFont="1" applyBorder="1"/>
    <xf numFmtId="0" fontId="4" fillId="4" borderId="0" xfId="16" applyFont="1" applyFill="1" applyBorder="1"/>
    <xf numFmtId="4" fontId="76" fillId="0" borderId="0" xfId="16" applyNumberFormat="1" applyFont="1" applyBorder="1" applyAlignment="1">
      <alignment horizontal="center" vertical="center"/>
    </xf>
    <xf numFmtId="167" fontId="76" fillId="0" borderId="0" xfId="16" applyNumberFormat="1" applyFont="1" applyBorder="1" applyAlignment="1">
      <alignment horizontal="center" vertical="center"/>
    </xf>
    <xf numFmtId="0" fontId="6" fillId="0" borderId="0" xfId="16"/>
    <xf numFmtId="167" fontId="113" fillId="4" borderId="0" xfId="0" applyNumberFormat="1" applyFont="1" applyFill="1" applyBorder="1"/>
    <xf numFmtId="167" fontId="102" fillId="4" borderId="0" xfId="0" applyNumberFormat="1" applyFont="1" applyFill="1" applyBorder="1"/>
    <xf numFmtId="167" fontId="142" fillId="4" borderId="0" xfId="0" applyNumberFormat="1" applyFont="1" applyFill="1" applyBorder="1"/>
    <xf numFmtId="0" fontId="105" fillId="4" borderId="32" xfId="2" applyFont="1" applyFill="1" applyBorder="1" applyAlignment="1">
      <alignment horizontal="center" vertical="center" wrapText="1"/>
    </xf>
    <xf numFmtId="3" fontId="125" fillId="4" borderId="33" xfId="3" applyNumberFormat="1" applyFont="1" applyFill="1" applyBorder="1" applyAlignment="1">
      <alignment horizontal="center" vertical="center" wrapText="1"/>
    </xf>
    <xf numFmtId="166" fontId="98" fillId="4" borderId="18" xfId="2" applyNumberFormat="1" applyFont="1" applyFill="1" applyBorder="1" applyAlignment="1" applyProtection="1">
      <alignment horizontal="center" vertical="center"/>
      <protection locked="0"/>
    </xf>
    <xf numFmtId="166" fontId="98" fillId="4" borderId="26" xfId="2" applyNumberFormat="1" applyFont="1" applyFill="1" applyBorder="1" applyAlignment="1" applyProtection="1">
      <alignment horizontal="center" vertical="center"/>
      <protection locked="0"/>
    </xf>
    <xf numFmtId="166" fontId="128" fillId="4" borderId="34" xfId="2" applyNumberFormat="1" applyFont="1" applyFill="1" applyBorder="1" applyAlignment="1" applyProtection="1">
      <alignment horizontal="center" vertical="center"/>
      <protection locked="0"/>
    </xf>
    <xf numFmtId="166" fontId="98" fillId="4" borderId="32" xfId="2" applyNumberFormat="1" applyFont="1" applyFill="1" applyBorder="1" applyAlignment="1" applyProtection="1">
      <alignment horizontal="center" vertical="center"/>
      <protection locked="0"/>
    </xf>
    <xf numFmtId="166" fontId="98" fillId="4" borderId="30" xfId="2" applyNumberFormat="1" applyFont="1" applyFill="1" applyBorder="1" applyAlignment="1" applyProtection="1">
      <alignment horizontal="center" vertical="center"/>
      <protection locked="0"/>
    </xf>
    <xf numFmtId="166" fontId="128" fillId="4" borderId="36" xfId="2" applyNumberFormat="1" applyFont="1" applyFill="1" applyBorder="1" applyAlignment="1" applyProtection="1">
      <alignment horizontal="center" vertical="center"/>
      <protection locked="0"/>
    </xf>
    <xf numFmtId="167" fontId="113" fillId="5" borderId="0" xfId="0" applyNumberFormat="1" applyFont="1" applyFill="1" applyBorder="1" applyAlignment="1">
      <alignment horizontal="center"/>
    </xf>
    <xf numFmtId="167" fontId="113" fillId="4" borderId="0" xfId="0" applyNumberFormat="1" applyFont="1" applyFill="1" applyBorder="1" applyAlignment="1">
      <alignment horizontal="center"/>
    </xf>
    <xf numFmtId="0" fontId="113" fillId="0" borderId="0" xfId="0" applyFont="1" applyBorder="1"/>
    <xf numFmtId="0" fontId="142" fillId="6" borderId="0" xfId="0" applyFont="1" applyFill="1" applyBorder="1" applyAlignment="1">
      <alignment horizontal="center" vertical="center"/>
    </xf>
    <xf numFmtId="0" fontId="142" fillId="6" borderId="0" xfId="0" applyFont="1" applyFill="1" applyBorder="1" applyAlignment="1">
      <alignment horizontal="center" vertical="center" wrapText="1"/>
    </xf>
    <xf numFmtId="0" fontId="142" fillId="5" borderId="0" xfId="0" applyFont="1" applyFill="1" applyBorder="1"/>
    <xf numFmtId="0" fontId="142" fillId="4" borderId="0" xfId="0" applyFont="1" applyFill="1" applyBorder="1"/>
    <xf numFmtId="9" fontId="142" fillId="4" borderId="0" xfId="0" applyNumberFormat="1" applyFont="1" applyFill="1" applyBorder="1" applyAlignment="1">
      <alignment horizontal="center"/>
    </xf>
    <xf numFmtId="167" fontId="142" fillId="4" borderId="0" xfId="0" applyNumberFormat="1" applyFont="1" applyFill="1" applyBorder="1" applyAlignment="1">
      <alignment horizontal="center"/>
    </xf>
    <xf numFmtId="0" fontId="53" fillId="0" borderId="11" xfId="2" applyFont="1" applyBorder="1" applyAlignment="1">
      <alignment vertical="center" wrapText="1"/>
    </xf>
    <xf numFmtId="0" fontId="53" fillId="0" borderId="16" xfId="2" applyFont="1" applyBorder="1" applyAlignment="1">
      <alignment vertical="center" wrapText="1"/>
    </xf>
    <xf numFmtId="0" fontId="23" fillId="0" borderId="4" xfId="2" applyFont="1" applyBorder="1" applyAlignment="1">
      <alignment vertical="center" wrapText="1"/>
    </xf>
    <xf numFmtId="0" fontId="29" fillId="0" borderId="3" xfId="2" applyFont="1" applyBorder="1" applyAlignment="1">
      <alignment vertical="center" wrapText="1"/>
    </xf>
    <xf numFmtId="0" fontId="28" fillId="0" borderId="7" xfId="2" applyFont="1" applyBorder="1" applyAlignment="1">
      <alignment horizontal="center" vertical="center" wrapText="1"/>
    </xf>
    <xf numFmtId="3" fontId="95" fillId="0" borderId="8" xfId="2" applyNumberFormat="1" applyFont="1" applyBorder="1" applyAlignment="1">
      <alignment horizontal="center" vertical="center" wrapText="1"/>
    </xf>
    <xf numFmtId="0" fontId="81" fillId="3" borderId="0" xfId="2" applyFont="1" applyFill="1" applyAlignment="1">
      <alignment vertical="center" wrapText="1"/>
    </xf>
    <xf numFmtId="0" fontId="91" fillId="0" borderId="0" xfId="2" applyFont="1" applyAlignment="1">
      <alignment vertical="center" wrapText="1"/>
    </xf>
    <xf numFmtId="0" fontId="80" fillId="0" borderId="0" xfId="2" applyFont="1" applyAlignment="1">
      <alignment horizontal="left" vertical="center"/>
    </xf>
    <xf numFmtId="0" fontId="83" fillId="3" borderId="0" xfId="2" applyFont="1" applyFill="1" applyAlignment="1">
      <alignment vertical="center" wrapText="1"/>
    </xf>
    <xf numFmtId="0" fontId="144" fillId="0" borderId="0" xfId="2" applyFont="1" applyAlignment="1">
      <alignment vertical="center" wrapText="1"/>
    </xf>
    <xf numFmtId="0" fontId="6" fillId="0" borderId="0" xfId="2" applyFont="1" applyAlignment="1">
      <alignment vertical="center" wrapText="1"/>
    </xf>
    <xf numFmtId="0" fontId="92" fillId="0" borderId="0" xfId="2" applyFont="1" applyAlignment="1">
      <alignment vertical="center" wrapText="1"/>
    </xf>
    <xf numFmtId="0" fontId="92" fillId="0" borderId="0" xfId="2" applyFont="1" applyAlignment="1">
      <alignment horizontal="left" vertical="center" wrapText="1"/>
    </xf>
    <xf numFmtId="0" fontId="15" fillId="0" borderId="0" xfId="2" applyFont="1" applyAlignment="1">
      <alignment vertical="center" wrapText="1"/>
    </xf>
    <xf numFmtId="0" fontId="80" fillId="3" borderId="0" xfId="2" applyFont="1" applyFill="1" applyAlignment="1">
      <alignment vertical="center" wrapText="1"/>
    </xf>
    <xf numFmtId="3" fontId="92" fillId="0" borderId="0" xfId="2" applyNumberFormat="1" applyFont="1" applyAlignment="1">
      <alignment horizontal="center" vertical="center"/>
    </xf>
    <xf numFmtId="3" fontId="92" fillId="0" borderId="0" xfId="2" applyNumberFormat="1" applyFont="1" applyAlignment="1">
      <alignment horizontal="center" vertical="center" wrapText="1"/>
    </xf>
    <xf numFmtId="0" fontId="80" fillId="0" borderId="0" xfId="0" applyFont="1" applyBorder="1" applyAlignment="1">
      <alignment horizontal="left" vertical="center"/>
    </xf>
    <xf numFmtId="0" fontId="109" fillId="0" borderId="0" xfId="0" applyFont="1" applyBorder="1" applyAlignment="1">
      <alignment horizontal="left" vertical="center"/>
    </xf>
    <xf numFmtId="0" fontId="142" fillId="0" borderId="0" xfId="0" applyFont="1" applyBorder="1" applyAlignment="1">
      <alignment vertical="center" wrapText="1"/>
    </xf>
    <xf numFmtId="0" fontId="147" fillId="0" borderId="0" xfId="0" applyFont="1" applyBorder="1" applyAlignment="1">
      <alignment horizontal="center" vertical="center" wrapText="1"/>
    </xf>
    <xf numFmtId="0" fontId="135" fillId="0" borderId="0" xfId="0" applyFont="1" applyBorder="1" applyAlignment="1">
      <alignment vertical="center" wrapText="1"/>
    </xf>
    <xf numFmtId="0" fontId="148" fillId="0" borderId="0" xfId="0" applyFont="1" applyBorder="1" applyAlignment="1">
      <alignment horizontal="center" vertical="center" wrapText="1"/>
    </xf>
    <xf numFmtId="0" fontId="149" fillId="0" borderId="0" xfId="0" applyFont="1" applyBorder="1" applyAlignment="1">
      <alignment horizontal="center" vertical="center" wrapText="1"/>
    </xf>
    <xf numFmtId="0" fontId="150" fillId="0" borderId="0" xfId="0" applyFont="1" applyBorder="1" applyAlignment="1">
      <alignment vertical="center" wrapText="1"/>
    </xf>
    <xf numFmtId="0" fontId="140" fillId="0" borderId="0" xfId="0" applyFont="1" applyBorder="1" applyAlignment="1">
      <alignment vertical="center" wrapText="1"/>
    </xf>
    <xf numFmtId="10" fontId="140" fillId="0" borderId="0" xfId="7" applyNumberFormat="1" applyFont="1" applyBorder="1" applyAlignment="1">
      <alignment vertical="center" wrapText="1"/>
    </xf>
    <xf numFmtId="3" fontId="140" fillId="0" borderId="0" xfId="7" applyNumberFormat="1" applyFont="1" applyBorder="1" applyAlignment="1" applyProtection="1">
      <alignment horizontal="center" vertical="center"/>
      <protection locked="0"/>
    </xf>
    <xf numFmtId="10" fontId="140" fillId="0" borderId="0" xfId="6" applyNumberFormat="1" applyFont="1" applyBorder="1" applyAlignment="1">
      <alignment vertical="center" wrapText="1"/>
    </xf>
    <xf numFmtId="9" fontId="140" fillId="0" borderId="0" xfId="8" applyFont="1" applyBorder="1" applyAlignment="1">
      <alignment vertical="center" wrapText="1"/>
    </xf>
    <xf numFmtId="10" fontId="151" fillId="0" borderId="0" xfId="7" applyNumberFormat="1" applyFont="1" applyBorder="1" applyAlignment="1">
      <alignment vertical="center" wrapText="1"/>
    </xf>
    <xf numFmtId="0" fontId="142" fillId="0" borderId="0" xfId="0" applyFont="1" applyBorder="1" applyAlignment="1">
      <alignment horizontal="left" vertical="center" wrapText="1"/>
    </xf>
    <xf numFmtId="3" fontId="151" fillId="0" borderId="0" xfId="0" applyNumberFormat="1" applyFont="1" applyBorder="1" applyAlignment="1">
      <alignment horizontal="center" vertical="center" wrapText="1"/>
    </xf>
    <xf numFmtId="0" fontId="113" fillId="0" borderId="0" xfId="0" applyFont="1" applyBorder="1" applyAlignment="1">
      <alignment vertical="center" wrapText="1"/>
    </xf>
    <xf numFmtId="2" fontId="149" fillId="0" borderId="0" xfId="0" applyNumberFormat="1" applyFont="1" applyBorder="1" applyAlignment="1">
      <alignment vertical="center" wrapText="1"/>
    </xf>
    <xf numFmtId="2" fontId="149" fillId="0" borderId="0" xfId="0" applyNumberFormat="1" applyFont="1" applyBorder="1" applyAlignment="1">
      <alignment horizontal="left" vertical="center" wrapText="1"/>
    </xf>
    <xf numFmtId="0" fontId="109" fillId="0" borderId="0" xfId="0" applyFont="1" applyBorder="1" applyAlignment="1">
      <alignment vertical="center" wrapText="1"/>
    </xf>
    <xf numFmtId="2" fontId="81" fillId="0" borderId="0" xfId="0" applyNumberFormat="1" applyFont="1" applyAlignment="1">
      <alignment horizontal="left" vertical="center" wrapText="1"/>
    </xf>
    <xf numFmtId="2" fontId="149" fillId="0" borderId="0" xfId="0" applyNumberFormat="1" applyFont="1" applyAlignment="1">
      <alignment horizontal="left" vertical="center" wrapText="1"/>
    </xf>
    <xf numFmtId="2" fontId="150" fillId="0" borderId="0" xfId="0" applyNumberFormat="1" applyFont="1" applyAlignment="1">
      <alignment horizontal="left" vertical="center" wrapText="1"/>
    </xf>
    <xf numFmtId="2" fontId="111" fillId="0" borderId="0" xfId="0" applyNumberFormat="1" applyFont="1" applyBorder="1" applyAlignment="1">
      <alignment vertical="center" wrapText="1"/>
    </xf>
    <xf numFmtId="0" fontId="152" fillId="0" borderId="0" xfId="0" applyFont="1" applyBorder="1" applyAlignment="1">
      <alignment horizontal="center" vertical="center"/>
    </xf>
    <xf numFmtId="0" fontId="151" fillId="0" borderId="0" xfId="0" applyFont="1" applyBorder="1" applyAlignment="1">
      <alignment vertical="center" wrapText="1"/>
    </xf>
    <xf numFmtId="0" fontId="153" fillId="0" borderId="0" xfId="0" applyFont="1" applyBorder="1" applyAlignment="1">
      <alignment horizontal="center" vertical="center" wrapText="1"/>
    </xf>
    <xf numFmtId="0" fontId="147" fillId="0" borderId="0" xfId="0" applyFont="1" applyBorder="1" applyAlignment="1">
      <alignment vertical="center" wrapText="1"/>
    </xf>
    <xf numFmtId="0" fontId="154" fillId="0" borderId="0" xfId="0" applyFont="1" applyBorder="1" applyAlignment="1">
      <alignment horizontal="center" vertical="center" wrapText="1"/>
    </xf>
    <xf numFmtId="0" fontId="155" fillId="0" borderId="0" xfId="0" applyFont="1" applyBorder="1" applyAlignment="1">
      <alignment vertical="center" wrapText="1"/>
    </xf>
    <xf numFmtId="0" fontId="149" fillId="0" borderId="0" xfId="0" applyFont="1" applyBorder="1" applyAlignment="1">
      <alignment vertical="center" wrapText="1"/>
    </xf>
    <xf numFmtId="0" fontId="156" fillId="0" borderId="0" xfId="0" applyFont="1" applyBorder="1" applyAlignment="1">
      <alignment horizontal="center" vertical="center" wrapText="1"/>
    </xf>
    <xf numFmtId="0" fontId="157" fillId="0" borderId="0" xfId="0" applyFont="1" applyBorder="1" applyAlignment="1">
      <alignment vertical="center" wrapText="1"/>
    </xf>
    <xf numFmtId="3" fontId="140" fillId="0" borderId="0" xfId="0" applyNumberFormat="1" applyFont="1" applyBorder="1" applyAlignment="1">
      <alignment horizontal="center" vertical="center" wrapText="1"/>
    </xf>
    <xf numFmtId="3"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xf>
    <xf numFmtId="4" fontId="140" fillId="0" borderId="0" xfId="0" applyNumberFormat="1" applyFont="1" applyBorder="1" applyAlignment="1">
      <alignment horizontal="center" vertical="center"/>
    </xf>
    <xf numFmtId="4" fontId="158" fillId="0" borderId="0" xfId="0" applyNumberFormat="1" applyFont="1" applyBorder="1" applyAlignment="1">
      <alignment horizontal="center" vertical="center" wrapText="1"/>
    </xf>
    <xf numFmtId="0" fontId="159" fillId="0" borderId="0" xfId="0" applyFont="1" applyBorder="1" applyAlignment="1">
      <alignment horizontal="left" vertical="center" wrapText="1"/>
    </xf>
    <xf numFmtId="0" fontId="140" fillId="0" borderId="0" xfId="0" applyFont="1" applyBorder="1" applyAlignment="1">
      <alignment horizontal="center" vertical="center" wrapText="1"/>
    </xf>
    <xf numFmtId="4" fontId="140" fillId="0" borderId="0" xfId="0" applyNumberFormat="1" applyFont="1" applyBorder="1" applyAlignment="1">
      <alignment horizontal="center" vertical="center" wrapText="1"/>
    </xf>
    <xf numFmtId="3" fontId="140" fillId="0" borderId="0" xfId="0" applyNumberFormat="1" applyFont="1" applyBorder="1" applyAlignment="1">
      <alignment vertical="center" wrapText="1"/>
    </xf>
    <xf numFmtId="0" fontId="151" fillId="0" borderId="0" xfId="0" applyFont="1" applyBorder="1" applyAlignment="1">
      <alignment horizontal="center" vertical="center" wrapText="1"/>
    </xf>
    <xf numFmtId="0" fontId="154" fillId="0" borderId="0" xfId="0" applyFont="1" applyBorder="1" applyAlignment="1">
      <alignment vertical="center" wrapText="1"/>
    </xf>
    <xf numFmtId="0" fontId="143" fillId="0" borderId="0" xfId="0" applyFont="1" applyBorder="1" applyAlignment="1">
      <alignment vertical="center" wrapText="1"/>
    </xf>
    <xf numFmtId="4" fontId="160" fillId="0" borderId="0" xfId="0" applyNumberFormat="1" applyFont="1" applyBorder="1" applyAlignment="1">
      <alignment horizontal="center" vertical="center" wrapText="1"/>
    </xf>
    <xf numFmtId="4" fontId="151" fillId="0" borderId="0" xfId="0" applyNumberFormat="1" applyFont="1" applyBorder="1" applyAlignment="1">
      <alignment horizontal="center" vertical="center" wrapText="1"/>
    </xf>
    <xf numFmtId="2" fontId="150" fillId="0" borderId="0" xfId="0" applyNumberFormat="1" applyFont="1" applyBorder="1" applyAlignment="1">
      <alignment vertical="center" wrapText="1"/>
    </xf>
    <xf numFmtId="0" fontId="109" fillId="0" borderId="0" xfId="0" applyFont="1" applyAlignment="1">
      <alignment horizontal="left" vertical="center"/>
    </xf>
    <xf numFmtId="0" fontId="109" fillId="0" borderId="0" xfId="0" applyFont="1" applyAlignment="1">
      <alignment horizontal="center" vertical="center"/>
    </xf>
    <xf numFmtId="0" fontId="109" fillId="0" borderId="0" xfId="0" applyFont="1" applyBorder="1" applyAlignment="1">
      <alignment horizontal="center" vertical="center"/>
    </xf>
    <xf numFmtId="0" fontId="23" fillId="0" borderId="16" xfId="2" applyFont="1" applyBorder="1" applyAlignment="1">
      <alignment vertical="center" wrapText="1"/>
    </xf>
    <xf numFmtId="166" fontId="93" fillId="0" borderId="10" xfId="2" applyNumberFormat="1" applyFont="1" applyBorder="1" applyAlignment="1">
      <alignment horizontal="center" vertical="center"/>
    </xf>
    <xf numFmtId="166" fontId="93" fillId="0" borderId="14" xfId="2" applyNumberFormat="1" applyFont="1" applyBorder="1" applyAlignment="1">
      <alignment horizontal="center" vertical="center"/>
    </xf>
    <xf numFmtId="166" fontId="93" fillId="0" borderId="14" xfId="2" applyNumberFormat="1" applyFont="1" applyBorder="1" applyAlignment="1">
      <alignment horizontal="center" vertical="center" wrapText="1"/>
    </xf>
    <xf numFmtId="166" fontId="93" fillId="0" borderId="6" xfId="2" applyNumberFormat="1" applyFont="1" applyBorder="1" applyAlignment="1">
      <alignment horizontal="center" vertical="center" wrapText="1"/>
    </xf>
    <xf numFmtId="166" fontId="97" fillId="0" borderId="0" xfId="2" applyNumberFormat="1" applyFont="1" applyAlignment="1">
      <alignment horizontal="center" vertical="center" wrapText="1"/>
    </xf>
    <xf numFmtId="4" fontId="97" fillId="0" borderId="0" xfId="2" applyNumberFormat="1" applyFont="1" applyAlignment="1">
      <alignment horizontal="center" vertical="center" wrapText="1"/>
    </xf>
    <xf numFmtId="9" fontId="6" fillId="0" borderId="0" xfId="8" applyFont="1" applyBorder="1" applyAlignment="1">
      <alignment horizontal="center" vertical="center"/>
    </xf>
    <xf numFmtId="4" fontId="93" fillId="3" borderId="16" xfId="2" applyNumberFormat="1" applyFont="1" applyFill="1" applyBorder="1" applyAlignment="1" applyProtection="1">
      <alignment horizontal="center" vertical="center"/>
      <protection locked="0"/>
    </xf>
    <xf numFmtId="4" fontId="93" fillId="3" borderId="0" xfId="2" applyNumberFormat="1" applyFont="1" applyFill="1" applyAlignment="1" applyProtection="1">
      <alignment horizontal="center" vertical="center"/>
      <protection locked="0"/>
    </xf>
    <xf numFmtId="4" fontId="93" fillId="0" borderId="0" xfId="2" applyNumberFormat="1" applyFont="1" applyAlignment="1" applyProtection="1">
      <alignment horizontal="center" vertical="center" wrapText="1"/>
      <protection locked="0"/>
    </xf>
    <xf numFmtId="4" fontId="93" fillId="3" borderId="0" xfId="2" applyNumberFormat="1" applyFont="1" applyFill="1" applyAlignment="1" applyProtection="1">
      <alignment horizontal="center" vertical="center" wrapText="1"/>
      <protection locked="0"/>
    </xf>
    <xf numFmtId="4" fontId="93" fillId="3" borderId="17" xfId="2" applyNumberFormat="1" applyFont="1" applyFill="1" applyBorder="1" applyAlignment="1" applyProtection="1">
      <alignment horizontal="center" vertical="center" wrapText="1"/>
      <protection locked="0"/>
    </xf>
    <xf numFmtId="2" fontId="32" fillId="0" borderId="0" xfId="2" applyNumberFormat="1" applyFont="1" applyAlignment="1">
      <alignment vertical="center" wrapText="1"/>
    </xf>
    <xf numFmtId="0" fontId="143" fillId="0" borderId="0" xfId="2" applyFont="1" applyAlignment="1">
      <alignment vertical="center" wrapText="1"/>
    </xf>
    <xf numFmtId="0" fontId="153" fillId="0" borderId="0" xfId="2" applyFont="1" applyAlignment="1">
      <alignment horizontal="center" vertical="center" wrapText="1"/>
    </xf>
    <xf numFmtId="0" fontId="162" fillId="0" borderId="0" xfId="2" applyFont="1" applyAlignment="1">
      <alignment horizontal="center" vertical="center" wrapText="1"/>
    </xf>
    <xf numFmtId="0" fontId="162" fillId="0" borderId="0" xfId="2" applyFont="1" applyAlignment="1">
      <alignment vertical="center" wrapText="1"/>
    </xf>
    <xf numFmtId="0" fontId="157" fillId="0" borderId="0" xfId="2" applyFont="1" applyAlignment="1">
      <alignment vertical="center" wrapText="1"/>
    </xf>
    <xf numFmtId="0" fontId="155" fillId="0" borderId="0" xfId="2" applyFont="1" applyAlignment="1">
      <alignment vertical="center" wrapText="1"/>
    </xf>
    <xf numFmtId="9" fontId="113" fillId="0" borderId="0" xfId="8" applyFont="1" applyBorder="1" applyAlignment="1">
      <alignment horizontal="center" vertical="center"/>
    </xf>
    <xf numFmtId="0" fontId="162" fillId="0" borderId="0" xfId="2" applyFont="1"/>
    <xf numFmtId="0" fontId="162" fillId="0" borderId="0" xfId="2" applyFont="1" applyAlignment="1">
      <alignment horizontal="left" vertical="center" wrapText="1"/>
    </xf>
    <xf numFmtId="2" fontId="162" fillId="0" borderId="0" xfId="1" applyNumberFormat="1" applyFont="1" applyBorder="1" applyAlignment="1">
      <alignment horizontal="center" vertical="center"/>
    </xf>
    <xf numFmtId="2" fontId="162" fillId="0" borderId="0" xfId="1" applyNumberFormat="1" applyFont="1" applyBorder="1" applyAlignment="1">
      <alignment horizontal="center" vertical="center" wrapText="1"/>
    </xf>
    <xf numFmtId="166" fontId="164" fillId="0" borderId="0" xfId="2" applyNumberFormat="1" applyFont="1" applyAlignment="1">
      <alignment horizontal="center" vertical="center" wrapText="1"/>
    </xf>
    <xf numFmtId="4" fontId="164" fillId="0" borderId="0" xfId="2" applyNumberFormat="1" applyFont="1" applyAlignment="1">
      <alignment horizontal="center" vertical="center" wrapText="1"/>
    </xf>
    <xf numFmtId="2" fontId="162" fillId="0" borderId="0" xfId="2" applyNumberFormat="1" applyFont="1" applyAlignment="1">
      <alignment vertical="center" wrapText="1"/>
    </xf>
    <xf numFmtId="0" fontId="154" fillId="0" borderId="0" xfId="2" applyFont="1" applyAlignment="1">
      <alignment vertical="center" wrapText="1"/>
    </xf>
    <xf numFmtId="3" fontId="154" fillId="0" borderId="0" xfId="2" applyNumberFormat="1" applyFont="1" applyAlignment="1">
      <alignment vertical="center" wrapText="1"/>
    </xf>
    <xf numFmtId="0" fontId="147" fillId="0" borderId="0" xfId="2" applyFont="1" applyAlignment="1">
      <alignment vertical="center" wrapText="1"/>
    </xf>
    <xf numFmtId="0" fontId="147" fillId="0" borderId="0" xfId="2" applyFont="1" applyAlignment="1">
      <alignment horizontal="center" vertical="center" wrapText="1"/>
    </xf>
    <xf numFmtId="0" fontId="149" fillId="0" borderId="0" xfId="2" applyFont="1" applyAlignment="1">
      <alignment vertical="center" wrapText="1"/>
    </xf>
    <xf numFmtId="0" fontId="142" fillId="0" borderId="0" xfId="2" applyFont="1" applyAlignment="1">
      <alignment horizontal="left" vertical="center" wrapText="1"/>
    </xf>
    <xf numFmtId="3" fontId="113" fillId="0" borderId="0" xfId="2" applyNumberFormat="1" applyFont="1" applyAlignment="1">
      <alignment vertical="center" wrapText="1"/>
    </xf>
    <xf numFmtId="3"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xf>
    <xf numFmtId="3" fontId="113" fillId="0" borderId="0" xfId="2" applyNumberFormat="1" applyFont="1" applyAlignment="1" applyProtection="1">
      <alignment horizontal="center" vertical="center"/>
      <protection locked="0"/>
    </xf>
    <xf numFmtId="166" fontId="163" fillId="0" borderId="0" xfId="2" applyNumberFormat="1" applyFont="1" applyAlignment="1">
      <alignment horizontal="center" vertical="center"/>
    </xf>
    <xf numFmtId="3" fontId="113" fillId="3" borderId="0" xfId="2" applyNumberFormat="1" applyFont="1" applyFill="1" applyAlignment="1" applyProtection="1">
      <alignment horizontal="center" vertical="center"/>
      <protection locked="0"/>
    </xf>
    <xf numFmtId="165" fontId="163" fillId="0" borderId="0" xfId="1" applyNumberFormat="1" applyFont="1" applyBorder="1" applyAlignment="1">
      <alignment horizontal="center" vertical="center"/>
    </xf>
    <xf numFmtId="4" fontId="163" fillId="0" borderId="0" xfId="2" applyNumberFormat="1" applyFont="1" applyAlignment="1">
      <alignment horizontal="center" vertical="center"/>
    </xf>
    <xf numFmtId="3" fontId="113" fillId="0" borderId="0" xfId="0" applyNumberFormat="1" applyFont="1" applyBorder="1" applyAlignment="1" applyProtection="1">
      <alignment horizontal="center" vertical="center" wrapText="1"/>
      <protection locked="0"/>
    </xf>
    <xf numFmtId="3" fontId="113" fillId="0" borderId="0" xfId="2" applyNumberFormat="1" applyFont="1" applyAlignment="1" applyProtection="1">
      <alignment horizontal="center" vertical="center" wrapText="1"/>
      <protection locked="0"/>
    </xf>
    <xf numFmtId="4" fontId="163" fillId="0" borderId="0" xfId="2" applyNumberFormat="1" applyFont="1" applyAlignment="1">
      <alignment horizontal="center" vertical="center" wrapText="1"/>
    </xf>
    <xf numFmtId="2" fontId="149" fillId="0" borderId="0" xfId="2" applyNumberFormat="1" applyFont="1" applyAlignment="1">
      <alignment vertical="center" wrapText="1"/>
    </xf>
    <xf numFmtId="0" fontId="150" fillId="0" borderId="0" xfId="2" applyFont="1" applyAlignment="1">
      <alignment vertical="center" wrapText="1"/>
    </xf>
    <xf numFmtId="10" fontId="109" fillId="0" borderId="0" xfId="2" applyNumberFormat="1" applyFont="1" applyAlignment="1">
      <alignment vertical="center" wrapText="1"/>
    </xf>
    <xf numFmtId="0" fontId="155" fillId="0" borderId="0" xfId="2" applyFont="1" applyAlignment="1">
      <alignment horizontal="center" vertical="center" wrapText="1"/>
    </xf>
    <xf numFmtId="0" fontId="109" fillId="0" borderId="0" xfId="2" applyFont="1" applyAlignment="1">
      <alignment horizontal="left" vertical="center"/>
    </xf>
    <xf numFmtId="0" fontId="129" fillId="4" borderId="32" xfId="3" applyFont="1" applyFill="1" applyBorder="1"/>
    <xf numFmtId="0" fontId="129" fillId="4" borderId="30" xfId="3" applyFont="1" applyFill="1" applyBorder="1"/>
    <xf numFmtId="0" fontId="126" fillId="0" borderId="26" xfId="3" applyFont="1" applyBorder="1" applyAlignment="1">
      <alignment horizontal="center" vertical="center" wrapText="1"/>
    </xf>
    <xf numFmtId="0" fontId="126" fillId="0" borderId="30" xfId="3" applyFont="1" applyBorder="1" applyAlignment="1">
      <alignment horizontal="center" vertical="center" wrapText="1"/>
    </xf>
    <xf numFmtId="0" fontId="126" fillId="0" borderId="36" xfId="3" applyFont="1" applyBorder="1" applyAlignment="1">
      <alignment horizontal="center" vertical="center" wrapText="1"/>
    </xf>
    <xf numFmtId="168" fontId="98" fillId="4" borderId="19" xfId="15" applyNumberFormat="1" applyFont="1" applyFill="1" applyBorder="1" applyAlignment="1" applyProtection="1">
      <alignment horizontal="center" vertical="center"/>
      <protection locked="0"/>
    </xf>
    <xf numFmtId="168" fontId="98" fillId="4" borderId="31" xfId="15" applyNumberFormat="1" applyFont="1" applyFill="1" applyBorder="1" applyAlignment="1" applyProtection="1">
      <alignment horizontal="center" vertical="center"/>
      <protection locked="0"/>
    </xf>
    <xf numFmtId="168" fontId="128" fillId="4" borderId="38" xfId="15" applyNumberFormat="1" applyFont="1" applyFill="1" applyBorder="1" applyAlignment="1" applyProtection="1">
      <alignment horizontal="center" vertical="center"/>
      <protection locked="0"/>
    </xf>
    <xf numFmtId="49" fontId="22" fillId="0" borderId="0" xfId="0" applyNumberFormat="1" applyFont="1" applyAlignment="1">
      <alignment vertical="center" wrapText="1"/>
    </xf>
    <xf numFmtId="0" fontId="144" fillId="0" borderId="0" xfId="0" applyFont="1" applyBorder="1" applyAlignment="1">
      <alignment vertical="center" wrapText="1"/>
    </xf>
    <xf numFmtId="0" fontId="91" fillId="0" borderId="0" xfId="0" applyFont="1" applyBorder="1" applyAlignment="1">
      <alignment vertical="center" wrapText="1"/>
    </xf>
    <xf numFmtId="0" fontId="15" fillId="0" borderId="0" xfId="0" applyFont="1" applyBorder="1" applyAlignment="1">
      <alignment vertical="center" wrapText="1"/>
    </xf>
    <xf numFmtId="0" fontId="6" fillId="0" borderId="0" xfId="16" applyAlignment="1">
      <alignment vertical="center"/>
    </xf>
    <xf numFmtId="0" fontId="15" fillId="0" borderId="0" xfId="16" applyFont="1" applyAlignment="1">
      <alignment vertical="center"/>
    </xf>
    <xf numFmtId="0" fontId="113" fillId="0" borderId="0" xfId="16" applyFont="1" applyAlignment="1">
      <alignment vertical="center"/>
    </xf>
    <xf numFmtId="0" fontId="7" fillId="0" borderId="0" xfId="16" applyFont="1" applyAlignment="1">
      <alignment horizontal="left" vertical="center"/>
    </xf>
    <xf numFmtId="0" fontId="35" fillId="0" borderId="0" xfId="16" applyFont="1"/>
    <xf numFmtId="0" fontId="8" fillId="0" borderId="0" xfId="16" applyFont="1" applyAlignment="1">
      <alignment horizontal="left" vertical="center"/>
    </xf>
    <xf numFmtId="0" fontId="166" fillId="0" borderId="0" xfId="16" applyFont="1" applyAlignment="1">
      <alignment horizontal="left" vertical="center"/>
    </xf>
    <xf numFmtId="0" fontId="109" fillId="0" borderId="0" xfId="16" applyFont="1" applyAlignment="1">
      <alignment horizontal="center" vertical="center"/>
    </xf>
    <xf numFmtId="0" fontId="141" fillId="0" borderId="0" xfId="16" applyFont="1" applyAlignment="1">
      <alignment horizontal="left" vertical="center"/>
    </xf>
    <xf numFmtId="0" fontId="141" fillId="0" borderId="0" xfId="16" applyFont="1" applyAlignment="1">
      <alignment vertical="center"/>
    </xf>
    <xf numFmtId="0" fontId="50" fillId="0" borderId="0" xfId="16" applyFont="1" applyAlignment="1">
      <alignment vertical="center" wrapText="1"/>
    </xf>
    <xf numFmtId="0" fontId="33" fillId="0" borderId="0" xfId="16" applyFont="1" applyAlignment="1">
      <alignment vertical="center"/>
    </xf>
    <xf numFmtId="0" fontId="26" fillId="0" borderId="0" xfId="16" applyFont="1" applyBorder="1" applyAlignment="1">
      <alignment vertical="center" wrapText="1"/>
    </xf>
    <xf numFmtId="0" fontId="167" fillId="0" borderId="0" xfId="16" applyFont="1" applyBorder="1" applyAlignment="1">
      <alignment vertical="center"/>
    </xf>
    <xf numFmtId="0" fontId="75" fillId="0" borderId="0" xfId="16" applyFont="1" applyAlignment="1">
      <alignment vertical="center" wrapText="1"/>
    </xf>
    <xf numFmtId="0" fontId="90" fillId="0" borderId="0" xfId="16" applyFont="1" applyAlignment="1">
      <alignment vertical="center"/>
    </xf>
    <xf numFmtId="0" fontId="77" fillId="0" borderId="0" xfId="16" applyFont="1" applyAlignment="1">
      <alignment vertical="center" wrapText="1"/>
    </xf>
    <xf numFmtId="3" fontId="50" fillId="0" borderId="0" xfId="16" applyNumberFormat="1" applyFont="1" applyBorder="1" applyAlignment="1">
      <alignment horizontal="center" vertical="center" wrapText="1"/>
    </xf>
    <xf numFmtId="4" fontId="50" fillId="0" borderId="0" xfId="16" applyNumberFormat="1" applyFont="1" applyBorder="1" applyAlignment="1">
      <alignment horizontal="center" vertical="center" wrapText="1"/>
    </xf>
    <xf numFmtId="2" fontId="22" fillId="0" borderId="0" xfId="16" applyNumberFormat="1" applyFont="1" applyAlignment="1">
      <alignment vertical="center" wrapText="1"/>
    </xf>
    <xf numFmtId="0" fontId="8" fillId="0" borderId="0" xfId="16" applyFont="1" applyBorder="1" applyAlignment="1">
      <alignment vertical="center" wrapText="1"/>
    </xf>
    <xf numFmtId="0" fontId="7" fillId="0" borderId="0" xfId="16" applyFont="1" applyAlignment="1">
      <alignment vertical="center" wrapText="1"/>
    </xf>
    <xf numFmtId="0" fontId="87" fillId="0" borderId="0" xfId="16" applyFont="1" applyAlignment="1">
      <alignment vertical="center" wrapText="1"/>
    </xf>
    <xf numFmtId="0" fontId="168" fillId="0" borderId="0" xfId="16" applyFont="1" applyAlignment="1">
      <alignment vertical="center"/>
    </xf>
    <xf numFmtId="0" fontId="38" fillId="0" borderId="0" xfId="16" applyFont="1" applyAlignment="1">
      <alignment vertical="center" wrapText="1"/>
    </xf>
    <xf numFmtId="0" fontId="169" fillId="4" borderId="0" xfId="16" applyFont="1" applyFill="1" applyBorder="1" applyAlignment="1">
      <alignment horizontal="left" vertical="center"/>
    </xf>
    <xf numFmtId="3" fontId="76" fillId="4" borderId="0" xfId="0" applyNumberFormat="1" applyFont="1" applyFill="1" applyBorder="1" applyAlignment="1" applyProtection="1">
      <alignment horizontal="center" vertical="center"/>
      <protection locked="0"/>
    </xf>
    <xf numFmtId="4" fontId="79" fillId="4" borderId="0" xfId="0" applyNumberFormat="1" applyFont="1" applyFill="1" applyBorder="1" applyAlignment="1">
      <alignment horizontal="center" vertical="center"/>
    </xf>
    <xf numFmtId="3" fontId="125" fillId="4" borderId="30" xfId="16" applyNumberFormat="1" applyFont="1" applyFill="1" applyBorder="1" applyAlignment="1">
      <alignment horizontal="center" vertical="center" wrapText="1"/>
    </xf>
    <xf numFmtId="3" fontId="76" fillId="4" borderId="25" xfId="0" applyNumberFormat="1" applyFont="1" applyFill="1" applyBorder="1" applyAlignment="1" applyProtection="1">
      <alignment horizontal="center" vertical="center"/>
      <protection locked="0"/>
    </xf>
    <xf numFmtId="4" fontId="79" fillId="4" borderId="25" xfId="0" applyNumberFormat="1" applyFont="1" applyFill="1" applyBorder="1" applyAlignment="1">
      <alignment horizontal="center" vertical="center"/>
    </xf>
    <xf numFmtId="4" fontId="79" fillId="4" borderId="19" xfId="0" applyNumberFormat="1" applyFont="1" applyFill="1" applyBorder="1" applyAlignment="1">
      <alignment horizontal="center" vertical="center"/>
    </xf>
    <xf numFmtId="4" fontId="79" fillId="4" borderId="31" xfId="0" applyNumberFormat="1" applyFont="1" applyFill="1" applyBorder="1" applyAlignment="1">
      <alignment horizontal="center" vertical="center"/>
    </xf>
    <xf numFmtId="3" fontId="171" fillId="4" borderId="36" xfId="16" applyNumberFormat="1" applyFont="1" applyFill="1" applyBorder="1" applyAlignment="1">
      <alignment horizontal="left" vertical="center" wrapText="1" indent="1"/>
    </xf>
    <xf numFmtId="3" fontId="170" fillId="4" borderId="35" xfId="0" applyNumberFormat="1" applyFont="1" applyFill="1" applyBorder="1" applyAlignment="1" applyProtection="1">
      <alignment horizontal="center" vertical="center"/>
      <protection locked="0"/>
    </xf>
    <xf numFmtId="2" fontId="172" fillId="4" borderId="35" xfId="8" applyNumberFormat="1" applyFont="1" applyFill="1" applyBorder="1" applyAlignment="1" applyProtection="1">
      <alignment horizontal="center" vertical="center"/>
      <protection locked="0"/>
    </xf>
    <xf numFmtId="2" fontId="172" fillId="4" borderId="38" xfId="8" applyNumberFormat="1" applyFont="1" applyFill="1" applyBorder="1" applyAlignment="1" applyProtection="1">
      <alignment horizontal="center" vertical="center"/>
      <protection locked="0"/>
    </xf>
    <xf numFmtId="3" fontId="76" fillId="4" borderId="18" xfId="0" applyNumberFormat="1" applyFont="1" applyFill="1" applyBorder="1" applyAlignment="1" applyProtection="1">
      <alignment horizontal="center" vertical="center"/>
      <protection locked="0"/>
    </xf>
    <xf numFmtId="3" fontId="76" fillId="4" borderId="26" xfId="0" applyNumberFormat="1" applyFont="1" applyFill="1" applyBorder="1" applyAlignment="1" applyProtection="1">
      <alignment horizontal="center" vertical="center"/>
      <protection locked="0"/>
    </xf>
    <xf numFmtId="3" fontId="170" fillId="4" borderId="34" xfId="0" applyNumberFormat="1" applyFont="1" applyFill="1" applyBorder="1" applyAlignment="1" applyProtection="1">
      <alignment horizontal="center" vertical="center"/>
      <protection locked="0"/>
    </xf>
    <xf numFmtId="0" fontId="65" fillId="4" borderId="32" xfId="16" applyFont="1" applyFill="1" applyBorder="1" applyAlignment="1">
      <alignment horizontal="left" vertical="center" indent="1"/>
    </xf>
    <xf numFmtId="0" fontId="65" fillId="4" borderId="30" xfId="16" applyFont="1" applyFill="1" applyBorder="1" applyAlignment="1">
      <alignment horizontal="left" vertical="center" indent="1"/>
    </xf>
    <xf numFmtId="0" fontId="143" fillId="0" borderId="0" xfId="2" applyFont="1" applyAlignment="1">
      <alignment horizontal="center" vertical="center" wrapText="1"/>
    </xf>
    <xf numFmtId="0" fontId="165" fillId="0" borderId="0" xfId="0" applyFont="1" applyBorder="1" applyAlignment="1">
      <alignment horizontal="center" vertical="center"/>
    </xf>
    <xf numFmtId="0" fontId="173" fillId="0" borderId="0" xfId="0" applyFont="1"/>
    <xf numFmtId="0" fontId="131" fillId="0" borderId="0" xfId="2" applyFont="1" applyAlignment="1">
      <alignment vertical="center" wrapText="1"/>
    </xf>
    <xf numFmtId="0" fontId="91" fillId="0" borderId="0" xfId="2" applyFont="1" applyAlignment="1">
      <alignment horizontal="center" vertical="center" wrapText="1"/>
    </xf>
    <xf numFmtId="0" fontId="83" fillId="0" borderId="0" xfId="2" applyFont="1" applyAlignment="1">
      <alignment horizontal="center" vertical="center" wrapText="1"/>
    </xf>
    <xf numFmtId="0" fontId="65" fillId="0" borderId="0" xfId="2" applyFont="1" applyAlignment="1">
      <alignment horizontal="left" vertical="center" wrapText="1"/>
    </xf>
    <xf numFmtId="3" fontId="6" fillId="0" borderId="0" xfId="2" applyNumberFormat="1" applyFont="1" applyAlignment="1">
      <alignment vertical="center" wrapText="1"/>
    </xf>
    <xf numFmtId="3" fontId="6" fillId="0" borderId="0" xfId="0" applyNumberFormat="1" applyFont="1" applyBorder="1" applyAlignment="1" applyProtection="1">
      <alignment horizontal="center" vertical="center"/>
      <protection locked="0"/>
    </xf>
    <xf numFmtId="4" fontId="98" fillId="0" borderId="0" xfId="0" applyNumberFormat="1" applyFont="1" applyBorder="1" applyAlignment="1">
      <alignment horizontal="center" vertical="center"/>
    </xf>
    <xf numFmtId="3" fontId="6" fillId="0" borderId="0" xfId="2" applyNumberFormat="1" applyFont="1" applyAlignment="1" applyProtection="1">
      <alignment horizontal="center" vertical="center"/>
      <protection locked="0"/>
    </xf>
    <xf numFmtId="166" fontId="98" fillId="0" borderId="0" xfId="2" applyNumberFormat="1" applyFont="1" applyAlignment="1">
      <alignment horizontal="center" vertical="center"/>
    </xf>
    <xf numFmtId="3" fontId="6" fillId="3" borderId="0" xfId="2" applyNumberFormat="1" applyFont="1" applyFill="1" applyAlignment="1" applyProtection="1">
      <alignment horizontal="center" vertical="center"/>
      <protection locked="0"/>
    </xf>
    <xf numFmtId="165" fontId="98" fillId="0" borderId="0" xfId="1" applyNumberFormat="1" applyFont="1" applyBorder="1" applyAlignment="1">
      <alignment horizontal="center" vertical="center"/>
    </xf>
    <xf numFmtId="4" fontId="98" fillId="0" borderId="0" xfId="2" applyNumberFormat="1" applyFont="1" applyAlignment="1">
      <alignment horizontal="center" vertical="center"/>
    </xf>
    <xf numFmtId="3" fontId="6" fillId="0" borderId="0" xfId="0" applyNumberFormat="1" applyFont="1" applyBorder="1" applyAlignment="1" applyProtection="1">
      <alignment horizontal="center" vertical="center" wrapText="1"/>
      <protection locked="0"/>
    </xf>
    <xf numFmtId="3" fontId="6" fillId="0" borderId="0" xfId="2" applyNumberFormat="1" applyFont="1" applyAlignment="1" applyProtection="1">
      <alignment horizontal="center" vertical="center" wrapText="1"/>
      <protection locked="0"/>
    </xf>
    <xf numFmtId="3" fontId="6" fillId="3" borderId="0" xfId="2" applyNumberFormat="1" applyFont="1" applyFill="1" applyAlignment="1" applyProtection="1">
      <alignment horizontal="center" vertical="center" wrapText="1"/>
      <protection locked="0"/>
    </xf>
    <xf numFmtId="4" fontId="98" fillId="0" borderId="0" xfId="0" applyNumberFormat="1" applyFont="1" applyBorder="1" applyAlignment="1">
      <alignment horizontal="center" vertical="center" wrapText="1"/>
    </xf>
    <xf numFmtId="166" fontId="98" fillId="0" borderId="0" xfId="2" applyNumberFormat="1" applyFont="1" applyAlignment="1">
      <alignment horizontal="center" vertical="center" wrapText="1"/>
    </xf>
    <xf numFmtId="165" fontId="98" fillId="0" borderId="0" xfId="1" applyNumberFormat="1" applyFont="1" applyBorder="1" applyAlignment="1">
      <alignment horizontal="center" vertical="center" wrapText="1"/>
    </xf>
    <xf numFmtId="0" fontId="175" fillId="0" borderId="0" xfId="2" applyFont="1" applyAlignment="1">
      <alignment horizontal="center" vertical="center" wrapText="1"/>
    </xf>
    <xf numFmtId="166" fontId="175" fillId="0" borderId="0" xfId="2" applyNumberFormat="1" applyFont="1" applyAlignment="1">
      <alignment horizontal="center" vertical="center" wrapText="1"/>
    </xf>
    <xf numFmtId="165" fontId="175" fillId="0" borderId="0" xfId="1" applyNumberFormat="1" applyFont="1" applyBorder="1" applyAlignment="1">
      <alignment horizontal="center" vertical="center" wrapText="1"/>
    </xf>
    <xf numFmtId="4" fontId="175" fillId="0" borderId="0" xfId="2" applyNumberFormat="1" applyFont="1" applyAlignment="1">
      <alignment horizontal="center" vertical="center" wrapText="1"/>
    </xf>
    <xf numFmtId="0" fontId="131" fillId="0" borderId="0" xfId="2" applyFont="1" applyAlignment="1">
      <alignment horizontal="left" vertical="center" wrapText="1"/>
    </xf>
    <xf numFmtId="3" fontId="131" fillId="0" borderId="0" xfId="2" applyNumberFormat="1" applyFont="1" applyAlignment="1">
      <alignment horizontal="center" vertical="center" wrapText="1"/>
    </xf>
    <xf numFmtId="3" fontId="175" fillId="0" borderId="0" xfId="2" applyNumberFormat="1" applyFont="1" applyAlignment="1">
      <alignment horizontal="center" vertical="center" wrapText="1"/>
    </xf>
    <xf numFmtId="0" fontId="176" fillId="0" borderId="0" xfId="2" applyFont="1" applyAlignment="1">
      <alignment vertical="center" wrapText="1"/>
    </xf>
    <xf numFmtId="10" fontId="80" fillId="0" borderId="0" xfId="2" applyNumberFormat="1" applyFont="1" applyAlignment="1">
      <alignment vertical="center" wrapText="1"/>
    </xf>
    <xf numFmtId="0" fontId="154" fillId="0" borderId="0" xfId="2" applyFont="1" applyAlignment="1">
      <alignment horizontal="center" vertical="center" wrapText="1"/>
    </xf>
    <xf numFmtId="0" fontId="149" fillId="0" borderId="0" xfId="2" applyFont="1" applyAlignment="1">
      <alignment horizontal="center" vertical="center" wrapText="1"/>
    </xf>
    <xf numFmtId="0" fontId="53" fillId="0" borderId="14" xfId="0" applyFont="1" applyBorder="1" applyAlignment="1">
      <alignment vertical="center" wrapText="1"/>
    </xf>
    <xf numFmtId="0" fontId="33" fillId="0" borderId="0" xfId="0" applyFont="1" applyBorder="1" applyAlignment="1">
      <alignment horizontal="center" vertical="center" wrapText="1"/>
    </xf>
    <xf numFmtId="0" fontId="56" fillId="0" borderId="5" xfId="0" applyFont="1" applyBorder="1" applyAlignment="1">
      <alignment horizontal="left" vertical="center" wrapText="1"/>
    </xf>
    <xf numFmtId="3" fontId="56" fillId="0" borderId="11" xfId="0" applyNumberFormat="1" applyFont="1" applyBorder="1" applyAlignment="1">
      <alignment horizontal="center" vertical="center"/>
    </xf>
    <xf numFmtId="0" fontId="56" fillId="0" borderId="3" xfId="0" applyFont="1" applyBorder="1" applyAlignment="1">
      <alignment horizontal="left" vertical="center" wrapText="1"/>
    </xf>
    <xf numFmtId="3" fontId="51" fillId="0" borderId="7" xfId="7" applyNumberFormat="1" applyFont="1" applyBorder="1" applyAlignment="1" applyProtection="1">
      <alignment horizontal="center" vertical="center"/>
      <protection locked="0"/>
    </xf>
    <xf numFmtId="4" fontId="55" fillId="0" borderId="6" xfId="7" applyNumberFormat="1" applyFont="1" applyBorder="1" applyAlignment="1">
      <alignment horizontal="center" vertical="center"/>
    </xf>
    <xf numFmtId="3" fontId="56" fillId="0" borderId="7" xfId="0" applyNumberFormat="1" applyFont="1" applyBorder="1" applyAlignment="1">
      <alignment horizontal="center" vertical="center"/>
    </xf>
    <xf numFmtId="4" fontId="55" fillId="0" borderId="6" xfId="0" applyNumberFormat="1" applyFont="1" applyBorder="1" applyAlignment="1">
      <alignment horizontal="center" vertical="center"/>
    </xf>
    <xf numFmtId="0" fontId="53" fillId="0" borderId="9" xfId="0" applyFont="1" applyBorder="1" applyAlignment="1">
      <alignment horizontal="left" vertical="center" wrapText="1"/>
    </xf>
    <xf numFmtId="0" fontId="113" fillId="0" borderId="0" xfId="2" applyFont="1" applyAlignment="1">
      <alignment vertical="center"/>
    </xf>
    <xf numFmtId="0" fontId="82" fillId="0" borderId="0" xfId="2" applyFont="1" applyAlignment="1">
      <alignment horizontal="center" vertical="center" wrapText="1"/>
    </xf>
    <xf numFmtId="0" fontId="81" fillId="0" borderId="0" xfId="2" applyFont="1" applyAlignment="1">
      <alignment horizontal="center" vertical="center" wrapText="1"/>
    </xf>
    <xf numFmtId="0" fontId="176" fillId="0" borderId="0" xfId="0" applyFont="1" applyBorder="1" applyAlignment="1">
      <alignment vertical="center" wrapText="1"/>
    </xf>
    <xf numFmtId="2" fontId="81" fillId="0" borderId="0" xfId="0" applyNumberFormat="1" applyFont="1" applyBorder="1" applyAlignment="1">
      <alignment vertical="center" wrapText="1"/>
    </xf>
    <xf numFmtId="2" fontId="81" fillId="0" borderId="0" xfId="0" applyNumberFormat="1" applyFont="1" applyBorder="1" applyAlignment="1">
      <alignment horizontal="left" vertical="center" wrapText="1"/>
    </xf>
    <xf numFmtId="2" fontId="176" fillId="0" borderId="0" xfId="0" applyNumberFormat="1" applyFont="1" applyAlignment="1">
      <alignment horizontal="left" vertical="center" wrapText="1"/>
    </xf>
    <xf numFmtId="0" fontId="176" fillId="0" borderId="0" xfId="0" applyFont="1" applyAlignment="1">
      <alignment horizontal="left" vertical="center" wrapText="1"/>
    </xf>
    <xf numFmtId="3" fontId="176" fillId="0" borderId="0" xfId="0" applyNumberFormat="1" applyFont="1" applyAlignment="1">
      <alignment horizontal="left" vertical="center" wrapText="1"/>
    </xf>
    <xf numFmtId="0" fontId="136" fillId="0" borderId="0" xfId="16" applyFont="1" applyBorder="1" applyAlignment="1">
      <alignment horizontal="center"/>
    </xf>
    <xf numFmtId="0" fontId="136" fillId="4" borderId="0" xfId="16" applyFont="1" applyFill="1" applyBorder="1"/>
    <xf numFmtId="0" fontId="177" fillId="0" borderId="0" xfId="16" applyFont="1" applyBorder="1" applyAlignment="1">
      <alignment horizontal="center"/>
    </xf>
    <xf numFmtId="0" fontId="177" fillId="4" borderId="0" xfId="16" applyFont="1" applyFill="1" applyBorder="1"/>
    <xf numFmtId="0" fontId="136" fillId="4" borderId="0" xfId="16" applyFont="1" applyFill="1" applyBorder="1" applyAlignment="1">
      <alignment horizontal="center"/>
    </xf>
    <xf numFmtId="3" fontId="76" fillId="0" borderId="0" xfId="16" applyNumberFormat="1" applyFont="1" applyBorder="1" applyAlignment="1">
      <alignment horizontal="center" vertical="center"/>
    </xf>
    <xf numFmtId="0" fontId="168" fillId="0" borderId="0" xfId="16" applyFont="1" applyBorder="1" applyAlignment="1">
      <alignment horizontal="center" vertical="center" wrapText="1"/>
    </xf>
    <xf numFmtId="0" fontId="168" fillId="4" borderId="0" xfId="16" applyFont="1" applyFill="1" applyBorder="1" applyAlignment="1">
      <alignment horizontal="center" vertical="center" wrapText="1"/>
    </xf>
    <xf numFmtId="3" fontId="76" fillId="4" borderId="0" xfId="16" applyNumberFormat="1" applyFont="1" applyFill="1" applyBorder="1" applyAlignment="1">
      <alignment horizontal="center" vertical="center"/>
    </xf>
    <xf numFmtId="4" fontId="76" fillId="4" borderId="0" xfId="16" applyNumberFormat="1" applyFont="1" applyFill="1" applyBorder="1" applyAlignment="1">
      <alignment horizontal="center" vertical="center"/>
    </xf>
    <xf numFmtId="3" fontId="136" fillId="0" borderId="0" xfId="17" applyNumberFormat="1" applyFont="1"/>
    <xf numFmtId="9" fontId="136" fillId="0" borderId="0" xfId="15" applyFont="1" applyFill="1" applyBorder="1"/>
    <xf numFmtId="0" fontId="136" fillId="0" borderId="0" xfId="16" applyFont="1" applyBorder="1" applyAlignment="1">
      <alignment vertical="center"/>
    </xf>
    <xf numFmtId="3" fontId="127" fillId="4" borderId="33" xfId="3" applyNumberFormat="1" applyFont="1" applyFill="1" applyBorder="1" applyAlignment="1">
      <alignment horizontal="left" vertical="center" wrapText="1" indent="1"/>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3" fontId="28" fillId="3" borderId="16" xfId="2" applyNumberFormat="1" applyFont="1" applyFill="1" applyBorder="1" applyAlignment="1" applyProtection="1">
      <alignment horizontal="center" vertical="center"/>
      <protection locked="0"/>
    </xf>
    <xf numFmtId="3" fontId="28" fillId="3" borderId="0" xfId="2" applyNumberFormat="1" applyFont="1" applyFill="1" applyAlignment="1" applyProtection="1">
      <alignment horizontal="center" vertical="center"/>
      <protection locked="0"/>
    </xf>
    <xf numFmtId="3" fontId="28" fillId="0" borderId="0" xfId="2" applyNumberFormat="1" applyFont="1" applyAlignment="1" applyProtection="1">
      <alignment horizontal="center" vertical="center" wrapText="1"/>
      <protection locked="0"/>
    </xf>
    <xf numFmtId="3" fontId="28" fillId="3" borderId="0" xfId="2" applyNumberFormat="1" applyFont="1" applyFill="1" applyAlignment="1" applyProtection="1">
      <alignment horizontal="center" vertical="center" wrapText="1"/>
      <protection locked="0"/>
    </xf>
    <xf numFmtId="3" fontId="28" fillId="3" borderId="17" xfId="2" applyNumberFormat="1" applyFont="1" applyFill="1" applyBorder="1" applyAlignment="1" applyProtection="1">
      <alignment horizontal="center" vertical="center" wrapText="1"/>
      <protection locked="0"/>
    </xf>
    <xf numFmtId="3" fontId="23" fillId="0" borderId="9" xfId="2" applyNumberFormat="1" applyFont="1" applyBorder="1" applyAlignment="1">
      <alignment horizontal="center" vertical="center" wrapText="1"/>
    </xf>
    <xf numFmtId="3" fontId="28" fillId="0" borderId="16" xfId="2" applyNumberFormat="1" applyFont="1" applyBorder="1" applyAlignment="1" applyProtection="1">
      <alignment horizontal="center" vertical="center"/>
      <protection locked="0"/>
    </xf>
    <xf numFmtId="3" fontId="28" fillId="0" borderId="0" xfId="2" applyNumberFormat="1" applyFont="1" applyAlignment="1" applyProtection="1">
      <alignment horizontal="center" vertical="center"/>
      <protection locked="0"/>
    </xf>
    <xf numFmtId="3" fontId="28" fillId="0" borderId="17" xfId="2" applyNumberFormat="1" applyFont="1" applyBorder="1" applyAlignment="1" applyProtection="1">
      <alignment horizontal="center" vertical="center" wrapText="1"/>
      <protection locked="0"/>
    </xf>
    <xf numFmtId="4" fontId="93" fillId="0" borderId="16" xfId="2" applyNumberFormat="1" applyFont="1" applyBorder="1" applyAlignment="1" applyProtection="1">
      <alignment horizontal="center" vertical="center"/>
      <protection locked="0"/>
    </xf>
    <xf numFmtId="4" fontId="93" fillId="0" borderId="0" xfId="2" applyNumberFormat="1" applyFont="1" applyAlignment="1" applyProtection="1">
      <alignment horizontal="center" vertical="center"/>
      <protection locked="0"/>
    </xf>
    <xf numFmtId="4" fontId="93" fillId="0" borderId="17" xfId="2" applyNumberFormat="1" applyFont="1" applyBorder="1" applyAlignment="1" applyProtection="1">
      <alignment horizontal="center" vertical="center" wrapText="1"/>
      <protection locked="0"/>
    </xf>
    <xf numFmtId="4" fontId="93" fillId="0" borderId="43"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protection locked="0"/>
    </xf>
    <xf numFmtId="4" fontId="93" fillId="0" borderId="41" xfId="2" applyNumberFormat="1" applyFont="1" applyBorder="1" applyAlignment="1" applyProtection="1">
      <alignment horizontal="center" vertical="center" wrapText="1"/>
      <protection locked="0"/>
    </xf>
    <xf numFmtId="4" fontId="93" fillId="0" borderId="40" xfId="2" applyNumberFormat="1" applyFont="1" applyBorder="1" applyAlignment="1" applyProtection="1">
      <alignment horizontal="center" vertical="center" wrapText="1"/>
      <protection locked="0"/>
    </xf>
    <xf numFmtId="4" fontId="95" fillId="0" borderId="42" xfId="2" applyNumberFormat="1" applyFont="1" applyBorder="1" applyAlignment="1">
      <alignment horizontal="center" vertical="center" wrapText="1"/>
    </xf>
    <xf numFmtId="3" fontId="28" fillId="3" borderId="46" xfId="2" applyNumberFormat="1" applyFont="1" applyFill="1" applyBorder="1" applyAlignment="1" applyProtection="1">
      <alignment horizontal="center" vertical="center"/>
      <protection locked="0"/>
    </xf>
    <xf numFmtId="3" fontId="28" fillId="3" borderId="45" xfId="2" applyNumberFormat="1" applyFont="1" applyFill="1" applyBorder="1" applyAlignment="1" applyProtection="1">
      <alignment horizontal="center" vertical="center"/>
      <protection locked="0"/>
    </xf>
    <xf numFmtId="3" fontId="28" fillId="0" borderId="45" xfId="2" applyNumberFormat="1" applyFont="1" applyBorder="1" applyAlignment="1" applyProtection="1">
      <alignment horizontal="center" vertical="center" wrapText="1"/>
      <protection locked="0"/>
    </xf>
    <xf numFmtId="3" fontId="28" fillId="3" borderId="45" xfId="2" applyNumberFormat="1" applyFont="1" applyFill="1" applyBorder="1" applyAlignment="1" applyProtection="1">
      <alignment horizontal="center" vertical="center" wrapText="1"/>
      <protection locked="0"/>
    </xf>
    <xf numFmtId="3" fontId="28" fillId="3" borderId="44" xfId="2" applyNumberFormat="1" applyFont="1" applyFill="1" applyBorder="1" applyAlignment="1" applyProtection="1">
      <alignment horizontal="center" vertical="center" wrapText="1"/>
      <protection locked="0"/>
    </xf>
    <xf numFmtId="3" fontId="23" fillId="0" borderId="47" xfId="2" applyNumberFormat="1" applyFont="1" applyBorder="1" applyAlignment="1">
      <alignment horizontal="center" vertical="center" wrapText="1"/>
    </xf>
    <xf numFmtId="4" fontId="93" fillId="0" borderId="54" xfId="2" applyNumberFormat="1" applyFont="1" applyBorder="1" applyAlignment="1" applyProtection="1">
      <alignment horizontal="center" vertical="center"/>
      <protection locked="0"/>
    </xf>
    <xf numFmtId="4" fontId="93" fillId="3" borderId="52" xfId="2" applyNumberFormat="1" applyFont="1" applyFill="1" applyBorder="1" applyAlignment="1" applyProtection="1">
      <alignment horizontal="center" vertical="center"/>
      <protection locked="0"/>
    </xf>
    <xf numFmtId="4" fontId="93" fillId="0" borderId="52" xfId="2" applyNumberFormat="1" applyFont="1" applyBorder="1" applyAlignment="1" applyProtection="1">
      <alignment horizontal="center" vertical="center" wrapText="1"/>
      <protection locked="0"/>
    </xf>
    <xf numFmtId="4" fontId="93" fillId="3" borderId="52" xfId="2" applyNumberFormat="1" applyFont="1" applyFill="1" applyBorder="1" applyAlignment="1" applyProtection="1">
      <alignment horizontal="center" vertical="center" wrapText="1"/>
      <protection locked="0"/>
    </xf>
    <xf numFmtId="4" fontId="93" fillId="3" borderId="51" xfId="2" applyNumberFormat="1" applyFont="1" applyFill="1" applyBorder="1" applyAlignment="1" applyProtection="1">
      <alignment horizontal="center" vertical="center" wrapText="1"/>
      <protection locked="0"/>
    </xf>
    <xf numFmtId="4" fontId="95" fillId="0" borderId="53" xfId="2" applyNumberFormat="1" applyFont="1" applyBorder="1" applyAlignment="1">
      <alignment horizontal="center" vertical="center" wrapText="1"/>
    </xf>
    <xf numFmtId="4" fontId="93" fillId="0" borderId="10"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protection locked="0"/>
    </xf>
    <xf numFmtId="4" fontId="93" fillId="0" borderId="14" xfId="2" applyNumberFormat="1" applyFont="1" applyBorder="1" applyAlignment="1" applyProtection="1">
      <alignment horizontal="center" vertical="center" wrapText="1"/>
      <protection locked="0"/>
    </xf>
    <xf numFmtId="4" fontId="93" fillId="0" borderId="6" xfId="2" applyNumberFormat="1" applyFont="1" applyBorder="1" applyAlignment="1" applyProtection="1">
      <alignment horizontal="center" vertical="center" wrapText="1"/>
      <protection locked="0"/>
    </xf>
    <xf numFmtId="0" fontId="143" fillId="0" borderId="2" xfId="0" applyFont="1" applyBorder="1" applyAlignment="1">
      <alignment horizontal="left" vertical="center" wrapText="1"/>
    </xf>
    <xf numFmtId="0" fontId="119" fillId="0" borderId="0" xfId="0" applyFont="1" applyBorder="1" applyAlignment="1">
      <alignment horizontal="left" vertical="center"/>
    </xf>
    <xf numFmtId="0" fontId="180" fillId="0" borderId="0" xfId="0" applyFont="1" applyBorder="1" applyAlignment="1">
      <alignment vertical="center" wrapText="1"/>
    </xf>
    <xf numFmtId="2" fontId="179" fillId="0" borderId="0" xfId="0" applyNumberFormat="1" applyFont="1" applyBorder="1" applyAlignment="1">
      <alignment vertical="center" wrapText="1"/>
    </xf>
    <xf numFmtId="2" fontId="179" fillId="0" borderId="0" xfId="0" applyNumberFormat="1" applyFont="1" applyBorder="1" applyAlignment="1">
      <alignment horizontal="left" vertical="center" wrapText="1"/>
    </xf>
    <xf numFmtId="0" fontId="119" fillId="0" borderId="0" xfId="0" applyFont="1" applyBorder="1" applyAlignment="1">
      <alignment vertical="center" wrapText="1"/>
    </xf>
    <xf numFmtId="2" fontId="179" fillId="0" borderId="0" xfId="0" applyNumberFormat="1" applyFont="1" applyAlignment="1">
      <alignment horizontal="left" vertical="center" wrapText="1"/>
    </xf>
    <xf numFmtId="2" fontId="150" fillId="4" borderId="0" xfId="0" applyNumberFormat="1" applyFont="1" applyFill="1" applyAlignment="1">
      <alignment horizontal="left" vertical="center" wrapText="1"/>
    </xf>
    <xf numFmtId="0" fontId="150" fillId="4" borderId="0" xfId="0" applyFont="1" applyFill="1" applyBorder="1" applyAlignment="1">
      <alignment vertical="center" wrapText="1"/>
    </xf>
    <xf numFmtId="0" fontId="150" fillId="4" borderId="0" xfId="0" applyFont="1" applyFill="1" applyAlignment="1">
      <alignment horizontal="left" vertical="center" wrapText="1"/>
    </xf>
    <xf numFmtId="3" fontId="150" fillId="4" borderId="0" xfId="0" applyNumberFormat="1" applyFont="1" applyFill="1" applyAlignment="1">
      <alignment horizontal="left" vertical="center" wrapText="1"/>
    </xf>
    <xf numFmtId="2" fontId="149" fillId="4" borderId="0" xfId="0" applyNumberFormat="1" applyFont="1" applyFill="1" applyAlignment="1">
      <alignment horizontal="left" vertical="center" wrapText="1"/>
    </xf>
    <xf numFmtId="0" fontId="109" fillId="4" borderId="0" xfId="0" applyFont="1" applyFill="1" applyBorder="1" applyAlignment="1">
      <alignment vertical="center" wrapText="1"/>
    </xf>
    <xf numFmtId="0" fontId="181" fillId="0" borderId="0" xfId="2" applyFont="1" applyAlignment="1">
      <alignment vertical="center" wrapText="1"/>
    </xf>
    <xf numFmtId="2" fontId="81" fillId="0" borderId="0" xfId="2" applyNumberFormat="1" applyFont="1" applyAlignment="1">
      <alignment vertical="center" wrapText="1"/>
    </xf>
    <xf numFmtId="2" fontId="182" fillId="0" borderId="0" xfId="2" applyNumberFormat="1" applyFont="1" applyAlignment="1">
      <alignment vertical="center" wrapText="1"/>
    </xf>
    <xf numFmtId="0" fontId="124" fillId="0" borderId="0" xfId="0" applyFont="1" applyAlignment="1">
      <alignment vertical="center" wrapText="1"/>
    </xf>
    <xf numFmtId="0" fontId="114" fillId="0" borderId="0" xfId="0" applyFont="1" applyAlignment="1">
      <alignment vertical="center"/>
    </xf>
    <xf numFmtId="0" fontId="143" fillId="0" borderId="0" xfId="0" applyFont="1" applyBorder="1" applyAlignment="1">
      <alignment horizontal="left" vertical="center" wrapText="1"/>
    </xf>
    <xf numFmtId="0" fontId="112" fillId="0" borderId="0" xfId="0" applyFont="1" applyBorder="1"/>
    <xf numFmtId="3" fontId="143" fillId="0" borderId="0" xfId="2" applyNumberFormat="1" applyFont="1" applyAlignment="1">
      <alignment horizontal="center" vertical="center" wrapText="1"/>
    </xf>
    <xf numFmtId="0" fontId="105" fillId="0" borderId="30"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8" xfId="3" applyFont="1" applyBorder="1" applyAlignment="1">
      <alignment horizontal="center" vertical="center" wrapText="1"/>
    </xf>
    <xf numFmtId="0" fontId="126" fillId="4" borderId="0" xfId="2" applyFont="1" applyFill="1" applyAlignment="1">
      <alignment horizontal="center" vertical="center" wrapText="1"/>
    </xf>
    <xf numFmtId="3" fontId="126" fillId="4" borderId="26" xfId="3" applyNumberFormat="1" applyFont="1" applyFill="1" applyBorder="1" applyAlignment="1">
      <alignment horizontal="center" vertical="center" wrapText="1"/>
    </xf>
    <xf numFmtId="0" fontId="23" fillId="0" borderId="14" xfId="2" applyFont="1" applyBorder="1" applyAlignment="1">
      <alignment vertical="center" wrapText="1"/>
    </xf>
    <xf numFmtId="0" fontId="33" fillId="0" borderId="3" xfId="2" applyFont="1" applyBorder="1" applyAlignment="1">
      <alignment horizontal="center" vertical="center" wrapText="1"/>
    </xf>
    <xf numFmtId="3" fontId="28" fillId="3" borderId="5" xfId="2" applyNumberFormat="1" applyFont="1" applyFill="1" applyBorder="1" applyAlignment="1" applyProtection="1">
      <alignment horizontal="center" vertical="center"/>
      <protection locked="0"/>
    </xf>
    <xf numFmtId="3" fontId="28" fillId="3" borderId="4" xfId="2" applyNumberFormat="1" applyFont="1" applyFill="1" applyBorder="1" applyAlignment="1" applyProtection="1">
      <alignment horizontal="center" vertical="center"/>
      <protection locked="0"/>
    </xf>
    <xf numFmtId="3" fontId="28" fillId="0" borderId="4" xfId="2" applyNumberFormat="1" applyFont="1" applyBorder="1" applyAlignment="1" applyProtection="1">
      <alignment horizontal="center" vertical="center" wrapText="1"/>
      <protection locked="0"/>
    </xf>
    <xf numFmtId="3" fontId="28" fillId="3" borderId="4" xfId="2" applyNumberFormat="1" applyFont="1" applyFill="1" applyBorder="1" applyAlignment="1" applyProtection="1">
      <alignment horizontal="center" vertical="center" wrapText="1"/>
      <protection locked="0"/>
    </xf>
    <xf numFmtId="3" fontId="28" fillId="3" borderId="3" xfId="2" applyNumberFormat="1" applyFont="1" applyFill="1" applyBorder="1" applyAlignment="1" applyProtection="1">
      <alignment horizontal="center" vertical="center" wrapText="1"/>
      <protection locked="0"/>
    </xf>
    <xf numFmtId="3" fontId="23" fillId="0" borderId="2" xfId="2" applyNumberFormat="1" applyFont="1" applyBorder="1" applyAlignment="1">
      <alignment horizontal="center" vertical="center" wrapText="1"/>
    </xf>
    <xf numFmtId="0" fontId="42" fillId="0" borderId="17" xfId="2" applyFont="1" applyBorder="1" applyAlignment="1">
      <alignment horizontal="center" vertical="center" wrapText="1"/>
    </xf>
    <xf numFmtId="0" fontId="7" fillId="0" borderId="0" xfId="16" applyFont="1" applyBorder="1" applyAlignment="1">
      <alignment horizontal="center" vertical="center"/>
    </xf>
    <xf numFmtId="0" fontId="7" fillId="0" borderId="0" xfId="16" applyFont="1" applyBorder="1" applyAlignment="1">
      <alignment horizontal="left" vertical="center"/>
    </xf>
    <xf numFmtId="0" fontId="35" fillId="0" borderId="0" xfId="16" applyFont="1" applyAlignment="1">
      <alignment horizontal="center"/>
    </xf>
    <xf numFmtId="0" fontId="10" fillId="0" borderId="0" xfId="16" applyFont="1" applyAlignment="1">
      <alignment horizontal="left" vertical="center"/>
    </xf>
    <xf numFmtId="0" fontId="8" fillId="0" borderId="0" xfId="16" applyFont="1" applyBorder="1" applyAlignment="1">
      <alignment horizontal="left" vertical="center"/>
    </xf>
    <xf numFmtId="0" fontId="23" fillId="0" borderId="0" xfId="16" applyFont="1" applyAlignment="1">
      <alignment horizontal="center" vertical="center" wrapText="1"/>
    </xf>
    <xf numFmtId="0" fontId="23" fillId="0" borderId="0" xfId="16" applyFont="1" applyBorder="1" applyAlignment="1">
      <alignment vertical="center" wrapText="1"/>
    </xf>
    <xf numFmtId="0" fontId="23" fillId="0" borderId="0" xfId="16" applyFont="1" applyBorder="1" applyAlignment="1">
      <alignment horizontal="center" vertical="center" wrapText="1"/>
    </xf>
    <xf numFmtId="0" fontId="23" fillId="0" borderId="0" xfId="16" applyFont="1" applyAlignment="1">
      <alignment vertical="center" wrapText="1"/>
    </xf>
    <xf numFmtId="0" fontId="33" fillId="0" borderId="0" xfId="16" applyFont="1" applyAlignment="1">
      <alignment horizontal="center" vertical="center" wrapText="1"/>
    </xf>
    <xf numFmtId="0" fontId="33" fillId="0" borderId="0" xfId="16" applyFont="1" applyAlignment="1">
      <alignment vertical="center" wrapText="1"/>
    </xf>
    <xf numFmtId="0" fontId="33" fillId="0" borderId="3" xfId="16" applyFont="1" applyBorder="1" applyAlignment="1">
      <alignment horizontal="center" vertical="center" wrapText="1"/>
    </xf>
    <xf numFmtId="9" fontId="33" fillId="0" borderId="0" xfId="16" applyNumberFormat="1" applyFont="1" applyBorder="1" applyAlignment="1">
      <alignment horizontal="center" vertical="center" wrapText="1"/>
    </xf>
    <xf numFmtId="0" fontId="33" fillId="0" borderId="7" xfId="16" applyFont="1" applyBorder="1" applyAlignment="1">
      <alignment horizontal="center" vertical="center" wrapText="1"/>
    </xf>
    <xf numFmtId="9" fontId="33" fillId="0" borderId="6" xfId="16" applyNumberFormat="1" applyFont="1" applyBorder="1" applyAlignment="1">
      <alignment horizontal="center" vertical="center" wrapText="1"/>
    </xf>
    <xf numFmtId="0" fontId="24" fillId="0" borderId="0" xfId="16" applyFont="1" applyBorder="1" applyAlignment="1">
      <alignment horizontal="center" vertical="center" wrapText="1"/>
    </xf>
    <xf numFmtId="0" fontId="67" fillId="0" borderId="0" xfId="16" applyFont="1" applyBorder="1" applyAlignment="1">
      <alignment horizontal="center" vertical="center" wrapText="1"/>
    </xf>
    <xf numFmtId="0" fontId="24" fillId="0" borderId="0" xfId="16" applyFont="1" applyBorder="1" applyAlignment="1">
      <alignment vertical="center" wrapText="1"/>
    </xf>
    <xf numFmtId="0" fontId="6" fillId="0" borderId="0" xfId="16" applyBorder="1"/>
    <xf numFmtId="0" fontId="28" fillId="0" borderId="0" xfId="16" applyFont="1" applyAlignment="1">
      <alignment horizontal="center" vertical="center" wrapText="1"/>
    </xf>
    <xf numFmtId="0" fontId="29" fillId="0" borderId="5" xfId="16" applyFont="1" applyBorder="1" applyAlignment="1">
      <alignment horizontal="left" vertical="center" wrapText="1"/>
    </xf>
    <xf numFmtId="0" fontId="28" fillId="0" borderId="0" xfId="16" applyFont="1" applyAlignment="1">
      <alignment vertical="center" wrapText="1"/>
    </xf>
    <xf numFmtId="4" fontId="28" fillId="0" borderId="0" xfId="16" applyNumberFormat="1" applyFont="1" applyBorder="1" applyAlignment="1">
      <alignment horizontal="center" vertical="center"/>
    </xf>
    <xf numFmtId="0" fontId="29" fillId="0" borderId="4" xfId="16" applyFont="1" applyBorder="1" applyAlignment="1">
      <alignment horizontal="left" vertical="center" wrapText="1"/>
    </xf>
    <xf numFmtId="4" fontId="28" fillId="0" borderId="0" xfId="16" applyNumberFormat="1" applyFont="1" applyBorder="1" applyAlignment="1">
      <alignment horizontal="center" vertical="center" wrapText="1"/>
    </xf>
    <xf numFmtId="0" fontId="29" fillId="0" borderId="3" xfId="16" applyFont="1" applyBorder="1" applyAlignment="1">
      <alignment horizontal="left" vertical="center" wrapText="1"/>
    </xf>
    <xf numFmtId="0" fontId="59" fillId="0" borderId="0" xfId="16" applyFont="1" applyBorder="1" applyAlignment="1">
      <alignment horizontal="center" vertical="center" wrapText="1"/>
    </xf>
    <xf numFmtId="2" fontId="68" fillId="0" borderId="0" xfId="16" applyNumberFormat="1" applyFont="1" applyBorder="1"/>
    <xf numFmtId="10" fontId="28" fillId="0" borderId="0" xfId="16" applyNumberFormat="1" applyFont="1" applyAlignment="1">
      <alignment vertical="center" wrapText="1"/>
    </xf>
    <xf numFmtId="2" fontId="96" fillId="0" borderId="0" xfId="16" applyNumberFormat="1" applyFont="1" applyBorder="1" applyAlignment="1">
      <alignment horizontal="center" vertical="center" wrapText="1"/>
    </xf>
    <xf numFmtId="2" fontId="69" fillId="0" borderId="0" xfId="16" applyNumberFormat="1" applyFont="1" applyBorder="1" applyAlignment="1">
      <alignment horizontal="center" vertical="center" wrapText="1"/>
    </xf>
    <xf numFmtId="0" fontId="23" fillId="0" borderId="2" xfId="16" applyFont="1" applyBorder="1" applyAlignment="1">
      <alignment horizontal="left" vertical="center" wrapText="1"/>
    </xf>
    <xf numFmtId="3" fontId="23" fillId="0" borderId="2" xfId="16" applyNumberFormat="1" applyFont="1" applyBorder="1" applyAlignment="1">
      <alignment horizontal="center" vertical="center" wrapText="1"/>
    </xf>
    <xf numFmtId="3" fontId="23" fillId="0" borderId="1" xfId="16" applyNumberFormat="1" applyFont="1" applyBorder="1" applyAlignment="1">
      <alignment horizontal="center" vertical="center" wrapText="1"/>
    </xf>
    <xf numFmtId="4" fontId="95" fillId="0" borderId="8" xfId="16" applyNumberFormat="1" applyFont="1" applyBorder="1" applyAlignment="1">
      <alignment horizontal="center" vertical="center" wrapText="1"/>
    </xf>
    <xf numFmtId="3" fontId="23" fillId="0" borderId="1" xfId="16" quotePrefix="1" applyNumberFormat="1" applyFont="1" applyBorder="1" applyAlignment="1">
      <alignment horizontal="center" vertical="center" wrapText="1"/>
    </xf>
    <xf numFmtId="0" fontId="21" fillId="0" borderId="0" xfId="16" applyFont="1" applyBorder="1" applyAlignment="1">
      <alignment vertical="center" wrapText="1"/>
    </xf>
    <xf numFmtId="0" fontId="110" fillId="0" borderId="0" xfId="16" applyFont="1"/>
    <xf numFmtId="2" fontId="40" fillId="0" borderId="0" xfId="16" applyNumberFormat="1" applyFont="1" applyAlignment="1">
      <alignment vertical="center" wrapText="1"/>
    </xf>
    <xf numFmtId="0" fontId="0" fillId="0" borderId="0" xfId="16" applyFont="1"/>
    <xf numFmtId="0" fontId="126" fillId="0" borderId="38" xfId="3" applyFont="1" applyBorder="1" applyAlignment="1">
      <alignment horizontal="center" vertical="center" wrapText="1"/>
    </xf>
    <xf numFmtId="0" fontId="184" fillId="0" borderId="0" xfId="3" applyFont="1"/>
    <xf numFmtId="0" fontId="138" fillId="0" borderId="33" xfId="3" applyFont="1" applyBorder="1" applyAlignment="1">
      <alignment horizontal="center" vertical="center" wrapText="1"/>
    </xf>
    <xf numFmtId="0" fontId="184" fillId="0" borderId="0" xfId="0" applyFont="1"/>
    <xf numFmtId="0" fontId="185" fillId="0" borderId="0" xfId="0" applyFont="1" applyAlignment="1">
      <alignment horizontal="left" vertical="center" wrapText="1"/>
    </xf>
    <xf numFmtId="3" fontId="113" fillId="0" borderId="0" xfId="0" applyNumberFormat="1" applyFont="1" applyBorder="1" applyAlignment="1">
      <alignment horizontal="center" vertical="center" wrapText="1"/>
    </xf>
    <xf numFmtId="2" fontId="113" fillId="0" borderId="0" xfId="0" applyNumberFormat="1" applyFont="1" applyBorder="1" applyAlignment="1" applyProtection="1">
      <alignment horizontal="center" vertical="center"/>
      <protection locked="0"/>
    </xf>
    <xf numFmtId="4" fontId="163" fillId="0" borderId="0" xfId="0" applyNumberFormat="1" applyFont="1" applyBorder="1" applyAlignment="1">
      <alignment horizontal="center" vertical="center" wrapText="1"/>
    </xf>
    <xf numFmtId="4" fontId="113" fillId="0" borderId="0" xfId="0" applyNumberFormat="1" applyFont="1" applyBorder="1" applyAlignment="1">
      <alignment horizontal="center" vertical="center" wrapText="1"/>
    </xf>
    <xf numFmtId="3" fontId="113" fillId="0" borderId="0" xfId="0" applyNumberFormat="1" applyFont="1" applyBorder="1" applyAlignment="1">
      <alignment horizontal="center" vertical="center"/>
    </xf>
    <xf numFmtId="10" fontId="113" fillId="0" borderId="0" xfId="0" applyNumberFormat="1" applyFont="1" applyBorder="1" applyAlignment="1">
      <alignment vertical="center" wrapText="1"/>
    </xf>
    <xf numFmtId="0" fontId="142" fillId="0" borderId="0" xfId="16" applyFont="1" applyBorder="1" applyAlignment="1">
      <alignment horizontal="left" vertical="center" indent="1"/>
    </xf>
    <xf numFmtId="0" fontId="109" fillId="0" borderId="0" xfId="16" applyFont="1" applyBorder="1" applyAlignment="1">
      <alignment vertical="center" wrapText="1"/>
    </xf>
    <xf numFmtId="0" fontId="141" fillId="0" borderId="0" xfId="16" applyFont="1" applyBorder="1" applyAlignment="1">
      <alignment vertical="center"/>
    </xf>
    <xf numFmtId="3" fontId="140" fillId="0" borderId="0" xfId="0" applyNumberFormat="1" applyFont="1" applyBorder="1" applyAlignment="1" applyProtection="1">
      <alignment horizontal="center" vertical="center"/>
      <protection locked="0"/>
    </xf>
    <xf numFmtId="0" fontId="114" fillId="0" borderId="0" xfId="18" applyFont="1" applyAlignment="1">
      <alignment horizontal="left" vertical="center" wrapText="1"/>
    </xf>
    <xf numFmtId="0" fontId="53" fillId="0" borderId="16" xfId="2" applyFont="1" applyBorder="1" applyAlignment="1">
      <alignment horizontal="center" vertical="center" wrapText="1"/>
    </xf>
    <xf numFmtId="0" fontId="53" fillId="0" borderId="9" xfId="2" applyFont="1" applyBorder="1" applyAlignment="1">
      <alignment horizontal="center" vertical="center" wrapText="1"/>
    </xf>
    <xf numFmtId="0" fontId="3" fillId="4" borderId="0" xfId="19" applyFill="1"/>
    <xf numFmtId="0" fontId="3" fillId="0" borderId="0" xfId="19"/>
    <xf numFmtId="14" fontId="3" fillId="0" borderId="0" xfId="19" applyNumberFormat="1"/>
    <xf numFmtId="0" fontId="187" fillId="4" borderId="0" xfId="19" applyFont="1" applyFill="1"/>
    <xf numFmtId="0" fontId="142" fillId="6" borderId="21" xfId="19" applyFont="1" applyFill="1" applyBorder="1" applyAlignment="1">
      <alignment horizontal="center" vertical="center"/>
    </xf>
    <xf numFmtId="14" fontId="127" fillId="6" borderId="36" xfId="19" applyNumberFormat="1" applyFont="1" applyFill="1" applyBorder="1" applyAlignment="1">
      <alignment horizontal="center" vertical="center"/>
    </xf>
    <xf numFmtId="0" fontId="129" fillId="5" borderId="34" xfId="19" applyFont="1" applyFill="1" applyBorder="1"/>
    <xf numFmtId="3" fontId="129" fillId="5" borderId="35" xfId="19" applyNumberFormat="1" applyFont="1" applyFill="1" applyBorder="1"/>
    <xf numFmtId="0" fontId="116" fillId="0" borderId="35" xfId="19" applyFont="1" applyBorder="1"/>
    <xf numFmtId="167" fontId="129" fillId="4" borderId="34" xfId="20" applyNumberFormat="1" applyFont="1" applyFill="1" applyBorder="1"/>
    <xf numFmtId="3" fontId="129" fillId="4" borderId="38" xfId="19" applyNumberFormat="1" applyFont="1" applyFill="1" applyBorder="1"/>
    <xf numFmtId="167" fontId="129" fillId="0" borderId="35" xfId="19" applyNumberFormat="1" applyFont="1" applyBorder="1"/>
    <xf numFmtId="167" fontId="129" fillId="0" borderId="34" xfId="19" applyNumberFormat="1" applyFont="1" applyBorder="1"/>
    <xf numFmtId="3" fontId="129" fillId="5" borderId="38" xfId="19" applyNumberFormat="1" applyFont="1" applyFill="1" applyBorder="1"/>
    <xf numFmtId="0" fontId="129" fillId="4" borderId="18" xfId="19" applyFont="1" applyFill="1" applyBorder="1"/>
    <xf numFmtId="3" fontId="129" fillId="4" borderId="25" xfId="19" applyNumberFormat="1" applyFont="1" applyFill="1" applyBorder="1"/>
    <xf numFmtId="0" fontId="116" fillId="0" borderId="19" xfId="19" applyFont="1" applyBorder="1"/>
    <xf numFmtId="167" fontId="129" fillId="4" borderId="18" xfId="20" applyNumberFormat="1" applyFont="1" applyFill="1" applyBorder="1"/>
    <xf numFmtId="3" fontId="129" fillId="4" borderId="19" xfId="19" applyNumberFormat="1" applyFont="1" applyFill="1" applyBorder="1"/>
    <xf numFmtId="167" fontId="129" fillId="0" borderId="18" xfId="19" applyNumberFormat="1" applyFont="1" applyBorder="1"/>
    <xf numFmtId="0" fontId="116" fillId="4" borderId="26" xfId="19" applyFont="1" applyFill="1" applyBorder="1"/>
    <xf numFmtId="3" fontId="116" fillId="4" borderId="0" xfId="19" applyNumberFormat="1" applyFont="1" applyFill="1"/>
    <xf numFmtId="0" fontId="116" fillId="0" borderId="31" xfId="19" applyFont="1" applyBorder="1"/>
    <xf numFmtId="167" fontId="6" fillId="4" borderId="26" xfId="20" applyNumberFormat="1" applyFont="1" applyFill="1" applyBorder="1"/>
    <xf numFmtId="3" fontId="116" fillId="4" borderId="31" xfId="19" applyNumberFormat="1" applyFont="1" applyFill="1" applyBorder="1"/>
    <xf numFmtId="167" fontId="116" fillId="4" borderId="0" xfId="19" applyNumberFormat="1" applyFont="1" applyFill="1"/>
    <xf numFmtId="167" fontId="116" fillId="4" borderId="26" xfId="19" applyNumberFormat="1" applyFont="1" applyFill="1" applyBorder="1"/>
    <xf numFmtId="0" fontId="129" fillId="4" borderId="55" xfId="19" applyFont="1" applyFill="1" applyBorder="1"/>
    <xf numFmtId="3" fontId="129" fillId="4" borderId="56" xfId="19" applyNumberFormat="1" applyFont="1" applyFill="1" applyBorder="1"/>
    <xf numFmtId="0" fontId="116" fillId="0" borderId="57" xfId="19" applyFont="1" applyBorder="1"/>
    <xf numFmtId="167" fontId="129" fillId="4" borderId="55" xfId="20" applyNumberFormat="1" applyFont="1" applyFill="1" applyBorder="1"/>
    <xf numFmtId="3" fontId="129" fillId="4" borderId="57" xfId="19" applyNumberFormat="1" applyFont="1" applyFill="1" applyBorder="1"/>
    <xf numFmtId="167" fontId="129" fillId="4" borderId="55" xfId="19" applyNumberFormat="1" applyFont="1" applyFill="1" applyBorder="1"/>
    <xf numFmtId="0" fontId="116" fillId="4" borderId="58" xfId="19" applyFont="1" applyFill="1" applyBorder="1"/>
    <xf numFmtId="3" fontId="116" fillId="4" borderId="59" xfId="19" applyNumberFormat="1" applyFont="1" applyFill="1" applyBorder="1"/>
    <xf numFmtId="0" fontId="116" fillId="0" borderId="60" xfId="19" applyFont="1" applyBorder="1"/>
    <xf numFmtId="0" fontId="116" fillId="4" borderId="20" xfId="19" applyFont="1" applyFill="1" applyBorder="1"/>
    <xf numFmtId="3" fontId="116" fillId="4" borderId="39" xfId="19" applyNumberFormat="1" applyFont="1" applyFill="1" applyBorder="1"/>
    <xf numFmtId="0" fontId="116" fillId="0" borderId="21" xfId="19" applyFont="1" applyBorder="1"/>
    <xf numFmtId="167" fontId="129" fillId="4" borderId="18" xfId="19" applyNumberFormat="1" applyFont="1" applyFill="1" applyBorder="1"/>
    <xf numFmtId="167" fontId="6" fillId="4" borderId="20" xfId="20" applyNumberFormat="1" applyFont="1" applyFill="1" applyBorder="1"/>
    <xf numFmtId="3" fontId="116" fillId="4" borderId="21" xfId="19" applyNumberFormat="1" applyFont="1" applyFill="1" applyBorder="1"/>
    <xf numFmtId="167" fontId="116" fillId="4" borderId="39" xfId="19" applyNumberFormat="1" applyFont="1" applyFill="1" applyBorder="1"/>
    <xf numFmtId="167" fontId="116" fillId="4" borderId="20" xfId="19" applyNumberFormat="1" applyFont="1" applyFill="1" applyBorder="1"/>
    <xf numFmtId="0" fontId="129" fillId="4" borderId="18" xfId="19" applyFont="1" applyFill="1" applyBorder="1" applyAlignment="1">
      <alignment wrapText="1"/>
    </xf>
    <xf numFmtId="167" fontId="129" fillId="4" borderId="26" xfId="20" applyNumberFormat="1" applyFont="1" applyFill="1" applyBorder="1"/>
    <xf numFmtId="3" fontId="129" fillId="4" borderId="31" xfId="19" applyNumberFormat="1" applyFont="1" applyFill="1" applyBorder="1"/>
    <xf numFmtId="167" fontId="129" fillId="4" borderId="26" xfId="19" applyNumberFormat="1" applyFont="1" applyFill="1" applyBorder="1"/>
    <xf numFmtId="0" fontId="116" fillId="0" borderId="0" xfId="19" applyFont="1"/>
    <xf numFmtId="0" fontId="116" fillId="4" borderId="0" xfId="19" applyFont="1" applyFill="1"/>
    <xf numFmtId="0" fontId="116" fillId="4" borderId="18" xfId="19" applyFont="1" applyFill="1" applyBorder="1" applyAlignment="1">
      <alignment wrapText="1"/>
    </xf>
    <xf numFmtId="3" fontId="116" fillId="4" borderId="25" xfId="19" applyNumberFormat="1" applyFont="1" applyFill="1" applyBorder="1"/>
    <xf numFmtId="167" fontId="6" fillId="4" borderId="18" xfId="20" applyNumberFormat="1" applyFont="1" applyFill="1" applyBorder="1"/>
    <xf numFmtId="167" fontId="116" fillId="4" borderId="18" xfId="19" applyNumberFormat="1" applyFont="1" applyFill="1" applyBorder="1"/>
    <xf numFmtId="3" fontId="116" fillId="4" borderId="19" xfId="19" applyNumberFormat="1" applyFont="1" applyFill="1" applyBorder="1"/>
    <xf numFmtId="167" fontId="116" fillId="4" borderId="25" xfId="19" applyNumberFormat="1" applyFont="1" applyFill="1" applyBorder="1"/>
    <xf numFmtId="3" fontId="3" fillId="0" borderId="0" xfId="19" applyNumberFormat="1"/>
    <xf numFmtId="0" fontId="178" fillId="4" borderId="26" xfId="19" applyFont="1" applyFill="1" applyBorder="1"/>
    <xf numFmtId="3" fontId="178" fillId="4" borderId="0" xfId="19" applyNumberFormat="1" applyFont="1" applyFill="1"/>
    <xf numFmtId="0" fontId="178" fillId="0" borderId="31" xfId="19" applyFont="1" applyBorder="1"/>
    <xf numFmtId="167" fontId="76" fillId="4" borderId="26" xfId="20" applyNumberFormat="1" applyFont="1" applyFill="1" applyBorder="1"/>
    <xf numFmtId="167" fontId="178" fillId="4" borderId="26" xfId="19" applyNumberFormat="1" applyFont="1" applyFill="1" applyBorder="1"/>
    <xf numFmtId="3" fontId="178" fillId="4" borderId="31" xfId="19" applyNumberFormat="1" applyFont="1" applyFill="1" applyBorder="1"/>
    <xf numFmtId="167" fontId="178" fillId="4" borderId="0" xfId="19" applyNumberFormat="1" applyFont="1" applyFill="1"/>
    <xf numFmtId="167" fontId="0" fillId="0" borderId="0" xfId="20" applyNumberFormat="1" applyFont="1"/>
    <xf numFmtId="0" fontId="129" fillId="4" borderId="34" xfId="19" applyFont="1" applyFill="1" applyBorder="1"/>
    <xf numFmtId="4" fontId="129" fillId="4" borderId="35" xfId="19" applyNumberFormat="1" applyFont="1" applyFill="1" applyBorder="1"/>
    <xf numFmtId="0" fontId="116" fillId="0" borderId="38" xfId="19" applyFont="1" applyBorder="1"/>
    <xf numFmtId="4" fontId="129" fillId="4" borderId="35" xfId="19" applyNumberFormat="1" applyFont="1" applyFill="1" applyBorder="1" applyAlignment="1">
      <alignment horizontal="right"/>
    </xf>
    <xf numFmtId="167" fontId="129" fillId="4" borderId="34" xfId="19" applyNumberFormat="1" applyFont="1" applyFill="1" applyBorder="1" applyAlignment="1">
      <alignment horizontal="right"/>
    </xf>
    <xf numFmtId="4" fontId="129" fillId="4" borderId="38" xfId="19" applyNumberFormat="1" applyFont="1" applyFill="1" applyBorder="1" applyAlignment="1">
      <alignment horizontal="right"/>
    </xf>
    <xf numFmtId="167" fontId="129" fillId="4" borderId="35" xfId="19" applyNumberFormat="1" applyFont="1" applyFill="1" applyBorder="1" applyAlignment="1">
      <alignment horizontal="right"/>
    </xf>
    <xf numFmtId="0" fontId="143" fillId="6" borderId="21" xfId="19" applyFont="1" applyFill="1" applyBorder="1" applyAlignment="1">
      <alignment horizontal="center" vertical="center"/>
    </xf>
    <xf numFmtId="0" fontId="129" fillId="4" borderId="26" xfId="19" applyFont="1" applyFill="1" applyBorder="1"/>
    <xf numFmtId="0" fontId="129" fillId="4" borderId="20" xfId="19" applyFont="1" applyFill="1" applyBorder="1"/>
    <xf numFmtId="0" fontId="53" fillId="0" borderId="61" xfId="2" applyFont="1" applyBorder="1" applyAlignment="1">
      <alignment horizontal="center" vertical="center" wrapText="1"/>
    </xf>
    <xf numFmtId="0" fontId="131" fillId="0" borderId="62" xfId="2" applyFont="1" applyBorder="1" applyAlignment="1">
      <alignment horizontal="center" vertical="center" wrapText="1"/>
    </xf>
    <xf numFmtId="0" fontId="82" fillId="0" borderId="62" xfId="2" applyFont="1" applyBorder="1" applyAlignment="1">
      <alignment vertical="center" wrapText="1"/>
    </xf>
    <xf numFmtId="3" fontId="82" fillId="0" borderId="62" xfId="2" applyNumberFormat="1" applyFont="1" applyBorder="1" applyAlignment="1">
      <alignment vertical="center" wrapText="1"/>
    </xf>
    <xf numFmtId="0" fontId="34" fillId="0" borderId="62" xfId="2" applyFont="1" applyBorder="1" applyAlignment="1">
      <alignment vertical="center" wrapText="1"/>
    </xf>
    <xf numFmtId="0" fontId="34" fillId="0" borderId="63" xfId="2" applyFont="1" applyBorder="1" applyAlignment="1">
      <alignment vertical="center" wrapText="1"/>
    </xf>
    <xf numFmtId="1" fontId="162" fillId="0" borderId="0" xfId="21" applyNumberFormat="1" applyFont="1" applyBorder="1" applyAlignment="1">
      <alignment horizontal="center" vertical="center"/>
    </xf>
    <xf numFmtId="2" fontId="162" fillId="0" borderId="0" xfId="21" applyNumberFormat="1" applyFont="1" applyBorder="1" applyAlignment="1">
      <alignment horizontal="center" vertical="center"/>
    </xf>
    <xf numFmtId="14" fontId="162" fillId="0" borderId="0" xfId="2" applyNumberFormat="1" applyFont="1" applyAlignment="1">
      <alignment horizontal="left" vertical="center" wrapText="1"/>
    </xf>
    <xf numFmtId="2" fontId="89" fillId="0" borderId="0" xfId="21" applyNumberFormat="1" applyFont="1" applyBorder="1" applyAlignment="1">
      <alignment horizontal="center" vertical="center"/>
    </xf>
    <xf numFmtId="1" fontId="113" fillId="0" borderId="0" xfId="2" applyNumberFormat="1" applyFont="1" applyAlignment="1">
      <alignment vertical="center"/>
    </xf>
    <xf numFmtId="1" fontId="109" fillId="0" borderId="0" xfId="2" applyNumberFormat="1" applyFont="1" applyAlignment="1">
      <alignment horizontal="left" vertical="center"/>
    </xf>
    <xf numFmtId="1" fontId="154" fillId="0" borderId="0" xfId="2" applyNumberFormat="1" applyFont="1" applyAlignment="1">
      <alignment vertical="center" wrapText="1"/>
    </xf>
    <xf numFmtId="1" fontId="109" fillId="0" borderId="0" xfId="2" applyNumberFormat="1" applyFont="1" applyAlignment="1">
      <alignment vertical="center" wrapText="1"/>
    </xf>
    <xf numFmtId="0" fontId="11" fillId="0" borderId="0" xfId="0" applyFont="1" applyAlignment="1">
      <alignment horizontal="center" wrapText="1"/>
    </xf>
    <xf numFmtId="0" fontId="53" fillId="0" borderId="16" xfId="16" applyFont="1" applyBorder="1" applyAlignment="1">
      <alignment vertical="center" wrapText="1"/>
    </xf>
    <xf numFmtId="0" fontId="53" fillId="0" borderId="10" xfId="16" applyFont="1" applyBorder="1" applyAlignment="1">
      <alignment vertical="center" wrapText="1"/>
    </xf>
    <xf numFmtId="0" fontId="23" fillId="0" borderId="30" xfId="16" applyFont="1" applyBorder="1" applyAlignment="1">
      <alignment vertical="center" wrapText="1"/>
    </xf>
    <xf numFmtId="9" fontId="33" fillId="0" borderId="17" xfId="16" applyNumberFormat="1" applyFont="1" applyBorder="1" applyAlignment="1">
      <alignment horizontal="center" vertical="center" wrapText="1"/>
    </xf>
    <xf numFmtId="0" fontId="33" fillId="0" borderId="30" xfId="16" applyFont="1" applyBorder="1" applyAlignment="1">
      <alignment vertical="center" wrapText="1"/>
    </xf>
    <xf numFmtId="0" fontId="138" fillId="0" borderId="34" xfId="3" applyFont="1" applyBorder="1" applyAlignment="1">
      <alignment horizontal="center" vertical="center" wrapText="1"/>
    </xf>
    <xf numFmtId="0" fontId="138" fillId="0" borderId="38" xfId="3" applyFont="1" applyBorder="1" applyAlignment="1">
      <alignment horizontal="center" vertical="center" wrapText="1"/>
    </xf>
    <xf numFmtId="0" fontId="138" fillId="0" borderId="20" xfId="3" applyFont="1" applyBorder="1" applyAlignment="1">
      <alignment horizontal="center" vertical="center" wrapText="1"/>
    </xf>
    <xf numFmtId="2" fontId="98" fillId="4" borderId="19" xfId="15" applyNumberFormat="1" applyFont="1" applyFill="1" applyBorder="1" applyAlignment="1" applyProtection="1">
      <alignment horizontal="center" vertical="center"/>
      <protection locked="0"/>
    </xf>
    <xf numFmtId="4" fontId="98" fillId="4" borderId="31" xfId="15" applyNumberFormat="1" applyFont="1" applyFill="1" applyBorder="1" applyAlignment="1" applyProtection="1">
      <alignment horizontal="center" vertical="center"/>
      <protection locked="0"/>
    </xf>
    <xf numFmtId="2" fontId="69" fillId="0" borderId="9" xfId="16" applyNumberFormat="1" applyFont="1" applyBorder="1" applyAlignment="1">
      <alignment horizontal="center" vertical="center" wrapText="1"/>
    </xf>
    <xf numFmtId="2" fontId="96" fillId="0" borderId="9" xfId="16" applyNumberFormat="1" applyFont="1" applyBorder="1" applyAlignment="1">
      <alignment horizontal="center" vertical="center" wrapText="1"/>
    </xf>
    <xf numFmtId="3" fontId="28" fillId="4" borderId="11" xfId="16" applyNumberFormat="1" applyFont="1" applyFill="1" applyBorder="1" applyAlignment="1">
      <alignment horizontal="center" vertical="center"/>
    </xf>
    <xf numFmtId="4" fontId="93" fillId="4" borderId="10" xfId="16" applyNumberFormat="1" applyFont="1" applyFill="1" applyBorder="1" applyAlignment="1">
      <alignment horizontal="center" vertical="center"/>
    </xf>
    <xf numFmtId="3" fontId="28" fillId="4" borderId="15"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xf>
    <xf numFmtId="4" fontId="93" fillId="4" borderId="14" xfId="16" applyNumberFormat="1" applyFont="1" applyFill="1" applyBorder="1" applyAlignment="1">
      <alignment horizontal="center" vertical="center" wrapText="1"/>
    </xf>
    <xf numFmtId="4" fontId="93" fillId="4" borderId="6" xfId="16" applyNumberFormat="1" applyFont="1" applyFill="1" applyBorder="1" applyAlignment="1">
      <alignment horizontal="center" vertical="center" wrapText="1"/>
    </xf>
    <xf numFmtId="3" fontId="28" fillId="4" borderId="15" xfId="16" applyNumberFormat="1" applyFont="1" applyFill="1" applyBorder="1" applyAlignment="1">
      <alignment horizontal="center" vertical="center" wrapText="1"/>
    </xf>
    <xf numFmtId="3" fontId="28" fillId="4" borderId="7" xfId="16" applyNumberFormat="1" applyFont="1" applyFill="1" applyBorder="1" applyAlignment="1">
      <alignment horizontal="center" vertical="center" wrapText="1"/>
    </xf>
    <xf numFmtId="3" fontId="28" fillId="4" borderId="5"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xf>
    <xf numFmtId="3" fontId="28" fillId="4" borderId="4" xfId="16" applyNumberFormat="1" applyFont="1" applyFill="1" applyBorder="1" applyAlignment="1">
      <alignment horizontal="center" vertical="center" wrapText="1"/>
    </xf>
    <xf numFmtId="3" fontId="28" fillId="4" borderId="3" xfId="16" applyNumberFormat="1" applyFont="1" applyFill="1" applyBorder="1" applyAlignment="1">
      <alignment horizontal="center" vertical="center" wrapText="1"/>
    </xf>
    <xf numFmtId="3" fontId="93" fillId="0" borderId="10" xfId="0" applyNumberFormat="1" applyFont="1" applyBorder="1" applyAlignment="1">
      <alignment horizontal="center" vertical="center"/>
    </xf>
    <xf numFmtId="3" fontId="93" fillId="0" borderId="14" xfId="0" applyNumberFormat="1" applyFont="1" applyBorder="1" applyAlignment="1">
      <alignment horizontal="center" vertical="center"/>
    </xf>
    <xf numFmtId="3" fontId="93" fillId="0" borderId="14" xfId="0" applyNumberFormat="1" applyFont="1" applyBorder="1" applyAlignment="1">
      <alignment horizontal="center" vertical="center" wrapText="1"/>
    </xf>
    <xf numFmtId="3" fontId="93" fillId="0" borderId="14" xfId="2" applyNumberFormat="1" applyFont="1" applyBorder="1" applyAlignment="1">
      <alignment horizontal="center" vertical="center" wrapText="1"/>
    </xf>
    <xf numFmtId="3" fontId="93" fillId="0" borderId="6" xfId="2" applyNumberFormat="1" applyFont="1" applyBorder="1" applyAlignment="1">
      <alignment horizontal="center" vertical="center" wrapText="1"/>
    </xf>
    <xf numFmtId="0" fontId="80" fillId="0" borderId="0" xfId="0" applyFont="1" applyAlignment="1">
      <alignment vertical="center" wrapText="1"/>
    </xf>
    <xf numFmtId="2" fontId="150" fillId="0" borderId="0" xfId="0" applyNumberFormat="1" applyFont="1" applyAlignment="1">
      <alignment vertical="center" wrapText="1"/>
    </xf>
    <xf numFmtId="0" fontId="109" fillId="0" borderId="0" xfId="0" applyFont="1" applyAlignment="1">
      <alignment vertical="center" wrapText="1"/>
    </xf>
    <xf numFmtId="0" fontId="135" fillId="0" borderId="0" xfId="0" applyFont="1" applyAlignment="1">
      <alignment vertical="center" wrapText="1"/>
    </xf>
    <xf numFmtId="0" fontId="150" fillId="0" borderId="0" xfId="0" applyFont="1" applyAlignment="1">
      <alignment vertical="center" wrapText="1"/>
    </xf>
    <xf numFmtId="2" fontId="149"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3" fontId="28" fillId="0" borderId="0" xfId="16" applyNumberFormat="1" applyFont="1" applyAlignment="1">
      <alignment vertical="center" wrapText="1"/>
    </xf>
    <xf numFmtId="2" fontId="156" fillId="0" borderId="0" xfId="2" applyNumberFormat="1" applyFont="1" applyAlignment="1">
      <alignment vertical="center" wrapText="1"/>
    </xf>
    <xf numFmtId="3" fontId="125" fillId="4" borderId="33" xfId="16" applyNumberFormat="1" applyFont="1" applyFill="1" applyBorder="1" applyAlignment="1">
      <alignment horizontal="center" vertical="center" wrapText="1"/>
    </xf>
    <xf numFmtId="2" fontId="81" fillId="0" borderId="0" xfId="2" applyNumberFormat="1" applyFont="1" applyAlignment="1">
      <alignment horizontal="left" vertical="center" wrapText="1"/>
    </xf>
    <xf numFmtId="49" fontId="176" fillId="0" borderId="0" xfId="2" applyNumberFormat="1" applyFont="1" applyAlignment="1">
      <alignment horizontal="left" vertical="center" wrapText="1"/>
    </xf>
    <xf numFmtId="2" fontId="149" fillId="0" borderId="0" xfId="0" applyNumberFormat="1" applyFont="1" applyAlignment="1">
      <alignment vertical="center" wrapText="1"/>
    </xf>
    <xf numFmtId="3" fontId="113" fillId="0" borderId="0" xfId="0" applyNumberFormat="1" applyFont="1"/>
    <xf numFmtId="0" fontId="113" fillId="0" borderId="0" xfId="2" applyFont="1"/>
    <xf numFmtId="3" fontId="113" fillId="0" borderId="0" xfId="2" applyNumberFormat="1" applyFont="1"/>
    <xf numFmtId="0" fontId="109" fillId="0" borderId="0" xfId="16" applyFont="1" applyAlignment="1">
      <alignment vertical="center" wrapText="1"/>
    </xf>
    <xf numFmtId="3" fontId="129" fillId="4" borderId="0" xfId="19" applyNumberFormat="1" applyFont="1" applyFill="1"/>
    <xf numFmtId="0" fontId="6" fillId="0" borderId="0" xfId="2" applyFont="1"/>
    <xf numFmtId="0" fontId="176" fillId="0" borderId="0" xfId="16" applyFont="1" applyAlignment="1">
      <alignment vertical="center" wrapText="1"/>
    </xf>
    <xf numFmtId="0" fontId="80" fillId="0" borderId="0" xfId="16" applyFont="1" applyAlignment="1">
      <alignment vertical="center" wrapText="1"/>
    </xf>
    <xf numFmtId="3" fontId="167" fillId="0" borderId="0" xfId="16" applyNumberFormat="1" applyFont="1" applyBorder="1" applyAlignment="1">
      <alignment vertical="center"/>
    </xf>
    <xf numFmtId="3" fontId="109" fillId="0" borderId="0" xfId="0" applyNumberFormat="1" applyFont="1" applyAlignment="1">
      <alignment vertical="center" wrapText="1"/>
    </xf>
    <xf numFmtId="0" fontId="6" fillId="0" borderId="0" xfId="2" applyFont="1" applyAlignment="1">
      <alignment vertical="center"/>
    </xf>
    <xf numFmtId="3" fontId="115" fillId="0" borderId="0" xfId="2" applyNumberFormat="1" applyFont="1" applyAlignment="1" applyProtection="1">
      <alignment horizontal="center" vertical="center" wrapText="1"/>
      <protection locked="0"/>
    </xf>
    <xf numFmtId="4" fontId="110" fillId="0" borderId="0" xfId="2" applyNumberFormat="1" applyFont="1" applyAlignment="1" applyProtection="1">
      <alignment horizontal="center" vertical="center" wrapText="1"/>
      <protection locked="0"/>
    </xf>
    <xf numFmtId="4" fontId="110" fillId="0" borderId="0" xfId="2" applyNumberFormat="1" applyFont="1" applyAlignment="1">
      <alignment horizontal="center" vertical="center" wrapText="1"/>
    </xf>
    <xf numFmtId="3" fontId="115" fillId="0" borderId="0" xfId="2" applyNumberFormat="1" applyFont="1" applyAlignment="1">
      <alignment vertical="center" wrapText="1"/>
    </xf>
    <xf numFmtId="0" fontId="106" fillId="0" borderId="0" xfId="2" applyFont="1" applyAlignment="1">
      <alignment vertical="center" wrapText="1"/>
    </xf>
    <xf numFmtId="14" fontId="89" fillId="0" borderId="0" xfId="2" applyNumberFormat="1" applyFont="1" applyAlignment="1">
      <alignment horizontal="left" vertical="center" wrapText="1"/>
    </xf>
    <xf numFmtId="0" fontId="173" fillId="0" borderId="0" xfId="2" applyFont="1" applyAlignment="1">
      <alignment vertical="center"/>
    </xf>
    <xf numFmtId="0" fontId="106" fillId="0" borderId="0" xfId="2" applyFont="1" applyAlignment="1">
      <alignment horizontal="left" vertical="center"/>
    </xf>
    <xf numFmtId="0" fontId="215" fillId="0" borderId="0" xfId="2" applyFont="1" applyAlignment="1">
      <alignment vertical="center" wrapText="1"/>
    </xf>
    <xf numFmtId="0" fontId="217" fillId="0" borderId="0" xfId="2" applyFont="1" applyAlignment="1">
      <alignment vertical="center" wrapText="1"/>
    </xf>
    <xf numFmtId="0" fontId="218" fillId="0" borderId="0" xfId="2" applyFont="1" applyAlignment="1">
      <alignment vertical="center" wrapText="1"/>
    </xf>
    <xf numFmtId="0" fontId="216" fillId="0" borderId="0" xfId="2" applyFont="1"/>
    <xf numFmtId="0" fontId="216" fillId="0" borderId="0" xfId="2" applyFont="1" applyAlignment="1">
      <alignment vertical="center" wrapText="1"/>
    </xf>
    <xf numFmtId="14" fontId="109" fillId="0" borderId="0" xfId="2" applyNumberFormat="1" applyFont="1" applyAlignment="1">
      <alignment vertical="center" wrapText="1"/>
    </xf>
    <xf numFmtId="3" fontId="15" fillId="0" borderId="0" xfId="2" applyNumberFormat="1" applyFont="1" applyAlignment="1">
      <alignment vertical="center" wrapText="1"/>
    </xf>
    <xf numFmtId="14" fontId="113" fillId="0" borderId="0" xfId="2" applyNumberFormat="1" applyFont="1" applyAlignment="1">
      <alignment vertical="center"/>
    </xf>
    <xf numFmtId="0" fontId="9" fillId="0" borderId="0" xfId="0" applyFont="1" applyAlignment="1">
      <alignment horizontal="center" wrapText="1"/>
    </xf>
    <xf numFmtId="0" fontId="12" fillId="0" borderId="0" xfId="0" applyFont="1" applyAlignment="1">
      <alignment horizontal="center" vertical="center" wrapText="1"/>
    </xf>
    <xf numFmtId="0" fontId="14" fillId="0" borderId="0" xfId="0" applyFont="1" applyAlignment="1">
      <alignment horizontal="center"/>
    </xf>
    <xf numFmtId="0" fontId="12" fillId="0" borderId="0" xfId="0" applyFont="1" applyAlignment="1" applyProtection="1">
      <alignment horizontal="center" vertical="center" wrapText="1"/>
      <protection locked="0"/>
    </xf>
    <xf numFmtId="0" fontId="11" fillId="0" borderId="0" xfId="0" applyFont="1" applyAlignment="1">
      <alignment horizontal="center" wrapText="1"/>
    </xf>
    <xf numFmtId="0" fontId="185" fillId="0" borderId="0" xfId="0" applyFont="1" applyAlignment="1">
      <alignment horizontal="left" vertical="center" wrapText="1"/>
    </xf>
    <xf numFmtId="0" fontId="114" fillId="0" borderId="0" xfId="18" applyFont="1" applyAlignment="1">
      <alignment horizontal="left" vertical="center" wrapText="1"/>
    </xf>
    <xf numFmtId="0" fontId="186" fillId="0" borderId="0" xfId="18" applyFont="1" applyAlignment="1">
      <alignment horizontal="left" vertical="center" wrapText="1"/>
    </xf>
    <xf numFmtId="0" fontId="18" fillId="0" borderId="0" xfId="0" applyFont="1" applyAlignment="1">
      <alignment horizontal="center" vertical="center" wrapText="1"/>
    </xf>
    <xf numFmtId="0" fontId="18" fillId="4" borderId="0" xfId="0" applyFont="1" applyFill="1" applyAlignment="1">
      <alignment horizontal="left" vertical="center" wrapText="1"/>
    </xf>
    <xf numFmtId="0" fontId="0" fillId="4" borderId="0" xfId="0" applyFill="1" applyAlignment="1">
      <alignment horizontal="left" vertical="center" wrapText="1"/>
    </xf>
    <xf numFmtId="14" fontId="18" fillId="4" borderId="0" xfId="0" applyNumberFormat="1" applyFont="1" applyFill="1" applyAlignment="1">
      <alignment horizontal="justify" vertical="center" wrapText="1"/>
    </xf>
    <xf numFmtId="0" fontId="0" fillId="4" borderId="0" xfId="0" applyFill="1" applyAlignment="1">
      <alignment horizontal="justify" vertical="center" wrapText="1"/>
    </xf>
    <xf numFmtId="14" fontId="127" fillId="6" borderId="36" xfId="19" applyNumberFormat="1" applyFont="1" applyFill="1" applyBorder="1" applyAlignment="1">
      <alignment horizontal="center" vertical="center"/>
    </xf>
    <xf numFmtId="14" fontId="127" fillId="6" borderId="32" xfId="19" applyNumberFormat="1" applyFont="1" applyFill="1" applyBorder="1" applyAlignment="1">
      <alignment horizontal="center" vertical="center"/>
    </xf>
    <xf numFmtId="0" fontId="123" fillId="4" borderId="32" xfId="19" applyFont="1" applyFill="1" applyBorder="1" applyAlignment="1">
      <alignment horizontal="center" vertical="center"/>
    </xf>
    <xf numFmtId="14" fontId="127" fillId="6" borderId="32" xfId="19" applyNumberFormat="1" applyFont="1" applyFill="1" applyBorder="1" applyAlignment="1">
      <alignment horizontal="center"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35" fillId="0" borderId="0" xfId="2" applyFont="1" applyAlignment="1">
      <alignment horizontal="center"/>
    </xf>
    <xf numFmtId="0" fontId="17" fillId="0" borderId="0" xfId="2" applyFont="1" applyAlignment="1">
      <alignment horizontal="center" vertical="center"/>
    </xf>
    <xf numFmtId="0" fontId="8" fillId="2" borderId="0" xfId="5" applyFont="1" applyFill="1" applyAlignment="1">
      <alignment horizontal="center" vertical="center"/>
    </xf>
    <xf numFmtId="0" fontId="23" fillId="0" borderId="5" xfId="2" applyFont="1" applyBorder="1" applyAlignment="1">
      <alignment horizontal="center" vertical="center" wrapText="1"/>
    </xf>
    <xf numFmtId="0" fontId="23" fillId="0" borderId="4" xfId="2" applyFont="1" applyBorder="1" applyAlignment="1">
      <alignment horizontal="center" vertical="center" wrapText="1"/>
    </xf>
    <xf numFmtId="0" fontId="23" fillId="0" borderId="3" xfId="2" applyFont="1" applyBorder="1" applyAlignment="1">
      <alignment horizontal="center" vertical="center" wrapText="1"/>
    </xf>
    <xf numFmtId="0" fontId="23" fillId="0" borderId="11" xfId="2" applyFont="1" applyBorder="1" applyAlignment="1">
      <alignment horizontal="center" vertical="center" wrapText="1"/>
    </xf>
    <xf numFmtId="0" fontId="23" fillId="0" borderId="16" xfId="2" applyFont="1" applyBorder="1" applyAlignment="1">
      <alignment horizontal="center" vertical="center" wrapText="1"/>
    </xf>
    <xf numFmtId="0" fontId="23" fillId="0" borderId="15" xfId="2" applyFont="1" applyBorder="1" applyAlignment="1">
      <alignment horizontal="center" vertical="center" wrapText="1"/>
    </xf>
    <xf numFmtId="0" fontId="23" fillId="0" borderId="0" xfId="2" applyFont="1" applyAlignment="1">
      <alignment horizontal="center" vertical="center" wrapText="1"/>
    </xf>
    <xf numFmtId="0" fontId="53" fillId="0" borderId="16" xfId="2" applyFont="1" applyBorder="1" applyAlignment="1">
      <alignment horizontal="center" vertical="center" wrapText="1"/>
    </xf>
    <xf numFmtId="0" fontId="53" fillId="0" borderId="10" xfId="2" applyFont="1" applyBorder="1" applyAlignment="1">
      <alignment horizontal="center" vertical="center" wrapText="1"/>
    </xf>
    <xf numFmtId="0" fontId="53" fillId="0" borderId="11" xfId="2" applyFont="1" applyBorder="1" applyAlignment="1">
      <alignment horizontal="center" vertical="center" wrapText="1"/>
    </xf>
    <xf numFmtId="0" fontId="33" fillId="0" borderId="45" xfId="2" applyFont="1" applyBorder="1" applyAlignment="1">
      <alignment horizontal="center" vertical="center" wrapText="1"/>
    </xf>
    <xf numFmtId="0" fontId="33" fillId="0" borderId="44" xfId="2" applyFont="1" applyBorder="1" applyAlignment="1">
      <alignment horizontal="center" vertical="center" wrapText="1"/>
    </xf>
    <xf numFmtId="0" fontId="50" fillId="0" borderId="48" xfId="2" applyFont="1" applyBorder="1" applyAlignment="1">
      <alignment horizontal="center" vertical="center" wrapText="1"/>
    </xf>
    <xf numFmtId="0" fontId="50" fillId="0" borderId="49" xfId="2" applyFont="1" applyBorder="1" applyAlignment="1">
      <alignment horizontal="center" vertical="center" wrapText="1"/>
    </xf>
    <xf numFmtId="0" fontId="50" fillId="0" borderId="50" xfId="2" applyFont="1" applyBorder="1" applyAlignment="1">
      <alignment horizontal="center" vertical="center" wrapText="1"/>
    </xf>
    <xf numFmtId="0" fontId="33" fillId="0" borderId="15" xfId="2" applyFont="1" applyBorder="1" applyAlignment="1">
      <alignment horizontal="center" vertical="center" wrapText="1"/>
    </xf>
    <xf numFmtId="0" fontId="33" fillId="0" borderId="7" xfId="2" applyFont="1" applyBorder="1" applyAlignment="1">
      <alignment horizontal="center" vertical="center" wrapText="1"/>
    </xf>
    <xf numFmtId="0" fontId="33" fillId="0" borderId="41" xfId="2" applyFont="1" applyBorder="1" applyAlignment="1">
      <alignment horizontal="center" vertical="center" wrapText="1"/>
    </xf>
    <xf numFmtId="0" fontId="33" fillId="0" borderId="40" xfId="2" applyFont="1" applyBorder="1" applyAlignment="1">
      <alignment horizontal="center" vertical="center" wrapText="1"/>
    </xf>
    <xf numFmtId="49" fontId="176" fillId="0" borderId="0" xfId="2" applyNumberFormat="1" applyFont="1" applyAlignment="1">
      <alignment horizontal="left" vertical="center" wrapText="1"/>
    </xf>
    <xf numFmtId="2" fontId="81" fillId="0" borderId="0" xfId="2" applyNumberFormat="1" applyFont="1" applyAlignment="1">
      <alignment horizontal="left" vertical="center" wrapText="1"/>
    </xf>
    <xf numFmtId="49" fontId="22" fillId="0" borderId="0" xfId="0" applyNumberFormat="1" applyFont="1" applyAlignment="1">
      <alignment horizontal="left" vertical="center" wrapText="1"/>
    </xf>
    <xf numFmtId="0" fontId="35" fillId="0" borderId="0" xfId="0" applyFont="1" applyAlignment="1">
      <alignment horizontal="center"/>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3" xfId="0" applyFont="1" applyBorder="1" applyAlignment="1">
      <alignment horizontal="center" vertical="center" wrapText="1"/>
    </xf>
    <xf numFmtId="0" fontId="8" fillId="0" borderId="0" xfId="0" applyFont="1" applyAlignment="1" applyProtection="1">
      <alignment horizontal="center" vertical="center" wrapText="1"/>
      <protection locked="0"/>
    </xf>
    <xf numFmtId="49" fontId="22" fillId="0" borderId="0" xfId="2" applyNumberFormat="1" applyFont="1" applyAlignment="1">
      <alignment horizontal="left" vertical="center" wrapText="1"/>
    </xf>
    <xf numFmtId="2" fontId="32" fillId="0" borderId="0" xfId="2" applyNumberFormat="1" applyFont="1" applyAlignment="1">
      <alignment horizontal="left" vertical="center" wrapText="1"/>
    </xf>
    <xf numFmtId="49" fontId="150" fillId="0" borderId="0" xfId="2" applyNumberFormat="1" applyFont="1" applyAlignment="1">
      <alignment horizontal="left" vertical="center" wrapText="1"/>
    </xf>
    <xf numFmtId="2" fontId="149" fillId="0" borderId="0" xfId="2" applyNumberFormat="1" applyFont="1" applyAlignment="1">
      <alignment horizontal="left" vertical="center" wrapText="1"/>
    </xf>
    <xf numFmtId="49" fontId="150" fillId="0" borderId="0" xfId="0" applyNumberFormat="1" applyFont="1" applyAlignment="1">
      <alignment horizontal="left" vertical="center" wrapText="1"/>
    </xf>
    <xf numFmtId="0" fontId="33" fillId="0" borderId="52" xfId="2" applyFont="1" applyBorder="1" applyAlignment="1">
      <alignment horizontal="center" vertical="center" wrapText="1"/>
    </xf>
    <xf numFmtId="0" fontId="33" fillId="0" borderId="51" xfId="2" applyFont="1" applyBorder="1" applyAlignment="1">
      <alignment horizontal="center" vertical="center" wrapText="1"/>
    </xf>
    <xf numFmtId="0" fontId="22" fillId="0" borderId="0" xfId="0" applyFont="1" applyAlignment="1">
      <alignment horizontal="left" vertical="center" wrapText="1"/>
    </xf>
    <xf numFmtId="0" fontId="33" fillId="0" borderId="14" xfId="2" applyFont="1" applyBorder="1" applyAlignment="1">
      <alignment horizontal="center" vertical="center" wrapText="1"/>
    </xf>
    <xf numFmtId="0" fontId="33" fillId="0" borderId="6" xfId="2" applyFont="1" applyBorder="1" applyAlignment="1">
      <alignment horizontal="center" vertical="center" wrapText="1"/>
    </xf>
    <xf numFmtId="0" fontId="53" fillId="0" borderId="15" xfId="2" applyFont="1" applyBorder="1" applyAlignment="1">
      <alignment horizontal="center" vertical="center" wrapText="1"/>
    </xf>
    <xf numFmtId="0" fontId="53" fillId="0" borderId="14" xfId="2" applyFont="1" applyBorder="1" applyAlignment="1">
      <alignment horizontal="center" vertical="center" wrapText="1"/>
    </xf>
    <xf numFmtId="0" fontId="53" fillId="0" borderId="0" xfId="2" applyFont="1" applyAlignment="1">
      <alignment horizontal="center" vertical="center" wrapText="1"/>
    </xf>
    <xf numFmtId="0" fontId="143" fillId="0" borderId="0" xfId="2" applyFont="1" applyAlignment="1">
      <alignment horizontal="center" vertical="center" wrapText="1"/>
    </xf>
    <xf numFmtId="0" fontId="142" fillId="0" borderId="0" xfId="2" applyFont="1" applyAlignment="1">
      <alignment horizontal="center" vertical="center" wrapText="1"/>
    </xf>
    <xf numFmtId="49" fontId="176" fillId="0" borderId="0" xfId="0" applyNumberFormat="1" applyFont="1" applyBorder="1" applyAlignment="1">
      <alignment horizontal="left" vertical="center" wrapText="1"/>
    </xf>
    <xf numFmtId="0" fontId="184" fillId="0" borderId="0" xfId="2" applyFont="1" applyAlignment="1">
      <alignment horizontal="left" vertical="center" wrapText="1"/>
    </xf>
    <xf numFmtId="0" fontId="17" fillId="0" borderId="0" xfId="2" applyFont="1" applyAlignment="1">
      <alignment horizontal="center" vertical="center" wrapText="1"/>
    </xf>
    <xf numFmtId="0" fontId="53" fillId="0" borderId="5" xfId="2" applyFont="1" applyBorder="1" applyAlignment="1">
      <alignment horizontal="center" vertical="center" wrapText="1"/>
    </xf>
    <xf numFmtId="0" fontId="53" fillId="0" borderId="4" xfId="2" applyFont="1" applyBorder="1" applyAlignment="1">
      <alignment horizontal="center" vertical="center" wrapText="1"/>
    </xf>
    <xf numFmtId="0" fontId="188" fillId="0" borderId="64" xfId="2" applyFont="1" applyBorder="1" applyAlignment="1">
      <alignment horizontal="center" vertical="center" wrapText="1"/>
    </xf>
    <xf numFmtId="0" fontId="188" fillId="0" borderId="65" xfId="2" applyFont="1" applyBorder="1" applyAlignment="1">
      <alignment horizontal="center" vertical="center" wrapText="1"/>
    </xf>
    <xf numFmtId="0" fontId="188" fillId="0" borderId="66" xfId="2" applyFont="1" applyBorder="1" applyAlignment="1">
      <alignment horizontal="center" vertical="center" wrapText="1"/>
    </xf>
    <xf numFmtId="0" fontId="32" fillId="0" borderId="0" xfId="0" applyFont="1" applyBorder="1" applyAlignment="1">
      <alignment horizontal="left" vertical="center" wrapText="1"/>
    </xf>
    <xf numFmtId="0" fontId="22" fillId="0" borderId="0" xfId="0" applyFont="1" applyBorder="1" applyAlignment="1">
      <alignment horizontal="left" vertical="center" wrapText="1"/>
    </xf>
    <xf numFmtId="0" fontId="33" fillId="0" borderId="11" xfId="0" applyFont="1" applyBorder="1" applyAlignment="1">
      <alignment horizontal="center" vertical="center" wrapText="1"/>
    </xf>
    <xf numFmtId="0" fontId="33" fillId="0" borderId="10" xfId="0" applyFont="1" applyBorder="1" applyAlignment="1">
      <alignment horizontal="center" vertical="center" wrapText="1"/>
    </xf>
    <xf numFmtId="2" fontId="39" fillId="0" borderId="0" xfId="0" applyNumberFormat="1" applyFont="1" applyAlignment="1">
      <alignment horizontal="left" vertical="center" wrapText="1"/>
    </xf>
    <xf numFmtId="0" fontId="53" fillId="0" borderId="5"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8" xfId="0" applyFont="1" applyBorder="1" applyAlignment="1">
      <alignment horizontal="center" vertical="center" wrapText="1"/>
    </xf>
    <xf numFmtId="0" fontId="53" fillId="0" borderId="11" xfId="0" applyFont="1" applyBorder="1" applyAlignment="1">
      <alignment horizontal="center" vertical="center" wrapText="1"/>
    </xf>
    <xf numFmtId="0" fontId="53" fillId="0" borderId="10"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14" xfId="0" applyFont="1" applyBorder="1" applyAlignment="1">
      <alignment horizontal="center" vertical="center" wrapText="1"/>
    </xf>
    <xf numFmtId="0" fontId="7" fillId="0" borderId="0" xfId="0" applyFont="1" applyBorder="1" applyAlignment="1">
      <alignment horizontal="center" vertical="center"/>
    </xf>
    <xf numFmtId="0" fontId="66" fillId="0" borderId="5" xfId="0" applyFont="1" applyBorder="1" applyAlignment="1">
      <alignment horizontal="center" vertical="center" wrapText="1"/>
    </xf>
    <xf numFmtId="0" fontId="66" fillId="0" borderId="3" xfId="0" applyFont="1" applyBorder="1" applyAlignment="1">
      <alignment horizontal="center" vertical="center" wrapText="1"/>
    </xf>
    <xf numFmtId="0" fontId="152" fillId="0" borderId="0" xfId="0" applyFont="1" applyBorder="1" applyAlignment="1">
      <alignment horizontal="center" vertical="center"/>
    </xf>
    <xf numFmtId="0" fontId="132" fillId="0" borderId="0" xfId="0" applyFont="1" applyBorder="1" applyAlignment="1">
      <alignment horizontal="center" vertical="center" wrapText="1"/>
    </xf>
    <xf numFmtId="0" fontId="153" fillId="0" borderId="0" xfId="0" applyFont="1" applyBorder="1" applyAlignment="1">
      <alignment horizontal="center" vertical="center" wrapText="1"/>
    </xf>
    <xf numFmtId="0" fontId="22" fillId="0" borderId="0" xfId="2" applyFont="1" applyAlignment="1">
      <alignment horizontal="left" vertical="center" wrapText="1"/>
    </xf>
    <xf numFmtId="0" fontId="104" fillId="0" borderId="3" xfId="2" applyBorder="1" applyAlignment="1">
      <alignment horizontal="center" vertical="center" wrapText="1"/>
    </xf>
    <xf numFmtId="0" fontId="73" fillId="0" borderId="0" xfId="2" applyFont="1" applyAlignment="1">
      <alignment horizontal="center" vertical="center" wrapText="1"/>
    </xf>
    <xf numFmtId="0" fontId="53" fillId="0" borderId="9" xfId="2" applyFont="1" applyBorder="1" applyAlignment="1">
      <alignment horizontal="center" vertical="center" wrapText="1"/>
    </xf>
    <xf numFmtId="0" fontId="53" fillId="0" borderId="8" xfId="2" applyFont="1" applyBorder="1" applyAlignment="1">
      <alignment horizontal="center" vertical="center" wrapText="1"/>
    </xf>
    <xf numFmtId="0" fontId="131" fillId="0" borderId="0" xfId="2" applyFont="1" applyAlignment="1">
      <alignment horizontal="center" vertical="center" wrapText="1"/>
    </xf>
    <xf numFmtId="0" fontId="65" fillId="0" borderId="0" xfId="2" applyFont="1" applyAlignment="1">
      <alignment horizontal="center" vertical="center" wrapText="1"/>
    </xf>
    <xf numFmtId="0" fontId="56" fillId="0" borderId="5" xfId="0" applyFont="1" applyBorder="1" applyAlignment="1">
      <alignment horizontal="center" vertical="center" wrapText="1"/>
    </xf>
    <xf numFmtId="0" fontId="56" fillId="0" borderId="4" xfId="0" applyFont="1" applyBorder="1" applyAlignment="1">
      <alignment horizontal="center" vertical="center" wrapText="1"/>
    </xf>
    <xf numFmtId="0" fontId="56" fillId="0" borderId="3" xfId="0" applyFont="1" applyBorder="1" applyAlignment="1">
      <alignment horizontal="center" vertical="center" wrapText="1"/>
    </xf>
    <xf numFmtId="0" fontId="142" fillId="0" borderId="0" xfId="0" applyFont="1" applyBorder="1" applyAlignment="1">
      <alignment horizontal="center" vertical="center" wrapText="1"/>
    </xf>
    <xf numFmtId="0" fontId="151" fillId="0" borderId="0" xfId="0" applyFont="1" applyBorder="1" applyAlignment="1">
      <alignment horizontal="center" vertical="center" wrapText="1"/>
    </xf>
    <xf numFmtId="0" fontId="18" fillId="0" borderId="1" xfId="0" applyFont="1" applyBorder="1" applyAlignment="1">
      <alignment horizontal="center" vertical="center"/>
    </xf>
    <xf numFmtId="0" fontId="18" fillId="0" borderId="9" xfId="0" applyFont="1" applyBorder="1" applyAlignment="1">
      <alignment horizontal="center" vertical="center"/>
    </xf>
    <xf numFmtId="0" fontId="18" fillId="0" borderId="8" xfId="0" applyFont="1" applyBorder="1" applyAlignment="1">
      <alignment horizontal="center" vertical="center"/>
    </xf>
    <xf numFmtId="0" fontId="42" fillId="0" borderId="15" xfId="0" applyFont="1" applyBorder="1" applyAlignment="1">
      <alignment horizontal="center" vertical="center" wrapText="1"/>
    </xf>
    <xf numFmtId="0" fontId="42" fillId="0" borderId="14"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0" xfId="0" applyFont="1" applyBorder="1" applyAlignment="1">
      <alignment horizontal="center" vertical="center" wrapText="1"/>
    </xf>
    <xf numFmtId="0" fontId="50" fillId="0" borderId="11" xfId="2" applyFont="1" applyBorder="1" applyAlignment="1">
      <alignment horizontal="center" vertical="center" wrapText="1"/>
    </xf>
    <xf numFmtId="0" fontId="50" fillId="0" borderId="10" xfId="2" applyFont="1" applyBorder="1" applyAlignment="1">
      <alignment horizontal="center" vertical="center" wrapText="1"/>
    </xf>
    <xf numFmtId="0" fontId="135" fillId="2" borderId="0" xfId="0" applyFont="1" applyFill="1" applyAlignment="1">
      <alignment horizontal="left" wrapText="1"/>
    </xf>
    <xf numFmtId="0" fontId="126" fillId="4" borderId="0" xfId="2" applyFont="1" applyFill="1" applyAlignment="1">
      <alignment horizontal="center" vertical="center" wrapText="1"/>
    </xf>
    <xf numFmtId="0" fontId="126" fillId="4" borderId="31" xfId="2" applyFont="1" applyFill="1" applyBorder="1" applyAlignment="1">
      <alignment horizontal="center" vertical="center" wrapText="1"/>
    </xf>
    <xf numFmtId="0" fontId="126" fillId="4" borderId="26" xfId="2" applyFont="1" applyFill="1" applyBorder="1" applyAlignment="1">
      <alignment horizontal="center" vertical="center" wrapText="1"/>
    </xf>
    <xf numFmtId="2" fontId="40" fillId="0" borderId="0" xfId="2" applyNumberFormat="1" applyFont="1" applyAlignment="1">
      <alignment horizontal="left" vertical="center" wrapText="1"/>
    </xf>
    <xf numFmtId="0" fontId="7" fillId="0" borderId="0" xfId="2" applyFont="1" applyAlignment="1">
      <alignment horizontal="center" vertical="center"/>
    </xf>
    <xf numFmtId="0" fontId="124" fillId="2" borderId="0" xfId="5" applyFont="1" applyFill="1" applyAlignment="1">
      <alignment horizontal="center" vertical="center"/>
    </xf>
    <xf numFmtId="3" fontId="105" fillId="4" borderId="22" xfId="3" applyNumberFormat="1" applyFont="1" applyFill="1" applyBorder="1" applyAlignment="1">
      <alignment horizontal="center" vertical="center" wrapText="1"/>
    </xf>
    <xf numFmtId="3" fontId="105" fillId="4" borderId="23" xfId="3" applyNumberFormat="1" applyFont="1" applyFill="1" applyBorder="1" applyAlignment="1">
      <alignment horizontal="center" vertical="center" wrapText="1"/>
    </xf>
    <xf numFmtId="3" fontId="105" fillId="4" borderId="24" xfId="3" applyNumberFormat="1" applyFont="1" applyFill="1" applyBorder="1" applyAlignment="1">
      <alignment horizontal="center" vertical="center" wrapText="1"/>
    </xf>
    <xf numFmtId="3" fontId="105" fillId="4" borderId="18" xfId="3" applyNumberFormat="1" applyFont="1" applyFill="1" applyBorder="1" applyAlignment="1">
      <alignment horizontal="center" vertical="center" wrapText="1"/>
    </xf>
    <xf numFmtId="3" fontId="105" fillId="4" borderId="25" xfId="3" applyNumberFormat="1" applyFont="1" applyFill="1" applyBorder="1" applyAlignment="1">
      <alignment horizontal="center" vertical="center" wrapText="1"/>
    </xf>
    <xf numFmtId="3" fontId="105" fillId="4" borderId="26" xfId="3" applyNumberFormat="1" applyFont="1" applyFill="1" applyBorder="1" applyAlignment="1">
      <alignment horizontal="center" vertical="center" wrapText="1"/>
    </xf>
    <xf numFmtId="3" fontId="105" fillId="4" borderId="0" xfId="3" applyNumberFormat="1" applyFont="1" applyFill="1" applyAlignment="1">
      <alignment horizontal="center" vertical="center" wrapText="1"/>
    </xf>
    <xf numFmtId="0" fontId="105" fillId="4" borderId="0" xfId="2" applyFont="1" applyFill="1" applyAlignment="1">
      <alignment horizontal="center" vertical="center" wrapText="1"/>
    </xf>
    <xf numFmtId="0" fontId="105" fillId="4" borderId="31" xfId="2" applyFont="1" applyFill="1" applyBorder="1" applyAlignment="1">
      <alignment horizontal="center" vertical="center" wrapText="1"/>
    </xf>
    <xf numFmtId="0" fontId="105" fillId="4" borderId="26" xfId="2" applyFont="1" applyFill="1" applyBorder="1" applyAlignment="1">
      <alignment horizontal="center" vertical="center" wrapText="1"/>
    </xf>
    <xf numFmtId="3" fontId="126" fillId="4" borderId="26" xfId="3" applyNumberFormat="1" applyFont="1" applyFill="1" applyBorder="1" applyAlignment="1">
      <alignment horizontal="center" vertical="center" wrapText="1"/>
    </xf>
    <xf numFmtId="3" fontId="126" fillId="4" borderId="0" xfId="3" applyNumberFormat="1" applyFont="1" applyFill="1" applyAlignment="1">
      <alignment horizontal="center" vertical="center" wrapText="1"/>
    </xf>
    <xf numFmtId="0" fontId="122" fillId="0" borderId="0" xfId="2" applyFont="1" applyAlignment="1">
      <alignment horizontal="center" vertical="center"/>
    </xf>
    <xf numFmtId="0" fontId="88" fillId="2" borderId="0" xfId="0" applyFont="1" applyFill="1" applyAlignment="1">
      <alignment horizontal="left" wrapText="1"/>
    </xf>
    <xf numFmtId="0" fontId="105" fillId="4" borderId="18" xfId="2" applyFont="1" applyFill="1" applyBorder="1" applyAlignment="1">
      <alignment horizontal="center" vertical="center" wrapText="1"/>
    </xf>
    <xf numFmtId="0" fontId="105" fillId="4" borderId="25" xfId="2" applyFont="1" applyFill="1" applyBorder="1" applyAlignment="1">
      <alignment horizontal="center" vertical="center" wrapText="1"/>
    </xf>
    <xf numFmtId="0" fontId="105" fillId="4" borderId="19" xfId="2" applyFont="1" applyFill="1" applyBorder="1" applyAlignment="1">
      <alignment horizontal="center" vertical="center" wrapText="1"/>
    </xf>
    <xf numFmtId="0" fontId="50" fillId="0" borderId="26" xfId="2" applyFont="1" applyBorder="1" applyAlignment="1">
      <alignment horizontal="center" vertical="center" wrapText="1"/>
    </xf>
    <xf numFmtId="0" fontId="50" fillId="0" borderId="0" xfId="2" applyFont="1" applyAlignment="1">
      <alignment horizontal="center" vertical="center" wrapText="1"/>
    </xf>
    <xf numFmtId="0" fontId="138" fillId="4" borderId="26" xfId="2" applyFont="1" applyFill="1" applyBorder="1" applyAlignment="1">
      <alignment horizontal="center" vertical="center" wrapText="1"/>
    </xf>
    <xf numFmtId="0" fontId="138" fillId="4" borderId="31" xfId="2" applyFont="1" applyFill="1" applyBorder="1" applyAlignment="1">
      <alignment horizontal="center" vertical="center" wrapText="1"/>
    </xf>
    <xf numFmtId="3" fontId="125" fillId="4" borderId="32" xfId="16" applyNumberFormat="1" applyFont="1" applyFill="1" applyBorder="1" applyAlignment="1">
      <alignment horizontal="center" vertical="center" wrapText="1"/>
    </xf>
    <xf numFmtId="3" fontId="125" fillId="4" borderId="34" xfId="16" applyNumberFormat="1" applyFont="1" applyFill="1" applyBorder="1" applyAlignment="1">
      <alignment horizontal="center" vertical="center" wrapText="1"/>
    </xf>
    <xf numFmtId="3" fontId="125" fillId="4" borderId="35" xfId="16" applyNumberFormat="1" applyFont="1" applyFill="1" applyBorder="1" applyAlignment="1">
      <alignment horizontal="center" vertical="center" wrapText="1"/>
    </xf>
    <xf numFmtId="3" fontId="125" fillId="4" borderId="38" xfId="16" applyNumberFormat="1" applyFont="1" applyFill="1" applyBorder="1" applyAlignment="1">
      <alignment horizontal="center" vertical="center" wrapText="1"/>
    </xf>
    <xf numFmtId="0" fontId="126" fillId="4" borderId="32" xfId="16" applyFont="1" applyFill="1" applyBorder="1" applyAlignment="1">
      <alignment horizontal="center" vertical="center"/>
    </xf>
    <xf numFmtId="0" fontId="126" fillId="4" borderId="30" xfId="16" applyFont="1" applyFill="1" applyBorder="1" applyAlignment="1">
      <alignment horizontal="center" vertical="center"/>
    </xf>
    <xf numFmtId="0" fontId="136" fillId="4" borderId="0" xfId="16" applyFont="1" applyFill="1" applyBorder="1" applyAlignment="1">
      <alignment horizontal="center"/>
    </xf>
    <xf numFmtId="0" fontId="136" fillId="4" borderId="0" xfId="16" applyFont="1" applyFill="1" applyBorder="1" applyAlignment="1">
      <alignment horizontal="center" vertical="center"/>
    </xf>
    <xf numFmtId="0" fontId="136" fillId="0" borderId="0" xfId="16" applyFont="1" applyBorder="1" applyAlignment="1">
      <alignment horizontal="center" vertical="center"/>
    </xf>
    <xf numFmtId="0" fontId="136" fillId="0" borderId="0" xfId="16" applyFont="1" applyBorder="1" applyAlignment="1">
      <alignment horizontal="center"/>
    </xf>
    <xf numFmtId="0" fontId="35" fillId="4" borderId="0" xfId="16" applyFont="1" applyFill="1" applyAlignment="1">
      <alignment horizontal="center"/>
    </xf>
    <xf numFmtId="0" fontId="122" fillId="4" borderId="0" xfId="16" applyFont="1" applyFill="1" applyAlignment="1">
      <alignment horizontal="center" vertical="center" wrapText="1"/>
    </xf>
    <xf numFmtId="0" fontId="124" fillId="0" borderId="0" xfId="5" applyFont="1" applyAlignment="1">
      <alignment horizontal="center" vertical="center"/>
    </xf>
    <xf numFmtId="0" fontId="122" fillId="0" borderId="0" xfId="0" applyFont="1" applyAlignment="1">
      <alignment horizontal="center" vertical="center" wrapText="1"/>
    </xf>
    <xf numFmtId="0" fontId="124" fillId="0" borderId="0" xfId="0" applyFont="1" applyAlignment="1" applyProtection="1">
      <alignment horizontal="center" vertical="center" wrapText="1"/>
      <protection locked="0"/>
    </xf>
    <xf numFmtId="0" fontId="113" fillId="4" borderId="0" xfId="0" applyFont="1" applyFill="1" applyBorder="1" applyAlignment="1">
      <alignment horizontal="center"/>
    </xf>
    <xf numFmtId="0" fontId="122" fillId="0" borderId="0" xfId="0" applyFont="1" applyAlignment="1">
      <alignment horizontal="center" vertical="center"/>
    </xf>
    <xf numFmtId="0" fontId="105" fillId="6" borderId="34" xfId="0" applyFont="1" applyFill="1" applyBorder="1" applyAlignment="1">
      <alignment horizontal="center" vertical="center"/>
    </xf>
    <xf numFmtId="0" fontId="105" fillId="6" borderId="35" xfId="0" applyFont="1" applyFill="1" applyBorder="1" applyAlignment="1">
      <alignment horizontal="center" vertical="center"/>
    </xf>
    <xf numFmtId="0" fontId="105" fillId="6" borderId="38" xfId="0" applyFont="1" applyFill="1" applyBorder="1" applyAlignment="1">
      <alignment horizontal="center" vertical="center"/>
    </xf>
    <xf numFmtId="0" fontId="184" fillId="0" borderId="0" xfId="0" applyFont="1" applyAlignment="1">
      <alignment horizontal="left" vertical="top" wrapText="1"/>
    </xf>
    <xf numFmtId="0" fontId="105" fillId="0" borderId="18" xfId="0" applyFont="1" applyBorder="1" applyAlignment="1">
      <alignment horizontal="center" vertical="center" wrapText="1"/>
    </xf>
    <xf numFmtId="0" fontId="105" fillId="0" borderId="20" xfId="0" applyFont="1" applyBorder="1" applyAlignment="1">
      <alignment horizontal="center" vertical="center" wrapText="1"/>
    </xf>
    <xf numFmtId="0" fontId="105" fillId="0" borderId="18" xfId="0" applyFont="1" applyBorder="1" applyAlignment="1">
      <alignment horizontal="center" wrapText="1"/>
    </xf>
    <xf numFmtId="0" fontId="105" fillId="0" borderId="25" xfId="0" applyFont="1" applyBorder="1" applyAlignment="1">
      <alignment horizontal="center" wrapText="1"/>
    </xf>
    <xf numFmtId="0" fontId="105" fillId="0" borderId="19" xfId="0" applyFont="1" applyBorder="1" applyAlignment="1">
      <alignment horizontal="center" wrapText="1"/>
    </xf>
    <xf numFmtId="0" fontId="143" fillId="6" borderId="0" xfId="0" applyFont="1" applyFill="1" applyBorder="1" applyAlignment="1">
      <alignment horizontal="center" vertical="center"/>
    </xf>
    <xf numFmtId="0" fontId="145" fillId="0" borderId="0" xfId="2" applyFont="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6" fillId="0" borderId="1" xfId="2" applyFont="1" applyBorder="1" applyAlignment="1">
      <alignment horizontal="center" vertical="center" wrapText="1"/>
    </xf>
    <xf numFmtId="0" fontId="76" fillId="0" borderId="9" xfId="0" applyFont="1" applyBorder="1" applyAlignment="1">
      <alignment horizontal="center" vertical="center" wrapText="1"/>
    </xf>
    <xf numFmtId="0" fontId="76" fillId="0" borderId="8" xfId="0" applyFont="1" applyBorder="1" applyAlignment="1">
      <alignment horizontal="center" vertical="center" wrapText="1"/>
    </xf>
    <xf numFmtId="0" fontId="184" fillId="0" borderId="0" xfId="3" applyFont="1" applyAlignment="1">
      <alignment horizontal="left" wrapText="1"/>
    </xf>
    <xf numFmtId="0" fontId="122" fillId="0" borderId="0" xfId="3" applyFont="1" applyAlignment="1">
      <alignment horizontal="center" vertical="center" wrapText="1"/>
    </xf>
    <xf numFmtId="0" fontId="124" fillId="0" borderId="0" xfId="3" applyFont="1" applyAlignment="1" applyProtection="1">
      <alignment horizontal="center" vertical="center" wrapText="1"/>
      <protection locked="0"/>
    </xf>
    <xf numFmtId="0" fontId="105" fillId="0" borderId="32" xfId="3" applyFont="1" applyBorder="1" applyAlignment="1">
      <alignment horizontal="center" vertical="center" wrapText="1"/>
    </xf>
    <xf numFmtId="0" fontId="105" fillId="0" borderId="30" xfId="3" applyFont="1" applyBorder="1" applyAlignment="1">
      <alignment horizontal="center" vertical="center" wrapText="1"/>
    </xf>
    <xf numFmtId="0" fontId="105" fillId="0" borderId="33" xfId="3" applyFont="1" applyBorder="1" applyAlignment="1">
      <alignment horizontal="center" vertical="center" wrapText="1"/>
    </xf>
    <xf numFmtId="0" fontId="105" fillId="0" borderId="18" xfId="3" applyFont="1" applyBorder="1" applyAlignment="1">
      <alignment horizontal="center" vertical="center" wrapText="1"/>
    </xf>
    <xf numFmtId="0" fontId="105" fillId="0" borderId="26" xfId="3" applyFont="1" applyBorder="1" applyAlignment="1">
      <alignment horizontal="center" vertical="center" wrapText="1"/>
    </xf>
    <xf numFmtId="0" fontId="105" fillId="0" borderId="20" xfId="3" applyFont="1" applyBorder="1" applyAlignment="1">
      <alignment horizontal="center" vertical="center" wrapText="1"/>
    </xf>
    <xf numFmtId="0" fontId="127" fillId="0" borderId="18" xfId="3" applyFont="1" applyBorder="1" applyAlignment="1">
      <alignment horizontal="center" vertical="center" wrapText="1"/>
    </xf>
    <xf numFmtId="0" fontId="127" fillId="0" borderId="19" xfId="3" applyFont="1" applyBorder="1" applyAlignment="1">
      <alignment horizontal="center" vertical="center" wrapText="1"/>
    </xf>
    <xf numFmtId="0" fontId="127" fillId="0" borderId="20" xfId="3" applyFont="1" applyBorder="1" applyAlignment="1">
      <alignment horizontal="center" vertical="center" wrapText="1"/>
    </xf>
    <xf numFmtId="0" fontId="127" fillId="0" borderId="21" xfId="3" applyFont="1" applyBorder="1" applyAlignment="1">
      <alignment horizontal="center" vertical="center" wrapText="1"/>
    </xf>
    <xf numFmtId="0" fontId="127" fillId="0" borderId="34" xfId="3" applyFont="1" applyBorder="1" applyAlignment="1">
      <alignment horizontal="center" vertical="center" wrapText="1"/>
    </xf>
    <xf numFmtId="0" fontId="127" fillId="0" borderId="35" xfId="3" applyFont="1" applyBorder="1" applyAlignment="1">
      <alignment horizontal="center" vertical="center" wrapText="1"/>
    </xf>
    <xf numFmtId="0" fontId="127" fillId="0" borderId="38" xfId="3" applyFont="1" applyBorder="1" applyAlignment="1">
      <alignment horizontal="center" vertical="center" wrapText="1"/>
    </xf>
    <xf numFmtId="0" fontId="127" fillId="0" borderId="26" xfId="3" applyFont="1" applyBorder="1" applyAlignment="1">
      <alignment horizontal="center" vertical="center" wrapText="1"/>
    </xf>
    <xf numFmtId="0" fontId="127" fillId="0" borderId="31" xfId="3" applyFont="1" applyBorder="1" applyAlignment="1">
      <alignment horizontal="center" vertical="center" wrapText="1"/>
    </xf>
    <xf numFmtId="0" fontId="184" fillId="0" borderId="0" xfId="16" applyFont="1" applyAlignment="1">
      <alignment horizontal="left" vertical="top" wrapText="1"/>
    </xf>
    <xf numFmtId="0" fontId="35" fillId="0" borderId="0" xfId="16" applyFont="1" applyAlignment="1">
      <alignment horizontal="center"/>
    </xf>
    <xf numFmtId="0" fontId="66" fillId="0" borderId="5" xfId="16" applyFont="1" applyBorder="1" applyAlignment="1">
      <alignment horizontal="center" vertical="center" wrapText="1"/>
    </xf>
    <xf numFmtId="0" fontId="66" fillId="0" borderId="4" xfId="16" applyFont="1" applyBorder="1" applyAlignment="1">
      <alignment horizontal="center" vertical="center" wrapText="1"/>
    </xf>
    <xf numFmtId="0" fontId="66" fillId="0" borderId="3" xfId="16" applyFont="1" applyBorder="1" applyAlignment="1">
      <alignment horizontal="center" vertical="center" wrapText="1"/>
    </xf>
    <xf numFmtId="0" fontId="53" fillId="0" borderId="5" xfId="16" applyFont="1" applyBorder="1" applyAlignment="1">
      <alignment horizontal="center" vertical="center" wrapText="1"/>
    </xf>
    <xf numFmtId="0" fontId="53" fillId="0" borderId="4" xfId="16" applyFont="1" applyBorder="1" applyAlignment="1">
      <alignment horizontal="center" vertical="center" wrapText="1"/>
    </xf>
    <xf numFmtId="0" fontId="53" fillId="0" borderId="11" xfId="16" applyFont="1" applyBorder="1" applyAlignment="1">
      <alignment horizontal="center" vertical="center" wrapText="1"/>
    </xf>
    <xf numFmtId="0" fontId="53" fillId="0" borderId="10" xfId="16" applyFont="1" applyBorder="1" applyAlignment="1">
      <alignment horizontal="center" vertical="center" wrapText="1"/>
    </xf>
    <xf numFmtId="0" fontId="53" fillId="0" borderId="15" xfId="16" applyFont="1" applyBorder="1" applyAlignment="1">
      <alignment horizontal="center" vertical="center" wrapText="1"/>
    </xf>
    <xf numFmtId="0" fontId="53" fillId="0" borderId="14" xfId="16" applyFont="1" applyBorder="1" applyAlignment="1">
      <alignment horizontal="center" vertical="center" wrapText="1"/>
    </xf>
    <xf numFmtId="0" fontId="53" fillId="0" borderId="16" xfId="16" applyFont="1" applyBorder="1" applyAlignment="1">
      <alignment horizontal="center" vertical="center" wrapText="1"/>
    </xf>
    <xf numFmtId="0" fontId="53" fillId="0" borderId="0" xfId="16" applyFont="1" applyBorder="1" applyAlignment="1">
      <alignment horizontal="center" vertical="center" wrapText="1"/>
    </xf>
    <xf numFmtId="0" fontId="17" fillId="0" borderId="0" xfId="16" applyFont="1" applyAlignment="1">
      <alignment horizontal="center" vertical="center" wrapText="1"/>
    </xf>
  </cellXfs>
  <cellStyles count="91">
    <cellStyle name="20% - Énfasis1" xfId="40" builtinId="30" customBuiltin="1"/>
    <cellStyle name="20% - Énfasis1 2" xfId="70" xr:uid="{4BB36B7C-5E64-4827-A123-9F7E5E06BBEA}"/>
    <cellStyle name="20% - Énfasis2" xfId="44" builtinId="34" customBuiltin="1"/>
    <cellStyle name="20% - Énfasis2 2" xfId="73" xr:uid="{B085E3BD-B77A-420E-9F1B-831A1D452DF1}"/>
    <cellStyle name="20% - Énfasis3" xfId="48" builtinId="38" customBuiltin="1"/>
    <cellStyle name="20% - Énfasis3 2" xfId="76" xr:uid="{8C09CAE5-F221-436B-B5AD-DC8C456E11F7}"/>
    <cellStyle name="20% - Énfasis4" xfId="52" builtinId="42" customBuiltin="1"/>
    <cellStyle name="20% - Énfasis4 2" xfId="79" xr:uid="{656ADCF0-BD2D-4603-B81E-E7CC15CC0BE8}"/>
    <cellStyle name="20% - Énfasis5" xfId="56" builtinId="46" customBuiltin="1"/>
    <cellStyle name="20% - Énfasis5 2" xfId="82" xr:uid="{5071C98B-B345-45C5-A101-E0D7632E96FC}"/>
    <cellStyle name="20% - Énfasis6" xfId="60" builtinId="50" customBuiltin="1"/>
    <cellStyle name="20% - Énfasis6 2" xfId="85" xr:uid="{574690AF-0DF5-455D-814C-11149AD07D9A}"/>
    <cellStyle name="40% - Énfasis1" xfId="41" builtinId="31" customBuiltin="1"/>
    <cellStyle name="40% - Énfasis1 2" xfId="71" xr:uid="{0AE8F5D7-5854-4224-8FAE-884B965962E3}"/>
    <cellStyle name="40% - Énfasis2" xfId="45" builtinId="35" customBuiltin="1"/>
    <cellStyle name="40% - Énfasis2 2" xfId="74" xr:uid="{DEA75A72-3285-499A-91D6-8F9D3B1E0C7C}"/>
    <cellStyle name="40% - Énfasis3" xfId="49" builtinId="39" customBuiltin="1"/>
    <cellStyle name="40% - Énfasis3 2" xfId="77" xr:uid="{A9326EA9-EB56-4957-9705-F04AFD1D7836}"/>
    <cellStyle name="40% - Énfasis4" xfId="53" builtinId="43" customBuiltin="1"/>
    <cellStyle name="40% - Énfasis4 2" xfId="80" xr:uid="{9712C742-8AE0-4380-9F67-DEEE8887CF4F}"/>
    <cellStyle name="40% - Énfasis5" xfId="57" builtinId="47" customBuiltin="1"/>
    <cellStyle name="40% - Énfasis5 2" xfId="83" xr:uid="{FF6F7359-420C-4574-B94D-5F33B1C8D2CC}"/>
    <cellStyle name="40% - Énfasis6" xfId="61" builtinId="51" customBuiltin="1"/>
    <cellStyle name="40% - Énfasis6 2" xfId="86" xr:uid="{85A6FFBB-9AC3-47FE-BBE9-E9490C894CC6}"/>
    <cellStyle name="60% - Énfasis1" xfId="42" builtinId="32" customBuiltin="1"/>
    <cellStyle name="60% - Énfasis1 2" xfId="72" xr:uid="{51BE631B-E20C-4FBE-ABDB-EF7A104D109F}"/>
    <cellStyle name="60% - Énfasis2" xfId="46" builtinId="36" customBuiltin="1"/>
    <cellStyle name="60% - Énfasis2 2" xfId="75" xr:uid="{F6C5D0D3-AA18-47F7-BA88-E7D3E485B2A3}"/>
    <cellStyle name="60% - Énfasis3" xfId="50" builtinId="40" customBuiltin="1"/>
    <cellStyle name="60% - Énfasis3 2" xfId="78" xr:uid="{9D9858CF-2D3C-48B4-A911-A641FCC55D07}"/>
    <cellStyle name="60% - Énfasis4" xfId="54" builtinId="44" customBuiltin="1"/>
    <cellStyle name="60% - Énfasis4 2" xfId="81" xr:uid="{4F4A2018-1327-433C-9E93-A2F0BFA56472}"/>
    <cellStyle name="60% - Énfasis5" xfId="58" builtinId="48" customBuiltin="1"/>
    <cellStyle name="60% - Énfasis5 2" xfId="84" xr:uid="{A1606EC0-3C93-44C7-ADB7-6AE23C334C9B}"/>
    <cellStyle name="60% - Énfasis6" xfId="62" builtinId="52" customBuiltin="1"/>
    <cellStyle name="60% - Énfasis6 2" xfId="87" xr:uid="{6C4E3033-13A2-43F1-912E-3794677ED2FA}"/>
    <cellStyle name="Bueno" xfId="28" builtinId="26" customBuiltin="1"/>
    <cellStyle name="Cálculo" xfId="33" builtinId="22" customBuiltin="1"/>
    <cellStyle name="Celda de comprobación" xfId="35" builtinId="23" customBuiltin="1"/>
    <cellStyle name="Celda vinculada" xfId="34" builtinId="24" customBuiltin="1"/>
    <cellStyle name="Encabezado 1" xfId="24" builtinId="16" customBuiltin="1"/>
    <cellStyle name="Encabezado 4" xfId="27" builtinId="19" customBuiltin="1"/>
    <cellStyle name="Énfasis1" xfId="39" builtinId="29" customBuiltin="1"/>
    <cellStyle name="Énfasis2" xfId="43" builtinId="33" customBuiltin="1"/>
    <cellStyle name="Énfasis3" xfId="47" builtinId="37" customBuiltin="1"/>
    <cellStyle name="Énfasis4" xfId="51" builtinId="41" customBuiltin="1"/>
    <cellStyle name="Énfasis5" xfId="55" builtinId="45" customBuiltin="1"/>
    <cellStyle name="Énfasis6" xfId="59" builtinId="49" customBuiltin="1"/>
    <cellStyle name="Entrada" xfId="31" builtinId="20" customBuiltin="1"/>
    <cellStyle name="Euro 2" xfId="13" xr:uid="{00000000-0005-0000-0000-000000000000}"/>
    <cellStyle name="Hipervínculo" xfId="18" builtinId="8"/>
    <cellStyle name="Hipervínculo 2" xfId="65" xr:uid="{5E4C4750-765E-4CC2-9815-8B42959A3C15}"/>
    <cellStyle name="Hipervínculo 3" xfId="88" xr:uid="{D7B1C78D-8C56-4C71-B3C1-1C04069BB33B}"/>
    <cellStyle name="Hipervínculo visitado 2" xfId="66" xr:uid="{1E426F77-E271-47CE-8F1B-FB56E9398194}"/>
    <cellStyle name="Hipervínculo visitado 3" xfId="89" xr:uid="{4E7B0CFD-D880-43C6-B10D-8D8034BD508E}"/>
    <cellStyle name="Incorrecto" xfId="29" builtinId="27" customBuiltin="1"/>
    <cellStyle name="Millares 2" xfId="1" xr:uid="{00000000-0005-0000-0000-000002000000}"/>
    <cellStyle name="Millares 2 2" xfId="21" xr:uid="{00000000-0005-0000-0000-000003000000}"/>
    <cellStyle name="Millares 2 2 2" xfId="12" xr:uid="{00000000-0005-0000-0000-000004000000}"/>
    <cellStyle name="Neutral" xfId="30" builtinId="28" customBuiltin="1"/>
    <cellStyle name="Normal" xfId="0" builtinId="0"/>
    <cellStyle name="Normal 10" xfId="68" xr:uid="{EA45B72D-9D6F-451E-8081-56A2CB54E446}"/>
    <cellStyle name="Normal 11" xfId="90" xr:uid="{40C9057D-539A-4378-B989-913AF1DF17D2}"/>
    <cellStyle name="Normal 2" xfId="2" xr:uid="{00000000-0005-0000-0000-000006000000}"/>
    <cellStyle name="Normal 2 2" xfId="16" xr:uid="{00000000-0005-0000-0000-000007000000}"/>
    <cellStyle name="Normal 2 3" xfId="3" xr:uid="{00000000-0005-0000-0000-000008000000}"/>
    <cellStyle name="Normal 3" xfId="4" xr:uid="{00000000-0005-0000-0000-000009000000}"/>
    <cellStyle name="Normal 3 2 2" xfId="10" xr:uid="{00000000-0005-0000-0000-00000A000000}"/>
    <cellStyle name="Normal 4" xfId="14" xr:uid="{00000000-0005-0000-0000-00000B000000}"/>
    <cellStyle name="Normal 5" xfId="17" xr:uid="{00000000-0005-0000-0000-00000C000000}"/>
    <cellStyle name="Normal 6" xfId="19" xr:uid="{00000000-0005-0000-0000-00000D000000}"/>
    <cellStyle name="Normal 7" xfId="22" xr:uid="{012C1DD2-E755-4143-925A-81417B16C269}"/>
    <cellStyle name="Normal 8" xfId="63" xr:uid="{F4EB5219-7124-41CC-A15D-7812EB6F23BA}"/>
    <cellStyle name="Normal 9" xfId="67" xr:uid="{5A125610-3624-458A-B401-351A3E777D6C}"/>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2" xfId="64" xr:uid="{83195BE1-7D2A-4D68-8C16-474A9F829461}"/>
    <cellStyle name="Notas 3" xfId="69" xr:uid="{DEA9AE04-E8F5-4FF6-A03E-1136F663D6FC}"/>
    <cellStyle name="Porcentaje" xfId="8" builtinId="5"/>
    <cellStyle name="Porcentaje 2" xfId="9" xr:uid="{00000000-0005-0000-0000-000012000000}"/>
    <cellStyle name="Porcentaje 3" xfId="11" xr:uid="{00000000-0005-0000-0000-000013000000}"/>
    <cellStyle name="Porcentaje 4" xfId="15" xr:uid="{00000000-0005-0000-0000-000014000000}"/>
    <cellStyle name="Porcentaje 5" xfId="20" xr:uid="{00000000-0005-0000-0000-000015000000}"/>
    <cellStyle name="Salida" xfId="32" builtinId="21" customBuiltin="1"/>
    <cellStyle name="Texto de advertencia" xfId="36" builtinId="11" customBuiltin="1"/>
    <cellStyle name="Texto explicativo" xfId="37" builtinId="53" customBuiltin="1"/>
    <cellStyle name="Título" xfId="23" builtinId="15" customBuiltin="1"/>
    <cellStyle name="Título 2" xfId="25" builtinId="17" customBuiltin="1"/>
    <cellStyle name="Título 3" xfId="26" builtinId="18" customBuiltin="1"/>
    <cellStyle name="Total" xfId="38" builtinId="25" customBuiltin="1"/>
  </cellStyles>
  <dxfs count="3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9C0006"/>
      </font>
    </dxf>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FFF99"/>
      <color rgb="FFFFFFCC"/>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externalLink" Target="externalLinks/externalLink1.xml"/><Relationship Id="rId98" Type="http://schemas.openxmlformats.org/officeDocument/2006/relationships/calcChain" Target="calcChain.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2.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1" Type="http://schemas.openxmlformats.org/officeDocument/2006/relationships/chartUserShapes" Target="../drawings/drawing90.xml"/></Relationships>
</file>

<file path=xl/charts/_rels/chart51.xml.rels><?xml version="1.0" encoding="UTF-8" standalone="yes"?>
<Relationships xmlns="http://schemas.openxmlformats.org/package/2006/relationships"><Relationship Id="rId1" Type="http://schemas.openxmlformats.org/officeDocument/2006/relationships/chartUserShapes" Target="../drawings/drawing92.xml"/></Relationships>
</file>

<file path=xl/charts/_rels/chart52.xml.rels><?xml version="1.0" encoding="UTF-8" standalone="yes"?>
<Relationships xmlns="http://schemas.openxmlformats.org/package/2006/relationships"><Relationship Id="rId1" Type="http://schemas.openxmlformats.org/officeDocument/2006/relationships/chartUserShapes" Target="../drawings/drawing94.xml"/></Relationships>
</file>

<file path=xl/charts/_rels/chart53.xml.rels><?xml version="1.0" encoding="UTF-8" standalone="yes"?>
<Relationships xmlns="http://schemas.openxmlformats.org/package/2006/relationships"><Relationship Id="rId1" Type="http://schemas.openxmlformats.org/officeDocument/2006/relationships/chartUserShapes" Target="../drawings/drawing96.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5228-43F2-8707-62D5CADDA4AD}"/>
              </c:ext>
            </c:extLst>
          </c:dPt>
          <c:dPt>
            <c:idx val="1"/>
            <c:bubble3D val="0"/>
            <c:spPr>
              <a:solidFill>
                <a:srgbClr val="993366"/>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1303970</c:v>
                </c:pt>
                <c:pt idx="1">
                  <c:v>781101</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21.918791110021655</c:v>
                </c:pt>
                <c:pt idx="1">
                  <c:v>24.649435778294059</c:v>
                </c:pt>
                <c:pt idx="2">
                  <c:v>19.5808281200555</c:v>
                </c:pt>
                <c:pt idx="3">
                  <c:v>20.772141185841591</c:v>
                </c:pt>
                <c:pt idx="4">
                  <c:v>29.116839741251894</c:v>
                </c:pt>
                <c:pt idx="5">
                  <c:v>24.724196572624603</c:v>
                </c:pt>
                <c:pt idx="6">
                  <c:v>23.612698369249088</c:v>
                </c:pt>
                <c:pt idx="7">
                  <c:v>24.564226917347195</c:v>
                </c:pt>
                <c:pt idx="8">
                  <c:v>14.538872223667918</c:v>
                </c:pt>
                <c:pt idx="9">
                  <c:v>24.947154997627369</c:v>
                </c:pt>
                <c:pt idx="10">
                  <c:v>23.459575611066345</c:v>
                </c:pt>
                <c:pt idx="11">
                  <c:v>32.000384967037199</c:v>
                </c:pt>
                <c:pt idx="12">
                  <c:v>25.793467779128758</c:v>
                </c:pt>
                <c:pt idx="13">
                  <c:v>27.668478157959516</c:v>
                </c:pt>
                <c:pt idx="14">
                  <c:v>16.085253666089809</c:v>
                </c:pt>
                <c:pt idx="15">
                  <c:v>17.36039800290358</c:v>
                </c:pt>
                <c:pt idx="16">
                  <c:v>17.821646445952428</c:v>
                </c:pt>
                <c:pt idx="17">
                  <c:v>24.4484556758925</c:v>
                </c:pt>
                <c:pt idx="18" formatCode="General">
                  <c:v>22.104148660107288</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36.690311312660867</c:v>
                </c:pt>
                <c:pt idx="1">
                  <c:v>30.314470627281779</c:v>
                </c:pt>
                <c:pt idx="2">
                  <c:v>26.627881502397702</c:v>
                </c:pt>
                <c:pt idx="3">
                  <c:v>27.326131328720066</c:v>
                </c:pt>
                <c:pt idx="4">
                  <c:v>30.562220473347793</c:v>
                </c:pt>
                <c:pt idx="5">
                  <c:v>34.578990973706013</c:v>
                </c:pt>
                <c:pt idx="6">
                  <c:v>27.346385727678967</c:v>
                </c:pt>
                <c:pt idx="7">
                  <c:v>26.735752422169785</c:v>
                </c:pt>
                <c:pt idx="8">
                  <c:v>28.907025224694522</c:v>
                </c:pt>
                <c:pt idx="9">
                  <c:v>32.008972865708984</c:v>
                </c:pt>
                <c:pt idx="10">
                  <c:v>23.926940639269407</c:v>
                </c:pt>
                <c:pt idx="11">
                  <c:v>30.92488330686685</c:v>
                </c:pt>
                <c:pt idx="12">
                  <c:v>29.083895853423336</c:v>
                </c:pt>
                <c:pt idx="13">
                  <c:v>34.324288500501787</c:v>
                </c:pt>
                <c:pt idx="14">
                  <c:v>28.026231897258402</c:v>
                </c:pt>
                <c:pt idx="15">
                  <c:v>23.299458234481783</c:v>
                </c:pt>
                <c:pt idx="16">
                  <c:v>29.494824868051271</c:v>
                </c:pt>
                <c:pt idx="17">
                  <c:v>27.276373846770959</c:v>
                </c:pt>
                <c:pt idx="18" formatCode="General">
                  <c:v>30.38504228694946</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23.546339420680638</c:v>
                </c:pt>
                <c:pt idx="1">
                  <c:v>28.401924991702622</c:v>
                </c:pt>
                <c:pt idx="2">
                  <c:v>32.973880869501713</c:v>
                </c:pt>
                <c:pt idx="3">
                  <c:v>33.860208094787673</c:v>
                </c:pt>
                <c:pt idx="4">
                  <c:v>28.239629921108701</c:v>
                </c:pt>
                <c:pt idx="5">
                  <c:v>22.155845288448958</c:v>
                </c:pt>
                <c:pt idx="6">
                  <c:v>31.951221181285028</c:v>
                </c:pt>
                <c:pt idx="7">
                  <c:v>30.278481563237388</c:v>
                </c:pt>
                <c:pt idx="8">
                  <c:v>34.721487459143198</c:v>
                </c:pt>
                <c:pt idx="9">
                  <c:v>28.617186488934905</c:v>
                </c:pt>
                <c:pt idx="10">
                  <c:v>25.260990240845196</c:v>
                </c:pt>
                <c:pt idx="11">
                  <c:v>27.509503873730811</c:v>
                </c:pt>
                <c:pt idx="12">
                  <c:v>23.325227453775522</c:v>
                </c:pt>
                <c:pt idx="13">
                  <c:v>25.939671659313401</c:v>
                </c:pt>
                <c:pt idx="14">
                  <c:v>31.323435649877037</c:v>
                </c:pt>
                <c:pt idx="15">
                  <c:v>31.801281824298005</c:v>
                </c:pt>
                <c:pt idx="16">
                  <c:v>25.807114949619578</c:v>
                </c:pt>
                <c:pt idx="17">
                  <c:v>22.302446851183312</c:v>
                </c:pt>
                <c:pt idx="18" formatCode="General">
                  <c:v>28.445067392506918</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17.844558156636843</c:v>
                </c:pt>
                <c:pt idx="1">
                  <c:v>16.634168602721541</c:v>
                </c:pt>
                <c:pt idx="2">
                  <c:v>20.817409508045081</c:v>
                </c:pt>
                <c:pt idx="3">
                  <c:v>18.04151939065067</c:v>
                </c:pt>
                <c:pt idx="4">
                  <c:v>12.08130986429161</c:v>
                </c:pt>
                <c:pt idx="5">
                  <c:v>18.540967165220426</c:v>
                </c:pt>
                <c:pt idx="6">
                  <c:v>17.089694721786913</c:v>
                </c:pt>
                <c:pt idx="7">
                  <c:v>18.421539097245631</c:v>
                </c:pt>
                <c:pt idx="8">
                  <c:v>21.832615092494361</c:v>
                </c:pt>
                <c:pt idx="9">
                  <c:v>14.426685647728743</c:v>
                </c:pt>
                <c:pt idx="10">
                  <c:v>27.352493508819052</c:v>
                </c:pt>
                <c:pt idx="11">
                  <c:v>9.5652278523651404</c:v>
                </c:pt>
                <c:pt idx="12">
                  <c:v>21.797408913672381</c:v>
                </c:pt>
                <c:pt idx="13">
                  <c:v>12.067561682225294</c:v>
                </c:pt>
                <c:pt idx="14">
                  <c:v>24.565078786774752</c:v>
                </c:pt>
                <c:pt idx="15">
                  <c:v>27.538861938316632</c:v>
                </c:pt>
                <c:pt idx="16">
                  <c:v>26.876413736376723</c:v>
                </c:pt>
                <c:pt idx="17">
                  <c:v>25.972723626153229</c:v>
                </c:pt>
                <c:pt idx="18" formatCode="General">
                  <c:v>19.065741660436334</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26.679658240791678</c:v>
                </c:pt>
                <c:pt idx="1">
                  <c:v>29.56779218194033</c:v>
                </c:pt>
                <c:pt idx="2">
                  <c:v>24.728703618309815</c:v>
                </c:pt>
                <c:pt idx="3">
                  <c:v>25.344712385348963</c:v>
                </c:pt>
                <c:pt idx="4">
                  <c:v>33.117918040303039</c:v>
                </c:pt>
                <c:pt idx="5">
                  <c:v>30.351694234784006</c:v>
                </c:pt>
                <c:pt idx="6">
                  <c:v>28.479811152563638</c:v>
                </c:pt>
                <c:pt idx="7">
                  <c:v>30.111167390898668</c:v>
                </c:pt>
                <c:pt idx="8">
                  <c:v>18.599665628921269</c:v>
                </c:pt>
                <c:pt idx="9">
                  <c:v>29.152961044525942</c:v>
                </c:pt>
                <c:pt idx="10">
                  <c:v>32.292334237121025</c:v>
                </c:pt>
                <c:pt idx="11">
                  <c:v>35.385045162491849</c:v>
                </c:pt>
                <c:pt idx="12">
                  <c:v>32.982881284144952</c:v>
                </c:pt>
                <c:pt idx="13">
                  <c:v>31.465610060726128</c:v>
                </c:pt>
                <c:pt idx="14">
                  <c:v>21.323351847379861</c:v>
                </c:pt>
                <c:pt idx="15">
                  <c:v>23.958218801539306</c:v>
                </c:pt>
                <c:pt idx="16">
                  <c:v>24.371953505811774</c:v>
                </c:pt>
                <c:pt idx="17">
                  <c:v>33.02628014088323</c:v>
                </c:pt>
                <c:pt idx="18" formatCode="General">
                  <c:v>27.311238916119112</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44.659623865956789</c:v>
                </c:pt>
                <c:pt idx="1">
                  <c:v>36.3631839558088</c:v>
                </c:pt>
                <c:pt idx="2">
                  <c:v>33.628454609732856</c:v>
                </c:pt>
                <c:pt idx="3">
                  <c:v>33.341432302739477</c:v>
                </c:pt>
                <c:pt idx="4">
                  <c:v>34.761915158395738</c:v>
                </c:pt>
                <c:pt idx="5">
                  <c:v>42.449547668754349</c:v>
                </c:pt>
                <c:pt idx="6">
                  <c:v>32.983096173528345</c:v>
                </c:pt>
                <c:pt idx="7">
                  <c:v>32.773053237716937</c:v>
                </c:pt>
                <c:pt idx="8">
                  <c:v>36.980929141866255</c:v>
                </c:pt>
                <c:pt idx="9">
                  <c:v>37.405320932108332</c:v>
                </c:pt>
                <c:pt idx="10">
                  <c:v>32.935666748829185</c:v>
                </c:pt>
                <c:pt idx="11">
                  <c:v>34.195788381466748</c:v>
                </c:pt>
                <c:pt idx="12">
                  <c:v>37.190450405048225</c:v>
                </c:pt>
                <c:pt idx="13">
                  <c:v>39.034842155131571</c:v>
                </c:pt>
                <c:pt idx="14">
                  <c:v>37.15286162762618</c:v>
                </c:pt>
                <c:pt idx="15">
                  <c:v>32.154419400158815</c:v>
                </c:pt>
                <c:pt idx="16">
                  <c:v>40.335583052118487</c:v>
                </c:pt>
                <c:pt idx="17">
                  <c:v>36.846383094012459</c:v>
                </c:pt>
                <c:pt idx="18" formatCode="General">
                  <c:v>37.542868632300944</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28.66071789325153</c:v>
                </c:pt>
                <c:pt idx="1">
                  <c:v>34.069023862250866</c:v>
                </c:pt>
                <c:pt idx="2">
                  <c:v>41.642841771957329</c:v>
                </c:pt>
                <c:pt idx="3">
                  <c:v>41.31385531191156</c:v>
                </c:pt>
                <c:pt idx="4">
                  <c:v>32.120166801301224</c:v>
                </c:pt>
                <c:pt idx="5">
                  <c:v>27.198758096461646</c:v>
                </c:pt>
                <c:pt idx="6">
                  <c:v>38.53709267390802</c:v>
                </c:pt>
                <c:pt idx="7">
                  <c:v>37.115779371384392</c:v>
                </c:pt>
                <c:pt idx="8">
                  <c:v>44.419405229212472</c:v>
                </c:pt>
                <c:pt idx="9">
                  <c:v>33.441718023365723</c:v>
                </c:pt>
                <c:pt idx="10">
                  <c:v>34.77199901404979</c:v>
                </c:pt>
                <c:pt idx="11">
                  <c:v>30.419166456041399</c:v>
                </c:pt>
                <c:pt idx="12">
                  <c:v>29.826668310806827</c:v>
                </c:pt>
                <c:pt idx="13">
                  <c:v>29.499547784142298</c:v>
                </c:pt>
                <c:pt idx="14">
                  <c:v>41.523786524993966</c:v>
                </c:pt>
                <c:pt idx="15">
                  <c:v>43.887361798301875</c:v>
                </c:pt>
                <c:pt idx="16">
                  <c:v>35.292463442069739</c:v>
                </c:pt>
                <c:pt idx="17">
                  <c:v>30.127336765104307</c:v>
                </c:pt>
                <c:pt idx="18" formatCode="General">
                  <c:v>35.14589245157994</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6474-47AB-A379-7E4F9BF1F0D4}"/>
              </c:ext>
            </c:extLst>
          </c:dPt>
          <c:dPt>
            <c:idx val="8"/>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extLst>
              <c:ext xmlns:c16="http://schemas.microsoft.com/office/drawing/2014/chart" uri="{C3380CC4-5D6E-409C-BE32-E72D297353CC}">
                <c16:uniqueId val="{0000000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5.3226879574184722E-3"/>
                  <c:y val="-2.40240240240240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5.322687957418496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5.3226879574184965E-3"/>
                  <c:y val="4.8048048048047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2.6613439787092482E-3"/>
                  <c:y val="-1.68168168168168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1.92192192192192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1.20120120120120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'32dictcasaadpot'!$Q$11:$Q$29</c:f>
              <c:strCache>
                <c:ptCount val="19"/>
                <c:pt idx="0">
                  <c:v>Andalucía</c:v>
                </c:pt>
                <c:pt idx="1">
                  <c:v>Extremadura</c:v>
                </c:pt>
                <c:pt idx="2">
                  <c:v>Castilla y León</c:v>
                </c:pt>
                <c:pt idx="3">
                  <c:v>País Vasco</c:v>
                </c:pt>
                <c:pt idx="4">
                  <c:v>Balears, Illes</c:v>
                </c:pt>
                <c:pt idx="5">
                  <c:v>Cataluña</c:v>
                </c:pt>
                <c:pt idx="6">
                  <c:v>Rioja, La</c:v>
                </c:pt>
                <c:pt idx="7">
                  <c:v>Castilla - La Mancha</c:v>
                </c:pt>
                <c:pt idx="8">
                  <c:v>TOTAL</c:v>
                </c:pt>
                <c:pt idx="9">
                  <c:v>Madrid, Comunidad de</c:v>
                </c:pt>
                <c:pt idx="10">
                  <c:v>Comunitat Valenciana</c:v>
                </c:pt>
                <c:pt idx="11">
                  <c:v>Navarra, Comunidad Foral de</c:v>
                </c:pt>
                <c:pt idx="12">
                  <c:v>Murcia, Región de</c:v>
                </c:pt>
                <c:pt idx="13">
                  <c:v>Aragón</c:v>
                </c:pt>
                <c:pt idx="14">
                  <c:v>Cantabria</c:v>
                </c:pt>
                <c:pt idx="15">
                  <c:v>Ceuta y Melilla</c:v>
                </c:pt>
                <c:pt idx="16">
                  <c:v>Asturias, Principado de</c:v>
                </c:pt>
                <c:pt idx="17">
                  <c:v>Canarias</c:v>
                </c:pt>
                <c:pt idx="18">
                  <c:v>Galicia</c:v>
                </c:pt>
              </c:strCache>
            </c:strRef>
          </c:cat>
          <c:val>
            <c:numRef>
              <c:f>'32dictcasaadpot'!$R$11:$R$29</c:f>
              <c:numCache>
                <c:formatCode>#,##0.00</c:formatCode>
                <c:ptCount val="19"/>
                <c:pt idx="0">
                  <c:v>37.092334940283948</c:v>
                </c:pt>
                <c:pt idx="1">
                  <c:v>35.007271633108495</c:v>
                </c:pt>
                <c:pt idx="2">
                  <c:v>34.712779654413893</c:v>
                </c:pt>
                <c:pt idx="3">
                  <c:v>33.558713786629276</c:v>
                </c:pt>
                <c:pt idx="4">
                  <c:v>32.846584033750858</c:v>
                </c:pt>
                <c:pt idx="5">
                  <c:v>32.690883867373152</c:v>
                </c:pt>
                <c:pt idx="6">
                  <c:v>32.325895725776071</c:v>
                </c:pt>
                <c:pt idx="7">
                  <c:v>31.718488626761172</c:v>
                </c:pt>
                <c:pt idx="8">
                  <c:v>30.128045221307076</c:v>
                </c:pt>
                <c:pt idx="9">
                  <c:v>29.681038655909763</c:v>
                </c:pt>
                <c:pt idx="10">
                  <c:v>28.258010840100141</c:v>
                </c:pt>
                <c:pt idx="11">
                  <c:v>26.589007422835209</c:v>
                </c:pt>
                <c:pt idx="12">
                  <c:v>26.218952155414229</c:v>
                </c:pt>
                <c:pt idx="13">
                  <c:v>24.798098784991925</c:v>
                </c:pt>
                <c:pt idx="14">
                  <c:v>23.007082806637371</c:v>
                </c:pt>
                <c:pt idx="15">
                  <c:v>22.386853448275861</c:v>
                </c:pt>
                <c:pt idx="16">
                  <c:v>21.230271521741379</c:v>
                </c:pt>
                <c:pt idx="17">
                  <c:v>21.103351615856376</c:v>
                </c:pt>
                <c:pt idx="18">
                  <c:v>17.119273083751064</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max val="38"/>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568"/>
        <c:crosses val="autoZero"/>
        <c:crossBetween val="between"/>
        <c:minorUnit val="1"/>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registradas sobre</a:t>
            </a:r>
            <a:r>
              <a:rPr lang="es-ES" baseline="0">
                <a:solidFill>
                  <a:srgbClr val="008000"/>
                </a:solidFill>
              </a:rPr>
              <a:t> la población </a:t>
            </a:r>
            <a:endParaRPr lang="es-ES">
              <a:solidFill>
                <a:srgbClr val="008000"/>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extLst>
              <c:ext xmlns:c16="http://schemas.microsoft.com/office/drawing/2014/chart" uri="{C3380CC4-5D6E-409C-BE32-E72D297353CC}">
                <c16:uniqueId val="{00000000-8FEB-42E3-A6CB-DB2C56CB0F04}"/>
              </c:ext>
            </c:extLst>
          </c:dPt>
          <c:dPt>
            <c:idx val="9"/>
            <c:invertIfNegative val="0"/>
            <c:bubble3D val="0"/>
            <c:extLst>
              <c:ext xmlns:c16="http://schemas.microsoft.com/office/drawing/2014/chart" uri="{C3380CC4-5D6E-409C-BE32-E72D297353CC}">
                <c16:uniqueId val="{00000002-8FEB-42E3-A6CB-DB2C56CB0F04}"/>
              </c:ext>
            </c:extLst>
          </c:dPt>
          <c:dPt>
            <c:idx val="10"/>
            <c:invertIfNegative val="0"/>
            <c:bubble3D val="0"/>
            <c:extLst>
              <c:ext xmlns:c16="http://schemas.microsoft.com/office/drawing/2014/chart" uri="{C3380CC4-5D6E-409C-BE32-E72D297353CC}">
                <c16:uniqueId val="{00000003-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Rioja, La</c:v>
                </c:pt>
                <c:pt idx="5">
                  <c:v>Cataluña</c:v>
                </c:pt>
                <c:pt idx="6">
                  <c:v>Castilla - La Mancha</c:v>
                </c:pt>
                <c:pt idx="7">
                  <c:v>TOTAL</c:v>
                </c:pt>
                <c:pt idx="8">
                  <c:v>Asturias, Principado de</c:v>
                </c:pt>
                <c:pt idx="9">
                  <c:v>Cantabria</c:v>
                </c:pt>
                <c:pt idx="10">
                  <c:v>Comunitat Valenciana</c:v>
                </c:pt>
                <c:pt idx="11">
                  <c:v>Aragón</c:v>
                </c:pt>
                <c:pt idx="12">
                  <c:v>Madrid, Comunidad de</c:v>
                </c:pt>
                <c:pt idx="13">
                  <c:v>Murcia, Región de</c:v>
                </c:pt>
                <c:pt idx="14">
                  <c:v>Balears, Illes</c:v>
                </c:pt>
                <c:pt idx="15">
                  <c:v>Navarra, Comunidad Foral de</c:v>
                </c:pt>
                <c:pt idx="16">
                  <c:v>Galicia</c:v>
                </c:pt>
                <c:pt idx="17">
                  <c:v>Ceuta y Melilla</c:v>
                </c:pt>
                <c:pt idx="18">
                  <c:v>Canarias</c:v>
                </c:pt>
              </c:strCache>
            </c:strRef>
          </c:cat>
          <c:val>
            <c:numRef>
              <c:f>'34bdictcasaad'!$AF$11:$AF$29</c:f>
              <c:numCache>
                <c:formatCode>0.00</c:formatCode>
                <c:ptCount val="19"/>
                <c:pt idx="0">
                  <c:v>6.1589200215793376</c:v>
                </c:pt>
                <c:pt idx="1">
                  <c:v>5.2944890668729663</c:v>
                </c:pt>
                <c:pt idx="2">
                  <c:v>5.1157200474237987</c:v>
                </c:pt>
                <c:pt idx="3">
                  <c:v>4.6073339327711258</c:v>
                </c:pt>
                <c:pt idx="4">
                  <c:v>4.5606017030747878</c:v>
                </c:pt>
                <c:pt idx="5">
                  <c:v>4.4875459586010384</c:v>
                </c:pt>
                <c:pt idx="6">
                  <c:v>4.4787291655303001</c:v>
                </c:pt>
                <c:pt idx="7">
                  <c:v>4.1161278825969312</c:v>
                </c:pt>
                <c:pt idx="8">
                  <c:v>4.0889392307646366</c:v>
                </c:pt>
                <c:pt idx="9">
                  <c:v>3.9174789290094671</c:v>
                </c:pt>
                <c:pt idx="10">
                  <c:v>3.6376853753662979</c:v>
                </c:pt>
                <c:pt idx="11">
                  <c:v>3.6347323222613031</c:v>
                </c:pt>
                <c:pt idx="12">
                  <c:v>3.5333056013804351</c:v>
                </c:pt>
                <c:pt idx="13">
                  <c:v>3.447467748737171</c:v>
                </c:pt>
                <c:pt idx="14">
                  <c:v>3.4142432089500865</c:v>
                </c:pt>
                <c:pt idx="15">
                  <c:v>3.3063451168995823</c:v>
                </c:pt>
                <c:pt idx="16">
                  <c:v>3.0895786005685264</c:v>
                </c:pt>
                <c:pt idx="17">
                  <c:v>2.9627957002026299</c:v>
                </c:pt>
                <c:pt idx="18">
                  <c:v>2.3922935242257775</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453E-4DCC-AC52-3D21E1227FCF}"/>
              </c:ext>
            </c:extLst>
          </c:dPt>
          <c:dPt>
            <c:idx val="9"/>
            <c:invertIfNegative val="0"/>
            <c:bubble3D val="0"/>
            <c:spPr>
              <a:solidFill>
                <a:srgbClr val="C5E0B4"/>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extLst>
              <c:ext xmlns:c16="http://schemas.microsoft.com/office/drawing/2014/chart" uri="{C3380CC4-5D6E-409C-BE32-E72D297353CC}">
                <c16:uniqueId val="{00000003-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País Vasco</c:v>
                </c:pt>
                <c:pt idx="2">
                  <c:v>Castilla y León</c:v>
                </c:pt>
                <c:pt idx="3">
                  <c:v>Andalucía</c:v>
                </c:pt>
                <c:pt idx="4">
                  <c:v>Extremadura</c:v>
                </c:pt>
                <c:pt idx="5">
                  <c:v>Murcia, Región de</c:v>
                </c:pt>
                <c:pt idx="6">
                  <c:v>Cataluña</c:v>
                </c:pt>
                <c:pt idx="7">
                  <c:v>Cantabria</c:v>
                </c:pt>
                <c:pt idx="8">
                  <c:v>Rioja, La</c:v>
                </c:pt>
                <c:pt idx="9">
                  <c:v>TOTAL</c:v>
                </c:pt>
                <c:pt idx="10">
                  <c:v>Asturias, Principado de</c:v>
                </c:pt>
                <c:pt idx="11">
                  <c:v>Castilla - La Mancha</c:v>
                </c:pt>
                <c:pt idx="12">
                  <c:v>Comunitat Valenciana</c:v>
                </c:pt>
                <c:pt idx="13">
                  <c:v>Galicia</c:v>
                </c:pt>
                <c:pt idx="14">
                  <c:v>Balears, Illes</c:v>
                </c:pt>
                <c:pt idx="15">
                  <c:v>Canarias</c:v>
                </c:pt>
                <c:pt idx="16">
                  <c:v>Madrid, Comunidad de</c:v>
                </c:pt>
                <c:pt idx="17">
                  <c:v>Navarra, Comunidad Foral de</c:v>
                </c:pt>
                <c:pt idx="18">
                  <c:v>Aragón</c:v>
                </c:pt>
              </c:strCache>
            </c:strRef>
          </c:cat>
          <c:val>
            <c:numRef>
              <c:f>'34bdictcasaad'!$AL$11:$AL$29</c:f>
              <c:numCache>
                <c:formatCode>0.00</c:formatCode>
                <c:ptCount val="19"/>
                <c:pt idx="0">
                  <c:v>1.7738120109717552</c:v>
                </c:pt>
                <c:pt idx="1">
                  <c:v>1.7539514182408353</c:v>
                </c:pt>
                <c:pt idx="2">
                  <c:v>1.7128438726586497</c:v>
                </c:pt>
                <c:pt idx="3">
                  <c:v>1.6293526113337651</c:v>
                </c:pt>
                <c:pt idx="4">
                  <c:v>1.5600450695788797</c:v>
                </c:pt>
                <c:pt idx="5">
                  <c:v>1.4771536116802682</c:v>
                </c:pt>
                <c:pt idx="6">
                  <c:v>1.3953356766435387</c:v>
                </c:pt>
                <c:pt idx="7">
                  <c:v>1.3914024386181905</c:v>
                </c:pt>
                <c:pt idx="8">
                  <c:v>1.361928927944041</c:v>
                </c:pt>
                <c:pt idx="9">
                  <c:v>1.3481852627656139</c:v>
                </c:pt>
                <c:pt idx="10">
                  <c:v>1.2967492450432478</c:v>
                </c:pt>
                <c:pt idx="11">
                  <c:v>1.2871715342006163</c:v>
                </c:pt>
                <c:pt idx="12">
                  <c:v>1.2334101191593791</c:v>
                </c:pt>
                <c:pt idx="13">
                  <c:v>1.1861151383868069</c:v>
                </c:pt>
                <c:pt idx="14">
                  <c:v>1.1559630790736042</c:v>
                </c:pt>
                <c:pt idx="15">
                  <c:v>1.075555979109436</c:v>
                </c:pt>
                <c:pt idx="16">
                  <c:v>1.0231360854780001</c:v>
                </c:pt>
                <c:pt idx="17">
                  <c:v>0.97922383527132151</c:v>
                </c:pt>
                <c:pt idx="18">
                  <c:v>0.94882719926145342</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D89F-4C7A-967A-105B6E6C808D}"/>
              </c:ext>
            </c:extLst>
          </c:dPt>
          <c:dPt>
            <c:idx val="7"/>
            <c:invertIfNegative val="0"/>
            <c:bubble3D val="0"/>
            <c:extLst>
              <c:ext xmlns:c16="http://schemas.microsoft.com/office/drawing/2014/chart" uri="{C3380CC4-5D6E-409C-BE32-E72D297353CC}">
                <c16:uniqueId val="{00000002-D89F-4C7A-967A-105B6E6C808D}"/>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extLst>
              <c:ext xmlns:c16="http://schemas.microsoft.com/office/drawing/2014/chart" uri="{C3380CC4-5D6E-409C-BE32-E72D297353CC}">
                <c16:uniqueId val="{00000004-D89F-4C7A-967A-105B6E6C808D}"/>
              </c:ext>
            </c:extLst>
          </c:dPt>
          <c:dPt>
            <c:idx val="10"/>
            <c:invertIfNegative val="0"/>
            <c:bubble3D val="0"/>
            <c:extLst>
              <c:ext xmlns:c16="http://schemas.microsoft.com/office/drawing/2014/chart" uri="{C3380CC4-5D6E-409C-BE32-E72D297353CC}">
                <c16:uniqueId val="{00000005-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Extremadura</c:v>
                </c:pt>
                <c:pt idx="2">
                  <c:v>Cataluña</c:v>
                </c:pt>
                <c:pt idx="3">
                  <c:v>Castilla - La Mancha</c:v>
                </c:pt>
                <c:pt idx="4">
                  <c:v>Balears, Illes</c:v>
                </c:pt>
                <c:pt idx="5">
                  <c:v>Murcia, Región de</c:v>
                </c:pt>
                <c:pt idx="6">
                  <c:v>Castilla y León</c:v>
                </c:pt>
                <c:pt idx="7">
                  <c:v>País Vasco</c:v>
                </c:pt>
                <c:pt idx="8">
                  <c:v>TOTAL</c:v>
                </c:pt>
                <c:pt idx="9">
                  <c:v>Ceuta y Melilla</c:v>
                </c:pt>
                <c:pt idx="10">
                  <c:v>Rioja, La</c:v>
                </c:pt>
                <c:pt idx="11">
                  <c:v>Comunitat Valenciana</c:v>
                </c:pt>
                <c:pt idx="12">
                  <c:v>Madrid, Comunidad de</c:v>
                </c:pt>
                <c:pt idx="13">
                  <c:v>Cantabria</c:v>
                </c:pt>
                <c:pt idx="14">
                  <c:v>Asturias, Principado de</c:v>
                </c:pt>
                <c:pt idx="15">
                  <c:v>Aragón</c:v>
                </c:pt>
                <c:pt idx="16">
                  <c:v>Navarra, Comunidad Foral de</c:v>
                </c:pt>
                <c:pt idx="17">
                  <c:v>Canarias</c:v>
                </c:pt>
                <c:pt idx="18">
                  <c:v>Galicia</c:v>
                </c:pt>
              </c:strCache>
            </c:strRef>
          </c:cat>
          <c:val>
            <c:numRef>
              <c:f>'34bdictcasaad'!$AR$11:$AR$29</c:f>
              <c:numCache>
                <c:formatCode>0.00</c:formatCode>
                <c:ptCount val="19"/>
                <c:pt idx="0">
                  <c:v>8.4589906816305067</c:v>
                </c:pt>
                <c:pt idx="1">
                  <c:v>8.0316601254086919</c:v>
                </c:pt>
                <c:pt idx="2">
                  <c:v>7.4268280238010993</c:v>
                </c:pt>
                <c:pt idx="3">
                  <c:v>6.8275990413940049</c:v>
                </c:pt>
                <c:pt idx="4">
                  <c:v>6.6282788599956035</c:v>
                </c:pt>
                <c:pt idx="5">
                  <c:v>6.5538400068495104</c:v>
                </c:pt>
                <c:pt idx="6">
                  <c:v>6.4855870332896881</c:v>
                </c:pt>
                <c:pt idx="7">
                  <c:v>6.4112001358964923</c:v>
                </c:pt>
                <c:pt idx="8">
                  <c:v>6.2661321058935888</c:v>
                </c:pt>
                <c:pt idx="9">
                  <c:v>6.2005715425001657</c:v>
                </c:pt>
                <c:pt idx="10">
                  <c:v>5.8188824662813099</c:v>
                </c:pt>
                <c:pt idx="11">
                  <c:v>5.4821288847048244</c:v>
                </c:pt>
                <c:pt idx="12">
                  <c:v>5.3462042527149594</c:v>
                </c:pt>
                <c:pt idx="13">
                  <c:v>5.1501004923593907</c:v>
                </c:pt>
                <c:pt idx="14">
                  <c:v>4.720208910680026</c:v>
                </c:pt>
                <c:pt idx="15">
                  <c:v>4.6575594123320458</c:v>
                </c:pt>
                <c:pt idx="16">
                  <c:v>4.4428697202001333</c:v>
                </c:pt>
                <c:pt idx="17">
                  <c:v>4.0267754796011799</c:v>
                </c:pt>
                <c:pt idx="18">
                  <c:v>3.2312958098569582</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resoluciones en el tramo de edad</a:t>
            </a:r>
            <a:r>
              <a:rPr lang="es-ES" baseline="0">
                <a:solidFill>
                  <a:srgbClr val="008000"/>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B0EB-4320-886C-526F51EF60BA}"/>
              </c:ext>
            </c:extLst>
          </c:dPt>
          <c:dPt>
            <c:idx val="8"/>
            <c:invertIfNegative val="0"/>
            <c:bubble3D val="0"/>
            <c:extLst>
              <c:ext xmlns:c16="http://schemas.microsoft.com/office/drawing/2014/chart" uri="{C3380CC4-5D6E-409C-BE32-E72D297353CC}">
                <c16:uniqueId val="{00000001-B0EB-4320-886C-526F51EF60BA}"/>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extLst>
              <c:ext xmlns:c16="http://schemas.microsoft.com/office/drawing/2014/chart" uri="{C3380CC4-5D6E-409C-BE32-E72D297353CC}">
                <c16:uniqueId val="{00000004-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Extremadura</c:v>
                </c:pt>
                <c:pt idx="2">
                  <c:v>Castilla y León</c:v>
                </c:pt>
                <c:pt idx="3">
                  <c:v>Cataluña</c:v>
                </c:pt>
                <c:pt idx="4">
                  <c:v>Castilla - La Mancha</c:v>
                </c:pt>
                <c:pt idx="5">
                  <c:v>Rioja, La</c:v>
                </c:pt>
                <c:pt idx="6">
                  <c:v>País Vasco</c:v>
                </c:pt>
                <c:pt idx="7">
                  <c:v>Balears, Illes</c:v>
                </c:pt>
                <c:pt idx="8">
                  <c:v>Madrid, Comunidad de</c:v>
                </c:pt>
                <c:pt idx="9">
                  <c:v>TOTAL</c:v>
                </c:pt>
                <c:pt idx="10">
                  <c:v>Comunitat Valenciana</c:v>
                </c:pt>
                <c:pt idx="11">
                  <c:v>Murcia, Región de</c:v>
                </c:pt>
                <c:pt idx="12">
                  <c:v>Navarra, Comunidad Foral de</c:v>
                </c:pt>
                <c:pt idx="13">
                  <c:v>Aragón</c:v>
                </c:pt>
                <c:pt idx="14">
                  <c:v>Ceuta y Melilla</c:v>
                </c:pt>
                <c:pt idx="15">
                  <c:v>Cantabria</c:v>
                </c:pt>
                <c:pt idx="16">
                  <c:v>Asturias, Principado de</c:v>
                </c:pt>
                <c:pt idx="17">
                  <c:v>Canarias</c:v>
                </c:pt>
                <c:pt idx="18">
                  <c:v>Galicia</c:v>
                </c:pt>
              </c:strCache>
            </c:strRef>
          </c:cat>
          <c:val>
            <c:numRef>
              <c:f>'34bdictcasaad'!$AX$11:$AX$29</c:f>
              <c:numCache>
                <c:formatCode>0.00</c:formatCode>
                <c:ptCount val="19"/>
                <c:pt idx="0">
                  <c:v>43.886590724088521</c:v>
                </c:pt>
                <c:pt idx="1">
                  <c:v>41.387546894820652</c:v>
                </c:pt>
                <c:pt idx="2">
                  <c:v>41.119838430361931</c:v>
                </c:pt>
                <c:pt idx="3">
                  <c:v>40.604096436576711</c:v>
                </c:pt>
                <c:pt idx="4">
                  <c:v>39.821342127556576</c:v>
                </c:pt>
                <c:pt idx="5">
                  <c:v>38.17352423106454</c:v>
                </c:pt>
                <c:pt idx="6">
                  <c:v>38.025949895484821</c:v>
                </c:pt>
                <c:pt idx="7">
                  <c:v>37.933993914332525</c:v>
                </c:pt>
                <c:pt idx="8">
                  <c:v>36.673922554648719</c:v>
                </c:pt>
                <c:pt idx="9">
                  <c:v>35.867275176707281</c:v>
                </c:pt>
                <c:pt idx="10">
                  <c:v>32.974888029174814</c:v>
                </c:pt>
                <c:pt idx="11">
                  <c:v>31.191725755122551</c:v>
                </c:pt>
                <c:pt idx="12">
                  <c:v>30.461931626404358</c:v>
                </c:pt>
                <c:pt idx="13">
                  <c:v>30.189846658348198</c:v>
                </c:pt>
                <c:pt idx="14">
                  <c:v>29.24470055566989</c:v>
                </c:pt>
                <c:pt idx="15">
                  <c:v>28.819342887783954</c:v>
                </c:pt>
                <c:pt idx="16">
                  <c:v>26.67808862185505</c:v>
                </c:pt>
                <c:pt idx="17">
                  <c:v>22.539785644689836</c:v>
                </c:pt>
                <c:pt idx="18">
                  <c:v>18.724059192349905</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'35ResolGraAltaBaj'!$AB$11:$AB$42</c:f>
              <c:numCache>
                <c:formatCode>0</c:formatCode>
                <c:ptCount val="32"/>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2"/>
              </a:solidFill>
              <a:round/>
            </a:ln>
            <a:effectLst/>
          </c:spPr>
          <c:marker>
            <c:symbol val="none"/>
          </c:marker>
          <c:cat>
            <c:numRef>
              <c:f>'35ResolGraAltaBaj'!$AA$11:$AA$42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'35ResolGraAltaBaj'!$AC$11:$AC$42</c:f>
              <c:numCache>
                <c:formatCode>0</c:formatCode>
                <c:ptCount val="32"/>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1956961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5317</c:v>
                </c:pt>
                <c:pt idx="1">
                  <c:v>120964</c:v>
                </c:pt>
                <c:pt idx="2">
                  <c:v>65092</c:v>
                </c:pt>
                <c:pt idx="3">
                  <c:v>84074</c:v>
                </c:pt>
                <c:pt idx="4">
                  <c:v>91701</c:v>
                </c:pt>
                <c:pt idx="5">
                  <c:v>145114</c:v>
                </c:pt>
                <c:pt idx="6">
                  <c:v>414475</c:v>
                </c:pt>
                <c:pt idx="7">
                  <c:v>1027412</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rgbClr val="008000"/>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rgbClr val="008000"/>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425463</c:v>
                </c:pt>
                <c:pt idx="1">
                  <c:v>53455</c:v>
                </c:pt>
                <c:pt idx="2">
                  <c:v>46790</c:v>
                </c:pt>
                <c:pt idx="3">
                  <c:v>43293</c:v>
                </c:pt>
                <c:pt idx="4">
                  <c:v>61680</c:v>
                </c:pt>
                <c:pt idx="5">
                  <c:v>23695</c:v>
                </c:pt>
                <c:pt idx="6">
                  <c:v>155442</c:v>
                </c:pt>
                <c:pt idx="7">
                  <c:v>95726</c:v>
                </c:pt>
                <c:pt idx="8">
                  <c:v>377760</c:v>
                </c:pt>
                <c:pt idx="9">
                  <c:v>203398</c:v>
                </c:pt>
                <c:pt idx="10">
                  <c:v>58538</c:v>
                </c:pt>
                <c:pt idx="11">
                  <c:v>83578</c:v>
                </c:pt>
                <c:pt idx="12">
                  <c:v>238875</c:v>
                </c:pt>
                <c:pt idx="13">
                  <c:v>62109</c:v>
                </c:pt>
                <c:pt idx="14">
                  <c:v>22032</c:v>
                </c:pt>
                <c:pt idx="15">
                  <c:v>113402</c:v>
                </c:pt>
                <c:pt idx="16">
                  <c:v>14651</c:v>
                </c:pt>
                <c:pt idx="17">
                  <c:v>5184</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900" b="1" i="0" u="none" strike="noStrike" baseline="0">
                <a:solidFill>
                  <a:srgbClr val="008000"/>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rgbClr val="008000"/>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Resoluciones de</a:t>
            </a:r>
            <a:r>
              <a:rPr lang="es-ES" baseline="0"/>
              <a:t> grado </a:t>
            </a:r>
            <a:r>
              <a:rPr lang="es-ES"/>
              <a:t>por sexo</a:t>
            </a:r>
          </a:p>
        </c:rich>
      </c:tx>
      <c:layout>
        <c:manualLayout>
          <c:xMode val="edge"/>
          <c:yMode val="edge"/>
          <c:x val="0.23769499966350363"/>
          <c:y val="3.2000184998901567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rgbClr val="993366"/>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4.592166363819903E-3"/>
                  <c:y val="7.369135037895537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1228036</c:v>
                </c:pt>
                <c:pt idx="1">
                  <c:v>726113</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623</c:v>
                </c:pt>
                <c:pt idx="1">
                  <c:v>10052</c:v>
                </c:pt>
                <c:pt idx="2">
                  <c:v>6154</c:v>
                </c:pt>
                <c:pt idx="3">
                  <c:v>9269</c:v>
                </c:pt>
                <c:pt idx="4">
                  <c:v>8592</c:v>
                </c:pt>
                <c:pt idx="5">
                  <c:v>11855</c:v>
                </c:pt>
                <c:pt idx="6">
                  <c:v>40844</c:v>
                </c:pt>
                <c:pt idx="7">
                  <c:v>188907</c:v>
                </c:pt>
              </c:numCache>
            </c:numRef>
          </c:val>
          <c:extLst>
            <c:ext xmlns:c15="http://schemas.microsoft.com/office/drawing/2012/chart" uri="{02D57815-91ED-43cb-92C2-25804820EDAC}">
              <c15:datalabelsRange>
                <c15:f>'36aperfresol_graf'!$V$12:$AC$12</c15:f>
                <c15:dlblRangeCache>
                  <c:ptCount val="8"/>
                  <c:pt idx="0">
                    <c:v>27%</c:v>
                  </c:pt>
                  <c:pt idx="1">
                    <c:v>25%</c:v>
                  </c:pt>
                  <c:pt idx="2">
                    <c:v>24%</c:v>
                  </c:pt>
                  <c:pt idx="3">
                    <c:v>26%</c:v>
                  </c:pt>
                  <c:pt idx="4">
                    <c:v>20%</c:v>
                  </c:pt>
                  <c:pt idx="5">
                    <c:v>16%</c:v>
                  </c:pt>
                  <c:pt idx="6">
                    <c:v>16%</c:v>
                  </c:pt>
                  <c:pt idx="7">
                    <c:v>25%</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767</c:v>
                </c:pt>
                <c:pt idx="1">
                  <c:v>11490</c:v>
                </c:pt>
                <c:pt idx="2">
                  <c:v>7843</c:v>
                </c:pt>
                <c:pt idx="3">
                  <c:v>11786</c:v>
                </c:pt>
                <c:pt idx="4">
                  <c:v>13255</c:v>
                </c:pt>
                <c:pt idx="5">
                  <c:v>21207</c:v>
                </c:pt>
                <c:pt idx="6">
                  <c:v>68863</c:v>
                </c:pt>
                <c:pt idx="7">
                  <c:v>236426</c:v>
                </c:pt>
              </c:numCache>
            </c:numRef>
          </c:val>
          <c:extLst>
            <c:ext xmlns:c15="http://schemas.microsoft.com/office/drawing/2012/chart" uri="{02D57815-91ED-43cb-92C2-25804820EDAC}">
              <c15:datalabelsRange>
                <c15:f>'36aperfresol_graf'!$V$13:$AC$13</c15:f>
                <c15:dlblRangeCache>
                  <c:ptCount val="8"/>
                  <c:pt idx="0">
                    <c:v>34%</c:v>
                  </c:pt>
                  <c:pt idx="1">
                    <c:v>29%</c:v>
                  </c:pt>
                  <c:pt idx="2">
                    <c:v>31%</c:v>
                  </c:pt>
                  <c:pt idx="3">
                    <c:v>32%</c:v>
                  </c:pt>
                  <c:pt idx="4">
                    <c:v>31%</c:v>
                  </c:pt>
                  <c:pt idx="5">
                    <c:v>29%</c:v>
                  </c:pt>
                  <c:pt idx="6">
                    <c:v>26%</c:v>
                  </c:pt>
                  <c:pt idx="7">
                    <c:v>32%</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306</c:v>
                </c:pt>
                <c:pt idx="1">
                  <c:v>8156</c:v>
                </c:pt>
                <c:pt idx="2">
                  <c:v>6899</c:v>
                </c:pt>
                <c:pt idx="3">
                  <c:v>9936</c:v>
                </c:pt>
                <c:pt idx="4">
                  <c:v>13066</c:v>
                </c:pt>
                <c:pt idx="5">
                  <c:v>22904</c:v>
                </c:pt>
                <c:pt idx="6">
                  <c:v>83443</c:v>
                </c:pt>
                <c:pt idx="7">
                  <c:v>205111</c:v>
                </c:pt>
              </c:numCache>
            </c:numRef>
          </c:val>
          <c:extLst>
            <c:ext xmlns:c15="http://schemas.microsoft.com/office/drawing/2012/chart" uri="{02D57815-91ED-43cb-92C2-25804820EDAC}">
              <c15:datalabelsRange>
                <c15:f>'36aperfresol_graf'!$V$14:$AC$14</c15:f>
                <c15:dlblRangeCache>
                  <c:ptCount val="8"/>
                  <c:pt idx="0">
                    <c:v>13%</c:v>
                  </c:pt>
                  <c:pt idx="1">
                    <c:v>20%</c:v>
                  </c:pt>
                  <c:pt idx="2">
                    <c:v>27%</c:v>
                  </c:pt>
                  <c:pt idx="3">
                    <c:v>27%</c:v>
                  </c:pt>
                  <c:pt idx="4">
                    <c:v>30%</c:v>
                  </c:pt>
                  <c:pt idx="5">
                    <c:v>32%</c:v>
                  </c:pt>
                  <c:pt idx="6">
                    <c:v>32%</c:v>
                  </c:pt>
                  <c:pt idx="7">
                    <c:v>27%</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578</c:v>
                </c:pt>
                <c:pt idx="1">
                  <c:v>10112</c:v>
                </c:pt>
                <c:pt idx="2">
                  <c:v>4329</c:v>
                </c:pt>
                <c:pt idx="3">
                  <c:v>5304</c:v>
                </c:pt>
                <c:pt idx="4">
                  <c:v>8059</c:v>
                </c:pt>
                <c:pt idx="5">
                  <c:v>16022</c:v>
                </c:pt>
                <c:pt idx="6">
                  <c:v>67461</c:v>
                </c:pt>
                <c:pt idx="7">
                  <c:v>118417</c:v>
                </c:pt>
              </c:numCache>
            </c:numRef>
          </c:val>
          <c:extLst>
            <c:ext xmlns:c15="http://schemas.microsoft.com/office/drawing/2012/chart" uri="{02D57815-91ED-43cb-92C2-25804820EDAC}">
              <c15:datalabelsRange>
                <c15:f>'36aperfresol_graf'!$V$15:$AC$15</c15:f>
                <c15:dlblRangeCache>
                  <c:ptCount val="8"/>
                  <c:pt idx="0">
                    <c:v>25%</c:v>
                  </c:pt>
                  <c:pt idx="1">
                    <c:v>25%</c:v>
                  </c:pt>
                  <c:pt idx="2">
                    <c:v>17%</c:v>
                  </c:pt>
                  <c:pt idx="3">
                    <c:v>15%</c:v>
                  </c:pt>
                  <c:pt idx="4">
                    <c:v>19%</c:v>
                  </c:pt>
                  <c:pt idx="5">
                    <c:v>22%</c:v>
                  </c:pt>
                  <c:pt idx="6">
                    <c:v>26%</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782</c:v>
                </c:pt>
                <c:pt idx="1">
                  <c:v>20990</c:v>
                </c:pt>
                <c:pt idx="2">
                  <c:v>9394</c:v>
                </c:pt>
                <c:pt idx="3">
                  <c:v>11411</c:v>
                </c:pt>
                <c:pt idx="4">
                  <c:v>9814</c:v>
                </c:pt>
                <c:pt idx="5">
                  <c:v>13201</c:v>
                </c:pt>
                <c:pt idx="6">
                  <c:v>30228</c:v>
                </c:pt>
                <c:pt idx="7">
                  <c:v>59832</c:v>
                </c:pt>
              </c:numCache>
            </c:numRef>
          </c:val>
          <c:extLst>
            <c:ext xmlns:c15="http://schemas.microsoft.com/office/drawing/2012/chart" uri="{02D57815-91ED-43cb-92C2-25804820EDAC}">
              <c15:datalabelsRange>
                <c15:f>'36aperfresol_graf'!$V$17:$AC$17</c15:f>
                <c15:dlblRangeCache>
                  <c:ptCount val="8"/>
                  <c:pt idx="0">
                    <c:v>26%</c:v>
                  </c:pt>
                  <c:pt idx="1">
                    <c:v>26%</c:v>
                  </c:pt>
                  <c:pt idx="2">
                    <c:v>24%</c:v>
                  </c:pt>
                  <c:pt idx="3">
                    <c:v>24%</c:v>
                  </c:pt>
                  <c:pt idx="4">
                    <c:v>20%</c:v>
                  </c:pt>
                  <c:pt idx="5">
                    <c:v>18%</c:v>
                  </c:pt>
                  <c:pt idx="6">
                    <c:v>20%</c:v>
                  </c:pt>
                  <c:pt idx="7">
                    <c:v>21%</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1094</c:v>
                </c:pt>
                <c:pt idx="1">
                  <c:v>27804</c:v>
                </c:pt>
                <c:pt idx="2">
                  <c:v>12059</c:v>
                </c:pt>
                <c:pt idx="3">
                  <c:v>15707</c:v>
                </c:pt>
                <c:pt idx="4">
                  <c:v>15835</c:v>
                </c:pt>
                <c:pt idx="5">
                  <c:v>23231</c:v>
                </c:pt>
                <c:pt idx="6">
                  <c:v>45594</c:v>
                </c:pt>
                <c:pt idx="7">
                  <c:v>80808</c:v>
                </c:pt>
              </c:numCache>
            </c:numRef>
          </c:val>
          <c:extLst>
            <c:ext xmlns:c15="http://schemas.microsoft.com/office/drawing/2012/chart" uri="{02D57815-91ED-43cb-92C2-25804820EDAC}">
              <c15:datalabelsRange>
                <c15:f>'36aperfresol_graf'!$V$18:$AC$18</c15:f>
                <c15:dlblRangeCache>
                  <c:ptCount val="8"/>
                  <c:pt idx="0">
                    <c:v>36%</c:v>
                  </c:pt>
                  <c:pt idx="1">
                    <c:v>34%</c:v>
                  </c:pt>
                  <c:pt idx="2">
                    <c:v>30%</c:v>
                  </c:pt>
                  <c:pt idx="3">
                    <c:v>33%</c:v>
                  </c:pt>
                  <c:pt idx="4">
                    <c:v>32%</c:v>
                  </c:pt>
                  <c:pt idx="5">
                    <c:v>32%</c:v>
                  </c:pt>
                  <c:pt idx="6">
                    <c:v>30%</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436</c:v>
                </c:pt>
                <c:pt idx="1">
                  <c:v>18369</c:v>
                </c:pt>
                <c:pt idx="2">
                  <c:v>11662</c:v>
                </c:pt>
                <c:pt idx="3">
                  <c:v>14216</c:v>
                </c:pt>
                <c:pt idx="4">
                  <c:v>15494</c:v>
                </c:pt>
                <c:pt idx="5">
                  <c:v>22838</c:v>
                </c:pt>
                <c:pt idx="6">
                  <c:v>44205</c:v>
                </c:pt>
                <c:pt idx="7">
                  <c:v>78818</c:v>
                </c:pt>
              </c:numCache>
            </c:numRef>
          </c:val>
          <c:extLst>
            <c:ext xmlns:c15="http://schemas.microsoft.com/office/drawing/2012/chart" uri="{02D57815-91ED-43cb-92C2-25804820EDAC}">
              <c15:datalabelsRange>
                <c15:f>'36aperfresol_graf'!$V$19:$AC$19</c15:f>
                <c15:dlblRangeCache>
                  <c:ptCount val="8"/>
                  <c:pt idx="0">
                    <c:v>14%</c:v>
                  </c:pt>
                  <c:pt idx="1">
                    <c:v>23%</c:v>
                  </c:pt>
                  <c:pt idx="2">
                    <c:v>29%</c:v>
                  </c:pt>
                  <c:pt idx="3">
                    <c:v>30%</c:v>
                  </c:pt>
                  <c:pt idx="4">
                    <c:v>32%</c:v>
                  </c:pt>
                  <c:pt idx="5">
                    <c:v>31%</c:v>
                  </c:pt>
                  <c:pt idx="6">
                    <c:v>29%</c:v>
                  </c:pt>
                  <c:pt idx="7">
                    <c:v>28%</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731</c:v>
                </c:pt>
                <c:pt idx="1">
                  <c:v>13991</c:v>
                </c:pt>
                <c:pt idx="2">
                  <c:v>6752</c:v>
                </c:pt>
                <c:pt idx="3">
                  <c:v>6445</c:v>
                </c:pt>
                <c:pt idx="4">
                  <c:v>7586</c:v>
                </c:pt>
                <c:pt idx="5">
                  <c:v>13856</c:v>
                </c:pt>
                <c:pt idx="6">
                  <c:v>33837</c:v>
                </c:pt>
                <c:pt idx="7">
                  <c:v>59093</c:v>
                </c:pt>
              </c:numCache>
            </c:numRef>
          </c:val>
          <c:extLst>
            <c:ext xmlns:c15="http://schemas.microsoft.com/office/drawing/2012/chart" uri="{02D57815-91ED-43cb-92C2-25804820EDAC}">
              <c15:datalabelsRange>
                <c15:f>'36aperfresol_graf'!$V$20:$AC$20</c15:f>
                <c15:dlblRangeCache>
                  <c:ptCount val="8"/>
                  <c:pt idx="0">
                    <c:v>24%</c:v>
                  </c:pt>
                  <c:pt idx="1">
                    <c:v>17%</c:v>
                  </c:pt>
                  <c:pt idx="2">
                    <c:v>17%</c:v>
                  </c:pt>
                  <c:pt idx="3">
                    <c:v>13%</c:v>
                  </c:pt>
                  <c:pt idx="4">
                    <c:v>16%</c:v>
                  </c:pt>
                  <c:pt idx="5">
                    <c:v>19%</c:v>
                  </c:pt>
                  <c:pt idx="6">
                    <c:v>22%</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Resolución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623</c:v>
                </c:pt>
                <c:pt idx="1">
                  <c:v>10052</c:v>
                </c:pt>
                <c:pt idx="2">
                  <c:v>6154</c:v>
                </c:pt>
                <c:pt idx="3">
                  <c:v>9269</c:v>
                </c:pt>
                <c:pt idx="4">
                  <c:v>8592</c:v>
                </c:pt>
                <c:pt idx="5">
                  <c:v>11855</c:v>
                </c:pt>
                <c:pt idx="6">
                  <c:v>40844</c:v>
                </c:pt>
                <c:pt idx="7">
                  <c:v>188907</c:v>
                </c:pt>
              </c:numCache>
            </c:numRef>
          </c:val>
          <c:extLst>
            <c:ext xmlns:c15="http://schemas.microsoft.com/office/drawing/2012/chart" uri="{02D57815-91ED-43cb-92C2-25804820EDAC}">
              <c15:datalabelsRange>
                <c15:f>'36bperfresol_graf'!$V$12:$AC$12</c15:f>
                <c15:dlblRangeCache>
                  <c:ptCount val="8"/>
                  <c:pt idx="0">
                    <c:v>37%</c:v>
                  </c:pt>
                  <c:pt idx="1">
                    <c:v>34%</c:v>
                  </c:pt>
                  <c:pt idx="2">
                    <c:v>29%</c:v>
                  </c:pt>
                  <c:pt idx="3">
                    <c:v>30%</c:v>
                  </c:pt>
                  <c:pt idx="4">
                    <c:v>25%</c:v>
                  </c:pt>
                  <c:pt idx="5">
                    <c:v>21%</c:v>
                  </c:pt>
                  <c:pt idx="6">
                    <c:v>21%</c:v>
                  </c:pt>
                  <c:pt idx="7">
                    <c:v>30%</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767</c:v>
                </c:pt>
                <c:pt idx="1">
                  <c:v>11490</c:v>
                </c:pt>
                <c:pt idx="2">
                  <c:v>7843</c:v>
                </c:pt>
                <c:pt idx="3">
                  <c:v>11786</c:v>
                </c:pt>
                <c:pt idx="4">
                  <c:v>13255</c:v>
                </c:pt>
                <c:pt idx="5">
                  <c:v>21207</c:v>
                </c:pt>
                <c:pt idx="6">
                  <c:v>68863</c:v>
                </c:pt>
                <c:pt idx="7">
                  <c:v>236426</c:v>
                </c:pt>
              </c:numCache>
            </c:numRef>
          </c:val>
          <c:extLst>
            <c:ext xmlns:c15="http://schemas.microsoft.com/office/drawing/2012/chart" uri="{02D57815-91ED-43cb-92C2-25804820EDAC}">
              <c15:datalabelsRange>
                <c15:f>'36bperfresol_graf'!$V$13:$AC$13</c15:f>
                <c15:dlblRangeCache>
                  <c:ptCount val="8"/>
                  <c:pt idx="0">
                    <c:v>45%</c:v>
                  </c:pt>
                  <c:pt idx="1">
                    <c:v>39%</c:v>
                  </c:pt>
                  <c:pt idx="2">
                    <c:v>38%</c:v>
                  </c:pt>
                  <c:pt idx="3">
                    <c:v>38%</c:v>
                  </c:pt>
                  <c:pt idx="4">
                    <c:v>38%</c:v>
                  </c:pt>
                  <c:pt idx="5">
                    <c:v>38%</c:v>
                  </c:pt>
                  <c:pt idx="6">
                    <c:v>36%</c:v>
                  </c:pt>
                  <c:pt idx="7">
                    <c:v>38%</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306</c:v>
                </c:pt>
                <c:pt idx="1">
                  <c:v>8156</c:v>
                </c:pt>
                <c:pt idx="2">
                  <c:v>6899</c:v>
                </c:pt>
                <c:pt idx="3">
                  <c:v>9936</c:v>
                </c:pt>
                <c:pt idx="4">
                  <c:v>13066</c:v>
                </c:pt>
                <c:pt idx="5">
                  <c:v>22904</c:v>
                </c:pt>
                <c:pt idx="6">
                  <c:v>83443</c:v>
                </c:pt>
                <c:pt idx="7">
                  <c:v>205111</c:v>
                </c:pt>
              </c:numCache>
            </c:numRef>
          </c:val>
          <c:extLst>
            <c:ext xmlns:c15="http://schemas.microsoft.com/office/drawing/2012/chart" uri="{02D57815-91ED-43cb-92C2-25804820EDAC}">
              <c15:datalabelsRange>
                <c15:f>'36bperfresol_graf'!$V$14:$AC$14</c15:f>
                <c15:dlblRangeCache>
                  <c:ptCount val="8"/>
                  <c:pt idx="0">
                    <c:v>18%</c:v>
                  </c:pt>
                  <c:pt idx="1">
                    <c:v>27%</c:v>
                  </c:pt>
                  <c:pt idx="2">
                    <c:v>33%</c:v>
                  </c:pt>
                  <c:pt idx="3">
                    <c:v>32%</c:v>
                  </c:pt>
                  <c:pt idx="4">
                    <c:v>37%</c:v>
                  </c:pt>
                  <c:pt idx="5">
                    <c:v>41%</c:v>
                  </c:pt>
                  <c:pt idx="6">
                    <c:v>43%</c:v>
                  </c:pt>
                  <c:pt idx="7">
                    <c:v>33%</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Resolución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782</c:v>
                </c:pt>
                <c:pt idx="1">
                  <c:v>20990</c:v>
                </c:pt>
                <c:pt idx="2">
                  <c:v>9394</c:v>
                </c:pt>
                <c:pt idx="3">
                  <c:v>11411</c:v>
                </c:pt>
                <c:pt idx="4">
                  <c:v>9814</c:v>
                </c:pt>
                <c:pt idx="5">
                  <c:v>13201</c:v>
                </c:pt>
                <c:pt idx="6">
                  <c:v>30228</c:v>
                </c:pt>
                <c:pt idx="7">
                  <c:v>59832</c:v>
                </c:pt>
              </c:numCache>
            </c:numRef>
          </c:val>
          <c:extLst>
            <c:ext xmlns:c15="http://schemas.microsoft.com/office/drawing/2012/chart" uri="{02D57815-91ED-43cb-92C2-25804820EDAC}">
              <c15:datalabelsRange>
                <c15:f>'36bperfresol_graf'!$V$17:$AC$17</c15:f>
                <c15:dlblRangeCache>
                  <c:ptCount val="8"/>
                  <c:pt idx="0">
                    <c:v>34%</c:v>
                  </c:pt>
                  <c:pt idx="1">
                    <c:v>31%</c:v>
                  </c:pt>
                  <c:pt idx="2">
                    <c:v>28%</c:v>
                  </c:pt>
                  <c:pt idx="3">
                    <c:v>28%</c:v>
                  </c:pt>
                  <c:pt idx="4">
                    <c:v>24%</c:v>
                  </c:pt>
                  <c:pt idx="5">
                    <c:v>22%</c:v>
                  </c:pt>
                  <c:pt idx="6">
                    <c:v>25%</c:v>
                  </c:pt>
                  <c:pt idx="7">
                    <c:v>27%</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1094</c:v>
                </c:pt>
                <c:pt idx="1">
                  <c:v>27804</c:v>
                </c:pt>
                <c:pt idx="2">
                  <c:v>12059</c:v>
                </c:pt>
                <c:pt idx="3">
                  <c:v>15707</c:v>
                </c:pt>
                <c:pt idx="4">
                  <c:v>15835</c:v>
                </c:pt>
                <c:pt idx="5">
                  <c:v>23231</c:v>
                </c:pt>
                <c:pt idx="6">
                  <c:v>45594</c:v>
                </c:pt>
                <c:pt idx="7">
                  <c:v>80808</c:v>
                </c:pt>
              </c:numCache>
            </c:numRef>
          </c:val>
          <c:extLst>
            <c:ext xmlns:c15="http://schemas.microsoft.com/office/drawing/2012/chart" uri="{02D57815-91ED-43cb-92C2-25804820EDAC}">
              <c15:datalabelsRange>
                <c15:f>'36bperfresol_graf'!$V$18:$AC$18</c15:f>
                <c15:dlblRangeCache>
                  <c:ptCount val="8"/>
                  <c:pt idx="0">
                    <c:v>47%</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436</c:v>
                </c:pt>
                <c:pt idx="1">
                  <c:v>18369</c:v>
                </c:pt>
                <c:pt idx="2">
                  <c:v>11662</c:v>
                </c:pt>
                <c:pt idx="3">
                  <c:v>14216</c:v>
                </c:pt>
                <c:pt idx="4">
                  <c:v>15494</c:v>
                </c:pt>
                <c:pt idx="5">
                  <c:v>22838</c:v>
                </c:pt>
                <c:pt idx="6">
                  <c:v>44205</c:v>
                </c:pt>
                <c:pt idx="7">
                  <c:v>78818</c:v>
                </c:pt>
              </c:numCache>
            </c:numRef>
          </c:val>
          <c:extLst>
            <c:ext xmlns:c15="http://schemas.microsoft.com/office/drawing/2012/chart" uri="{02D57815-91ED-43cb-92C2-25804820EDAC}">
              <c15:datalabelsRange>
                <c15:f>'36bperfresol_graf'!$V$19:$AC$19</c15:f>
                <c15:dlblRangeCache>
                  <c:ptCount val="8"/>
                  <c:pt idx="0">
                    <c:v>19%</c:v>
                  </c:pt>
                  <c:pt idx="1">
                    <c:v>27%</c:v>
                  </c:pt>
                  <c:pt idx="2">
                    <c:v>35%</c:v>
                  </c:pt>
                  <c:pt idx="3">
                    <c:v>34%</c:v>
                  </c:pt>
                  <c:pt idx="4">
                    <c:v>38%</c:v>
                  </c:pt>
                  <c:pt idx="5">
                    <c:v>39%</c:v>
                  </c:pt>
                  <c:pt idx="6">
                    <c:v>37%</c:v>
                  </c:pt>
                  <c:pt idx="7">
                    <c:v>36%</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79.29142227487921</c:v>
                </c:pt>
                <c:pt idx="1">
                  <c:v>44.084387519488466</c:v>
                </c:pt>
                <c:pt idx="2">
                  <c:v>60.78040298660121</c:v>
                </c:pt>
                <c:pt idx="3">
                  <c:v>52.717998440233544</c:v>
                </c:pt>
                <c:pt idx="4">
                  <c:v>33.549620016888142</c:v>
                </c:pt>
                <c:pt idx="5">
                  <c:v>66.369661266568485</c:v>
                </c:pt>
                <c:pt idx="6">
                  <c:v>48.094860805992724</c:v>
                </c:pt>
                <c:pt idx="7">
                  <c:v>71.646557467192579</c:v>
                </c:pt>
                <c:pt idx="8">
                  <c:v>46.694495045622752</c:v>
                </c:pt>
                <c:pt idx="9">
                  <c:v>38.32824532523329</c:v>
                </c:pt>
                <c:pt idx="10">
                  <c:v>36.997332528058784</c:v>
                </c:pt>
                <c:pt idx="11">
                  <c:v>63.825721383527615</c:v>
                </c:pt>
                <c:pt idx="12">
                  <c:v>70.297017236820565</c:v>
                </c:pt>
                <c:pt idx="13">
                  <c:v>49.810880412039275</c:v>
                </c:pt>
                <c:pt idx="14">
                  <c:v>42.633949085561987</c:v>
                </c:pt>
                <c:pt idx="15">
                  <c:v>54.29165112685812</c:v>
                </c:pt>
                <c:pt idx="16">
                  <c:v>84.615384615384613</c:v>
                </c:pt>
                <c:pt idx="17">
                  <c:v>61.443622506164537</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1.151627734628305</c:v>
                </c:pt>
                <c:pt idx="1">
                  <c:v>16.478853782242307</c:v>
                </c:pt>
                <c:pt idx="2">
                  <c:v>10.900583000920527</c:v>
                </c:pt>
                <c:pt idx="3">
                  <c:v>1.7115275172312037</c:v>
                </c:pt>
                <c:pt idx="4">
                  <c:v>30.294209146260165</c:v>
                </c:pt>
                <c:pt idx="5">
                  <c:v>0.60382916053019142</c:v>
                </c:pt>
                <c:pt idx="6">
                  <c:v>31.044645322385087</c:v>
                </c:pt>
                <c:pt idx="7">
                  <c:v>10.682373343766853</c:v>
                </c:pt>
                <c:pt idx="8">
                  <c:v>9.76294142153459</c:v>
                </c:pt>
                <c:pt idx="9">
                  <c:v>11.295377982090891</c:v>
                </c:pt>
                <c:pt idx="10">
                  <c:v>47.035583069102621</c:v>
                </c:pt>
                <c:pt idx="11">
                  <c:v>16.49037218556446</c:v>
                </c:pt>
                <c:pt idx="12">
                  <c:v>10.724433308571404</c:v>
                </c:pt>
                <c:pt idx="13">
                  <c:v>2.3438757444068887</c:v>
                </c:pt>
                <c:pt idx="14">
                  <c:v>12.783751493428912</c:v>
                </c:pt>
                <c:pt idx="15">
                  <c:v>1.484362512653844</c:v>
                </c:pt>
                <c:pt idx="16">
                  <c:v>6.5294330083062482</c:v>
                </c:pt>
                <c:pt idx="17">
                  <c:v>8.9665994171710381E-2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19.554268384844541</c:v>
                </c:pt>
                <c:pt idx="1">
                  <c:v>39.43675869826923</c:v>
                </c:pt>
                <c:pt idx="2">
                  <c:v>28.272987624015546</c:v>
                </c:pt>
                <c:pt idx="3">
                  <c:v>45.570474042535253</c:v>
                </c:pt>
                <c:pt idx="4">
                  <c:v>36.156170836851693</c:v>
                </c:pt>
                <c:pt idx="5">
                  <c:v>33.026509572901325</c:v>
                </c:pt>
                <c:pt idx="6">
                  <c:v>19.538781047046253</c:v>
                </c:pt>
                <c:pt idx="7">
                  <c:v>17.64886271109372</c:v>
                </c:pt>
                <c:pt idx="8">
                  <c:v>43.50253641242638</c:v>
                </c:pt>
                <c:pt idx="9">
                  <c:v>50.120532278697134</c:v>
                </c:pt>
                <c:pt idx="10">
                  <c:v>15.967084402838593</c:v>
                </c:pt>
                <c:pt idx="11">
                  <c:v>19.54002315621452</c:v>
                </c:pt>
                <c:pt idx="12">
                  <c:v>18.943295183175319</c:v>
                </c:pt>
                <c:pt idx="13">
                  <c:v>47.839208112023179</c:v>
                </c:pt>
                <c:pt idx="14">
                  <c:v>44.430658946787979</c:v>
                </c:pt>
                <c:pt idx="15">
                  <c:v>36.885289573232455</c:v>
                </c:pt>
                <c:pt idx="16">
                  <c:v>8.8551823763091377</c:v>
                </c:pt>
                <c:pt idx="17">
                  <c:v>38.466711499663752</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2.6816056479490591E-3</c:v>
                </c:pt>
                <c:pt idx="1">
                  <c:v>0</c:v>
                </c:pt>
                <c:pt idx="2">
                  <c:v>4.6026388462718629E-2</c:v>
                </c:pt>
                <c:pt idx="3">
                  <c:v>0</c:v>
                </c:pt>
                <c:pt idx="4">
                  <c:v>0</c:v>
                </c:pt>
                <c:pt idx="5">
                  <c:v>0</c:v>
                </c:pt>
                <c:pt idx="6">
                  <c:v>1.3217128245759355</c:v>
                </c:pt>
                <c:pt idx="7">
                  <c:v>2.2206477946852494E-2</c:v>
                </c:pt>
                <c:pt idx="8">
                  <c:v>4.002712041628205E-2</c:v>
                </c:pt>
                <c:pt idx="9">
                  <c:v>0.2558444139786864</c:v>
                </c:pt>
                <c:pt idx="10">
                  <c:v>0</c:v>
                </c:pt>
                <c:pt idx="11">
                  <c:v>0.14388327469340498</c:v>
                </c:pt>
                <c:pt idx="12">
                  <c:v>3.5254271432708408E-2</c:v>
                </c:pt>
                <c:pt idx="13">
                  <c:v>6.0357315306615164E-3</c:v>
                </c:pt>
                <c:pt idx="14">
                  <c:v>0.15164047422111937</c:v>
                </c:pt>
                <c:pt idx="15">
                  <c:v>7.3386967872555813</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73.608569032828129</c:v>
                </c:pt>
                <c:pt idx="1">
                  <c:v>45.295034211774272</c:v>
                </c:pt>
                <c:pt idx="2">
                  <c:v>57.269766064554339</c:v>
                </c:pt>
                <c:pt idx="3">
                  <c:v>54.126715548035342</c:v>
                </c:pt>
                <c:pt idx="4">
                  <c:v>37.548987047492524</c:v>
                </c:pt>
                <c:pt idx="5">
                  <c:v>72.82976324689966</c:v>
                </c:pt>
                <c:pt idx="6">
                  <c:v>43.945613134940999</c:v>
                </c:pt>
                <c:pt idx="7">
                  <c:v>62.204189726004145</c:v>
                </c:pt>
                <c:pt idx="8">
                  <c:v>53.11466218110457</c:v>
                </c:pt>
                <c:pt idx="9">
                  <c:v>37.613414293690674</c:v>
                </c:pt>
                <c:pt idx="10">
                  <c:v>39.797406185250559</c:v>
                </c:pt>
                <c:pt idx="11">
                  <c:v>63.556228003815413</c:v>
                </c:pt>
                <c:pt idx="12">
                  <c:v>65.237769501659443</c:v>
                </c:pt>
                <c:pt idx="13">
                  <c:v>48.50769714106189</c:v>
                </c:pt>
                <c:pt idx="14">
                  <c:v>46.882325363338019</c:v>
                </c:pt>
                <c:pt idx="15">
                  <c:v>57.801223886895968</c:v>
                </c:pt>
                <c:pt idx="16">
                  <c:v>73.456295108259823</c:v>
                </c:pt>
                <c:pt idx="17">
                  <c:v>54.711864406779661</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2.4470070597145459</c:v>
                </c:pt>
                <c:pt idx="1">
                  <c:v>24.090508773118351</c:v>
                </c:pt>
                <c:pt idx="2">
                  <c:v>15.575954989635772</c:v>
                </c:pt>
                <c:pt idx="3">
                  <c:v>3.7507050197405527</c:v>
                </c:pt>
                <c:pt idx="4">
                  <c:v>25.958153437396213</c:v>
                </c:pt>
                <c:pt idx="5">
                  <c:v>0.95828635851183763</c:v>
                </c:pt>
                <c:pt idx="6">
                  <c:v>35.364289379168802</c:v>
                </c:pt>
                <c:pt idx="7">
                  <c:v>12.137982548467049</c:v>
                </c:pt>
                <c:pt idx="8">
                  <c:v>10.804597701149426</c:v>
                </c:pt>
                <c:pt idx="9">
                  <c:v>12.843732551647124</c:v>
                </c:pt>
                <c:pt idx="10">
                  <c:v>45.261299976977973</c:v>
                </c:pt>
                <c:pt idx="11">
                  <c:v>19.123112850705521</c:v>
                </c:pt>
                <c:pt idx="12">
                  <c:v>15.600060804134682</c:v>
                </c:pt>
                <c:pt idx="13">
                  <c:v>4.1972981464027646</c:v>
                </c:pt>
                <c:pt idx="14">
                  <c:v>17.182372245663384</c:v>
                </c:pt>
                <c:pt idx="15">
                  <c:v>2.928887951044524</c:v>
                </c:pt>
                <c:pt idx="16">
                  <c:v>12.884255546645281</c:v>
                </c:pt>
                <c:pt idx="17">
                  <c:v>0.13559322033898305</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23.937210916861268</c:v>
                </c:pt>
                <c:pt idx="1">
                  <c:v>30.614457015107376</c:v>
                </c:pt>
                <c:pt idx="2">
                  <c:v>27.075313394531637</c:v>
                </c:pt>
                <c:pt idx="3">
                  <c:v>42.1225794322241</c:v>
                </c:pt>
                <c:pt idx="4">
                  <c:v>36.492859515111256</c:v>
                </c:pt>
                <c:pt idx="5">
                  <c:v>26.211950394588502</c:v>
                </c:pt>
                <c:pt idx="6">
                  <c:v>19.480075252266118</c:v>
                </c:pt>
                <c:pt idx="7">
                  <c:v>25.613689607170748</c:v>
                </c:pt>
                <c:pt idx="8">
                  <c:v>35.948042239043083</c:v>
                </c:pt>
                <c:pt idx="9">
                  <c:v>49.21133445002792</c:v>
                </c:pt>
                <c:pt idx="10">
                  <c:v>14.941293837771468</c:v>
                </c:pt>
                <c:pt idx="11">
                  <c:v>17.047659770417393</c:v>
                </c:pt>
                <c:pt idx="12">
                  <c:v>19.076030503407566</c:v>
                </c:pt>
                <c:pt idx="13">
                  <c:v>47.282437951617972</c:v>
                </c:pt>
                <c:pt idx="14">
                  <c:v>35.700890764181906</c:v>
                </c:pt>
                <c:pt idx="15">
                  <c:v>30.318632622916226</c:v>
                </c:pt>
                <c:pt idx="16">
                  <c:v>13.659449345094895</c:v>
                </c:pt>
                <c:pt idx="17">
                  <c:v>45.152542372881356</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7.21299059606351E-3</c:v>
                </c:pt>
                <c:pt idx="1">
                  <c:v>0</c:v>
                </c:pt>
                <c:pt idx="2">
                  <c:v>7.8965551278254859E-2</c:v>
                </c:pt>
                <c:pt idx="3">
                  <c:v>0</c:v>
                </c:pt>
                <c:pt idx="4">
                  <c:v>0</c:v>
                </c:pt>
                <c:pt idx="5">
                  <c:v>0</c:v>
                </c:pt>
                <c:pt idx="6">
                  <c:v>1.2100222336240807</c:v>
                </c:pt>
                <c:pt idx="7">
                  <c:v>4.4138118358061994E-2</c:v>
                </c:pt>
                <c:pt idx="8">
                  <c:v>0.13269787870292496</c:v>
                </c:pt>
                <c:pt idx="9">
                  <c:v>0.33151870463428251</c:v>
                </c:pt>
                <c:pt idx="10">
                  <c:v>0</c:v>
                </c:pt>
                <c:pt idx="11">
                  <c:v>0.27299937506167155</c:v>
                </c:pt>
                <c:pt idx="12">
                  <c:v>8.6139190798307619E-2</c:v>
                </c:pt>
                <c:pt idx="13">
                  <c:v>1.2566760917373547E-2</c:v>
                </c:pt>
                <c:pt idx="14">
                  <c:v>0.23441162681669012</c:v>
                </c:pt>
                <c:pt idx="15">
                  <c:v>8.9512555391432791</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79.231422638897627</c:v>
                </c:pt>
                <c:pt idx="1">
                  <c:v>39.596765380832693</c:v>
                </c:pt>
                <c:pt idx="2">
                  <c:v>59.686506789945099</c:v>
                </c:pt>
                <c:pt idx="3">
                  <c:v>50.51435784159041</c:v>
                </c:pt>
                <c:pt idx="4">
                  <c:v>34.08659323965059</c:v>
                </c:pt>
                <c:pt idx="5">
                  <c:v>70.21995222011698</c:v>
                </c:pt>
                <c:pt idx="6">
                  <c:v>46.826243378590931</c:v>
                </c:pt>
                <c:pt idx="7">
                  <c:v>65.957377898691547</c:v>
                </c:pt>
                <c:pt idx="8">
                  <c:v>48.889041015510394</c:v>
                </c:pt>
                <c:pt idx="9">
                  <c:v>39.567080837716155</c:v>
                </c:pt>
                <c:pt idx="10">
                  <c:v>35.827596527985634</c:v>
                </c:pt>
                <c:pt idx="11">
                  <c:v>64.724711907810502</c:v>
                </c:pt>
                <c:pt idx="12">
                  <c:v>70.221521082011336</c:v>
                </c:pt>
                <c:pt idx="13">
                  <c:v>51.597902443850799</c:v>
                </c:pt>
                <c:pt idx="14">
                  <c:v>43.203820833871177</c:v>
                </c:pt>
                <c:pt idx="15">
                  <c:v>53.717382091178784</c:v>
                </c:pt>
                <c:pt idx="16">
                  <c:v>81.589403973509931</c:v>
                </c:pt>
                <c:pt idx="17">
                  <c:v>59.661835748792271</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1.0135489418821704</c:v>
                </c:pt>
                <c:pt idx="1">
                  <c:v>19.910392306851712</c:v>
                </c:pt>
                <c:pt idx="2">
                  <c:v>10.97226235192141</c:v>
                </c:pt>
                <c:pt idx="3">
                  <c:v>2.347743767750079</c:v>
                </c:pt>
                <c:pt idx="4">
                  <c:v>27.149006203316876</c:v>
                </c:pt>
                <c:pt idx="5">
                  <c:v>0.65079495839855017</c:v>
                </c:pt>
                <c:pt idx="6">
                  <c:v>30.126733317664925</c:v>
                </c:pt>
                <c:pt idx="7">
                  <c:v>12.00285011011789</c:v>
                </c:pt>
                <c:pt idx="8">
                  <c:v>10.517925949107125</c:v>
                </c:pt>
                <c:pt idx="9">
                  <c:v>11.169098062544785</c:v>
                </c:pt>
                <c:pt idx="10">
                  <c:v>45.42053277461838</c:v>
                </c:pt>
                <c:pt idx="11">
                  <c:v>15.025608194622279</c:v>
                </c:pt>
                <c:pt idx="12">
                  <c:v>9.7080952275886414</c:v>
                </c:pt>
                <c:pt idx="13">
                  <c:v>1.8007321658256654</c:v>
                </c:pt>
                <c:pt idx="14">
                  <c:v>16.793597521621273</c:v>
                </c:pt>
                <c:pt idx="15">
                  <c:v>1.9858327783495793</c:v>
                </c:pt>
                <c:pt idx="16">
                  <c:v>6.6721854304635766</c:v>
                </c:pt>
                <c:pt idx="17">
                  <c:v>6.0386473429951688E-2</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19.753455399651838</c:v>
                </c:pt>
                <c:pt idx="1">
                  <c:v>40.492842312315595</c:v>
                </c:pt>
                <c:pt idx="2">
                  <c:v>29.319560820572089</c:v>
                </c:pt>
                <c:pt idx="3">
                  <c:v>47.137898390659515</c:v>
                </c:pt>
                <c:pt idx="4">
                  <c:v>38.764400557032538</c:v>
                </c:pt>
                <c:pt idx="5">
                  <c:v>29.129252821484471</c:v>
                </c:pt>
                <c:pt idx="6">
                  <c:v>21.730877009021388</c:v>
                </c:pt>
                <c:pt idx="7">
                  <c:v>22.023578183702551</c:v>
                </c:pt>
                <c:pt idx="8">
                  <c:v>40.573473898331606</c:v>
                </c:pt>
                <c:pt idx="9">
                  <c:v>48.962318997336503</c:v>
                </c:pt>
                <c:pt idx="10">
                  <c:v>18.75187069739599</c:v>
                </c:pt>
                <c:pt idx="11">
                  <c:v>20.115236875800257</c:v>
                </c:pt>
                <c:pt idx="12">
                  <c:v>20.052732608168039</c:v>
                </c:pt>
                <c:pt idx="13">
                  <c:v>46.601365390323537</c:v>
                </c:pt>
                <c:pt idx="14">
                  <c:v>39.821866528978958</c:v>
                </c:pt>
                <c:pt idx="15">
                  <c:v>37.128413150087788</c:v>
                </c:pt>
                <c:pt idx="16">
                  <c:v>11.73841059602649</c:v>
                </c:pt>
                <c:pt idx="17">
                  <c:v>40.277777777777779</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66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1.5730195683634305E-3</c:v>
                </c:pt>
                <c:pt idx="1">
                  <c:v>0</c:v>
                </c:pt>
                <c:pt idx="2">
                  <c:v>2.1670037561398441E-2</c:v>
                </c:pt>
                <c:pt idx="3">
                  <c:v>0</c:v>
                </c:pt>
                <c:pt idx="4">
                  <c:v>0</c:v>
                </c:pt>
                <c:pt idx="5">
                  <c:v>0</c:v>
                </c:pt>
                <c:pt idx="6">
                  <c:v>1.3161462947227596</c:v>
                </c:pt>
                <c:pt idx="7">
                  <c:v>1.6193807488016583E-2</c:v>
                </c:pt>
                <c:pt idx="8">
                  <c:v>1.9559137050873317E-2</c:v>
                </c:pt>
                <c:pt idx="9">
                  <c:v>0.30150210240255265</c:v>
                </c:pt>
                <c:pt idx="10">
                  <c:v>0</c:v>
                </c:pt>
                <c:pt idx="11">
                  <c:v>0.13444302176696543</c:v>
                </c:pt>
                <c:pt idx="12">
                  <c:v>1.7651082231979347E-2</c:v>
                </c:pt>
                <c:pt idx="13">
                  <c:v>0</c:v>
                </c:pt>
                <c:pt idx="14">
                  <c:v>0.18071511552859171</c:v>
                </c:pt>
                <c:pt idx="15">
                  <c:v>7.1683719803838466</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rgbClr val="008000"/>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85.201934146903056</c:v>
                </c:pt>
                <c:pt idx="1">
                  <c:v>47.733984552476144</c:v>
                </c:pt>
                <c:pt idx="2">
                  <c:v>64.131368532346528</c:v>
                </c:pt>
                <c:pt idx="3">
                  <c:v>53.668893129770993</c:v>
                </c:pt>
                <c:pt idx="4">
                  <c:v>28.694607392748605</c:v>
                </c:pt>
                <c:pt idx="5">
                  <c:v>49.455373110063405</c:v>
                </c:pt>
                <c:pt idx="6">
                  <c:v>52.191031265016356</c:v>
                </c:pt>
                <c:pt idx="7">
                  <c:v>84.899818914656237</c:v>
                </c:pt>
                <c:pt idx="8">
                  <c:v>40.318832444569182</c:v>
                </c:pt>
                <c:pt idx="9">
                  <c:v>37.548122824848313</c:v>
                </c:pt>
                <c:pt idx="10">
                  <c:v>35.434310125159257</c:v>
                </c:pt>
                <c:pt idx="11">
                  <c:v>63.097591331722676</c:v>
                </c:pt>
                <c:pt idx="12">
                  <c:v>76.211761622573931</c:v>
                </c:pt>
                <c:pt idx="13">
                  <c:v>48.677716390423569</c:v>
                </c:pt>
                <c:pt idx="14">
                  <c:v>40.322084316340138</c:v>
                </c:pt>
                <c:pt idx="15">
                  <c:v>52.562237310054961</c:v>
                </c:pt>
                <c:pt idx="16">
                  <c:v>99.384842519685037</c:v>
                </c:pt>
                <c:pt idx="17">
                  <c:v>71.127819548872182</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99CC00"/>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7.0918719778954642E-2</c:v>
                </c:pt>
                <c:pt idx="1">
                  <c:v>6.531122217174012</c:v>
                </c:pt>
                <c:pt idx="2">
                  <c:v>7.7050155289764088</c:v>
                </c:pt>
                <c:pt idx="3">
                  <c:v>0.19561068702290077</c:v>
                </c:pt>
                <c:pt idx="4">
                  <c:v>38.419676302212167</c:v>
                </c:pt>
                <c:pt idx="5">
                  <c:v>0</c:v>
                </c:pt>
                <c:pt idx="6">
                  <c:v>28.699641932633732</c:v>
                </c:pt>
                <c:pt idx="7">
                  <c:v>8.2393831415386405</c:v>
                </c:pt>
                <c:pt idx="8">
                  <c:v>8.2705585181027228</c:v>
                </c:pt>
                <c:pt idx="9">
                  <c:v>10.072684714650897</c:v>
                </c:pt>
                <c:pt idx="10">
                  <c:v>50.385970171625573</c:v>
                </c:pt>
                <c:pt idx="11">
                  <c:v>15.235375942601948</c:v>
                </c:pt>
                <c:pt idx="12">
                  <c:v>6.4617579825570388</c:v>
                </c:pt>
                <c:pt idx="13">
                  <c:v>0.97974217311233891</c:v>
                </c:pt>
                <c:pt idx="14">
                  <c:v>7.6725818032618731</c:v>
                </c:pt>
                <c:pt idx="15">
                  <c:v>0.11585300140101304</c:v>
                </c:pt>
                <c:pt idx="16">
                  <c:v>0.46751968503937008</c:v>
                </c:pt>
                <c:pt idx="17">
                  <c:v>7.5187969924812026E-2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14.727147133317983</c:v>
                </c:pt>
                <c:pt idx="1">
                  <c:v>45.73489323034984</c:v>
                </c:pt>
                <c:pt idx="2">
                  <c:v>28.117359413202934</c:v>
                </c:pt>
                <c:pt idx="3">
                  <c:v>46.135496183206108</c:v>
                </c:pt>
                <c:pt idx="4">
                  <c:v>32.885716305039224</c:v>
                </c:pt>
                <c:pt idx="5">
                  <c:v>50.544626889936595</c:v>
                </c:pt>
                <c:pt idx="6">
                  <c:v>17.701858540139195</c:v>
                </c:pt>
                <c:pt idx="7">
                  <c:v>6.8520357497517379</c:v>
                </c:pt>
                <c:pt idx="8">
                  <c:v>51.402750491159132</c:v>
                </c:pt>
                <c:pt idx="9">
                  <c:v>52.242138655332781</c:v>
                </c:pt>
                <c:pt idx="10">
                  <c:v>14.179719703215168</c:v>
                </c:pt>
                <c:pt idx="11">
                  <c:v>21.656050955414013</c:v>
                </c:pt>
                <c:pt idx="12">
                  <c:v>17.326480394869034</c:v>
                </c:pt>
                <c:pt idx="13">
                  <c:v>50.335174953959488</c:v>
                </c:pt>
                <c:pt idx="14">
                  <c:v>51.913016719663553</c:v>
                </c:pt>
                <c:pt idx="15">
                  <c:v>40.861084168552644</c:v>
                </c:pt>
                <c:pt idx="16">
                  <c:v>0.14763779527559054</c:v>
                </c:pt>
                <c:pt idx="17">
                  <c:v>28.796992481203006</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66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4.6256525474129388E-2</c:v>
                </c:pt>
                <c:pt idx="3">
                  <c:v>0</c:v>
                </c:pt>
                <c:pt idx="4">
                  <c:v>0</c:v>
                </c:pt>
                <c:pt idx="5">
                  <c:v>0</c:v>
                </c:pt>
                <c:pt idx="6">
                  <c:v>1.4074682622107173</c:v>
                </c:pt>
                <c:pt idx="7">
                  <c:v>8.7621940533909697E-3</c:v>
                </c:pt>
                <c:pt idx="8">
                  <c:v>7.8585461689587421E-3</c:v>
                </c:pt>
                <c:pt idx="9">
                  <c:v>0.13705380516800642</c:v>
                </c:pt>
                <c:pt idx="10">
                  <c:v>0</c:v>
                </c:pt>
                <c:pt idx="11">
                  <c:v>1.0981770261366132E-2</c:v>
                </c:pt>
                <c:pt idx="12">
                  <c:v>0</c:v>
                </c:pt>
                <c:pt idx="13">
                  <c:v>7.3664825046040518E-3</c:v>
                </c:pt>
                <c:pt idx="14">
                  <c:v>9.23171607344343E-2</c:v>
                </c:pt>
                <c:pt idx="15">
                  <c:v>6.4608255199913787</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CFB-46D3-A574-771DF452054E}"/>
              </c:ext>
            </c:extLst>
          </c:dPt>
          <c:dPt>
            <c:idx val="6"/>
            <c:invertIfNegative val="0"/>
            <c:bubble3D val="0"/>
            <c:extLst>
              <c:ext xmlns:c16="http://schemas.microsoft.com/office/drawing/2014/chart" uri="{C3380CC4-5D6E-409C-BE32-E72D297353CC}">
                <c16:uniqueId val="{00000003-2CFB-46D3-A574-771DF452054E}"/>
              </c:ext>
            </c:extLst>
          </c:dPt>
          <c:dPt>
            <c:idx val="7"/>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extLst>
              <c:ext xmlns:c16="http://schemas.microsoft.com/office/drawing/2014/chart" uri="{C3380CC4-5D6E-409C-BE32-E72D297353CC}">
                <c16:uniqueId val="{00000005-2CFB-46D3-A574-771DF452054E}"/>
              </c:ext>
            </c:extLst>
          </c:dPt>
          <c:dPt>
            <c:idx val="9"/>
            <c:invertIfNegative val="0"/>
            <c:bubble3D val="0"/>
            <c:extLst>
              <c:ext xmlns:c16="http://schemas.microsoft.com/office/drawing/2014/chart" uri="{C3380CC4-5D6E-409C-BE32-E72D297353CC}">
                <c16:uniqueId val="{00000006-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Castilla y León</c:v>
                </c:pt>
                <c:pt idx="1">
                  <c:v>Andalucía</c:v>
                </c:pt>
                <c:pt idx="2">
                  <c:v>Castilla - La Mancha</c:v>
                </c:pt>
                <c:pt idx="3">
                  <c:v>Balears, Illes</c:v>
                </c:pt>
                <c:pt idx="4">
                  <c:v>Comunitat Valenciana</c:v>
                </c:pt>
                <c:pt idx="5">
                  <c:v>Extremadura</c:v>
                </c:pt>
                <c:pt idx="6">
                  <c:v>Madrid, Comunidad de</c:v>
                </c:pt>
                <c:pt idx="7">
                  <c:v>TOTAL</c:v>
                </c:pt>
                <c:pt idx="8">
                  <c:v>Aragón</c:v>
                </c:pt>
                <c:pt idx="9">
                  <c:v>Rioja, La</c:v>
                </c:pt>
                <c:pt idx="10">
                  <c:v>País Vasco</c:v>
                </c:pt>
                <c:pt idx="11">
                  <c:v>Murcia, Región de</c:v>
                </c:pt>
                <c:pt idx="12">
                  <c:v>Navarra, Comunidad Foral de</c:v>
                </c:pt>
                <c:pt idx="13">
                  <c:v>Cataluña</c:v>
                </c:pt>
                <c:pt idx="14">
                  <c:v>Cantabria</c:v>
                </c:pt>
                <c:pt idx="15">
                  <c:v>Canarias</c:v>
                </c:pt>
                <c:pt idx="16">
                  <c:v>Asturias, Principado de</c:v>
                </c:pt>
                <c:pt idx="17">
                  <c:v>Galicia</c:v>
                </c:pt>
                <c:pt idx="18">
                  <c:v>Ceuta y Melilla</c:v>
                </c:pt>
              </c:strCache>
            </c:strRef>
          </c:cat>
          <c:val>
            <c:numRef>
              <c:f>'42pbpcasaadpot'!$Q$11:$Q$29</c:f>
              <c:numCache>
                <c:formatCode>#,##0.00</c:formatCode>
                <c:ptCount val="19"/>
                <c:pt idx="0">
                  <c:v>28.744364152924465</c:v>
                </c:pt>
                <c:pt idx="1">
                  <c:v>26.532964587102089</c:v>
                </c:pt>
                <c:pt idx="2">
                  <c:v>24.426854294928173</c:v>
                </c:pt>
                <c:pt idx="3">
                  <c:v>23.673022206233444</c:v>
                </c:pt>
                <c:pt idx="4">
                  <c:v>21.911813332073685</c:v>
                </c:pt>
                <c:pt idx="5">
                  <c:v>21.789197863644343</c:v>
                </c:pt>
                <c:pt idx="6">
                  <c:v>21.769537953425743</c:v>
                </c:pt>
                <c:pt idx="7">
                  <c:v>21.461589054578791</c:v>
                </c:pt>
                <c:pt idx="8">
                  <c:v>20.523451404820939</c:v>
                </c:pt>
                <c:pt idx="9">
                  <c:v>20.054951142230397</c:v>
                </c:pt>
                <c:pt idx="10">
                  <c:v>19.977362929866672</c:v>
                </c:pt>
                <c:pt idx="11">
                  <c:v>19.750971835391191</c:v>
                </c:pt>
                <c:pt idx="12">
                  <c:v>19.235193683930106</c:v>
                </c:pt>
                <c:pt idx="13">
                  <c:v>18.8218654062604</c:v>
                </c:pt>
                <c:pt idx="14">
                  <c:v>17.367924717590643</c:v>
                </c:pt>
                <c:pt idx="15">
                  <c:v>16.207983278377743</c:v>
                </c:pt>
                <c:pt idx="16">
                  <c:v>15.774513958512056</c:v>
                </c:pt>
                <c:pt idx="17">
                  <c:v>15.077910362922658</c:v>
                </c:pt>
                <c:pt idx="18">
                  <c:v>15.041307471264368</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max val="26.5"/>
          <c:min val="0"/>
        </c:scaling>
        <c:delete val="0"/>
        <c:axPos val="l"/>
        <c:numFmt formatCode="#,##0.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registradas sobre</a:t>
            </a:r>
            <a:r>
              <a:rPr lang="es-ES" baseline="0">
                <a:solidFill>
                  <a:srgbClr val="008000"/>
                </a:solidFill>
              </a:rPr>
              <a:t> la población potencialmente dependiente</a:t>
            </a:r>
            <a:endParaRPr lang="es-ES">
              <a:solidFill>
                <a:srgbClr val="008000"/>
              </a:solidFill>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11C3-423E-BDE0-260756DA6119}"/>
              </c:ext>
            </c:extLst>
          </c:dPt>
          <c:dPt>
            <c:idx val="7"/>
            <c:invertIfNegative val="0"/>
            <c:bubble3D val="0"/>
            <c:extLst>
              <c:ext xmlns:c16="http://schemas.microsoft.com/office/drawing/2014/chart" uri="{C3380CC4-5D6E-409C-BE32-E72D297353CC}">
                <c16:uniqueId val="{00000001-11C3-423E-BDE0-260756DA6119}"/>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extLst>
              <c:ext xmlns:c16="http://schemas.microsoft.com/office/drawing/2014/chart" uri="{C3380CC4-5D6E-409C-BE32-E72D297353CC}">
                <c16:uniqueId val="{00000004-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4945840611874E-2"/>
                  <c:y val="7.220239251566130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8.385744234800787E-3"/>
                  <c:y val="2.39934809592839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5.5904475002071189E-3"/>
                  <c:y val="9.6489083819402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131035507355E-2"/>
                  <c:y val="-1.44186399082786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240391334731E-2"/>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'22solcasaadpot'!$Q$10:$Q$28</c:f>
              <c:strCache>
                <c:ptCount val="19"/>
                <c:pt idx="0">
                  <c:v>Andalucía</c:v>
                </c:pt>
                <c:pt idx="1">
                  <c:v>Castilla y León</c:v>
                </c:pt>
                <c:pt idx="2">
                  <c:v>Extremadura</c:v>
                </c:pt>
                <c:pt idx="3">
                  <c:v>Balears, Illes</c:v>
                </c:pt>
                <c:pt idx="4">
                  <c:v>Cataluña</c:v>
                </c:pt>
                <c:pt idx="5">
                  <c:v>País Vasco</c:v>
                </c:pt>
                <c:pt idx="6">
                  <c:v>Castilla - La Mancha</c:v>
                </c:pt>
                <c:pt idx="7">
                  <c:v>Rioja, La</c:v>
                </c:pt>
                <c:pt idx="8">
                  <c:v>TOTAL</c:v>
                </c:pt>
                <c:pt idx="9">
                  <c:v>Comunitat Valenciana</c:v>
                </c:pt>
                <c:pt idx="10">
                  <c:v>Murcia, Región de</c:v>
                </c:pt>
                <c:pt idx="11">
                  <c:v>Madrid, Comunidad de</c:v>
                </c:pt>
                <c:pt idx="12">
                  <c:v>Aragón</c:v>
                </c:pt>
                <c:pt idx="13">
                  <c:v>Navarra, Comunidad Foral de</c:v>
                </c:pt>
                <c:pt idx="14">
                  <c:v>Canarias</c:v>
                </c:pt>
                <c:pt idx="15">
                  <c:v>Asturias, Principado de</c:v>
                </c:pt>
                <c:pt idx="16">
                  <c:v>Cantabria</c:v>
                </c:pt>
                <c:pt idx="17">
                  <c:v>Ceuta y Melilla</c:v>
                </c:pt>
                <c:pt idx="18">
                  <c:v>Galicia</c:v>
                </c:pt>
              </c:strCache>
            </c:strRef>
          </c:cat>
          <c:val>
            <c:numRef>
              <c:f>'22solcasaadpot'!$R$10:$R$28</c:f>
              <c:numCache>
                <c:formatCode>0.00</c:formatCode>
                <c:ptCount val="19"/>
                <c:pt idx="0">
                  <c:v>40.296543951204264</c:v>
                </c:pt>
                <c:pt idx="1">
                  <c:v>36.925072333632642</c:v>
                </c:pt>
                <c:pt idx="2">
                  <c:v>36.695418871141648</c:v>
                </c:pt>
                <c:pt idx="3">
                  <c:v>35.396703404519734</c:v>
                </c:pt>
                <c:pt idx="4">
                  <c:v>35.314310073403206</c:v>
                </c:pt>
                <c:pt idx="5">
                  <c:v>33.688832378734226</c:v>
                </c:pt>
                <c:pt idx="6">
                  <c:v>33.016365737147979</c:v>
                </c:pt>
                <c:pt idx="7">
                  <c:v>32.463273581352063</c:v>
                </c:pt>
                <c:pt idx="8">
                  <c:v>32.146532008376006</c:v>
                </c:pt>
                <c:pt idx="9">
                  <c:v>30.993178081482078</c:v>
                </c:pt>
                <c:pt idx="10">
                  <c:v>30.835108205120566</c:v>
                </c:pt>
                <c:pt idx="11">
                  <c:v>29.726460563206761</c:v>
                </c:pt>
                <c:pt idx="12">
                  <c:v>27.497145091099885</c:v>
                </c:pt>
                <c:pt idx="13">
                  <c:v>26.678614242640737</c:v>
                </c:pt>
                <c:pt idx="14">
                  <c:v>24.98521465086322</c:v>
                </c:pt>
                <c:pt idx="15">
                  <c:v>24.180628623993549</c:v>
                </c:pt>
                <c:pt idx="16">
                  <c:v>23.771544372880676</c:v>
                </c:pt>
                <c:pt idx="17">
                  <c:v>23.275862068965516</c:v>
                </c:pt>
                <c:pt idx="18">
                  <c:v>17.212773757203053</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registradas sobre</a:t>
            </a:r>
            <a:r>
              <a:rPr lang="es-ES" baseline="0">
                <a:solidFill>
                  <a:srgbClr val="008000"/>
                </a:solidFill>
              </a:rPr>
              <a:t> la población </a:t>
            </a:r>
            <a:endParaRPr lang="es-ES">
              <a:solidFill>
                <a:srgbClr val="008000"/>
              </a:solidFill>
            </a:endParaRPr>
          </a:p>
        </c:rich>
      </c:tx>
      <c:layout>
        <c:manualLayout>
          <c:xMode val="edge"/>
          <c:yMode val="edge"/>
          <c:x val="0.25981691312976124"/>
          <c:y val="2.590985804193830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extLst>
              <c:ext xmlns:c16="http://schemas.microsoft.com/office/drawing/2014/chart" uri="{C3380CC4-5D6E-409C-BE32-E72D297353CC}">
                <c16:uniqueId val="{00000002-5A18-4C66-836E-237B6531E29D}"/>
              </c:ext>
            </c:extLst>
          </c:dPt>
          <c:dPt>
            <c:idx val="10"/>
            <c:invertIfNegative val="0"/>
            <c:bubble3D val="0"/>
            <c:extLst>
              <c:ext xmlns:c16="http://schemas.microsoft.com/office/drawing/2014/chart" uri="{C3380CC4-5D6E-409C-BE32-E72D297353CC}">
                <c16:uniqueId val="{00000003-5A18-4C66-836E-237B6531E29D}"/>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Castilla - La Mancha</c:v>
                </c:pt>
                <c:pt idx="2">
                  <c:v>Andalucía</c:v>
                </c:pt>
                <c:pt idx="3">
                  <c:v>Extremadura</c:v>
                </c:pt>
                <c:pt idx="4">
                  <c:v>País Vasco</c:v>
                </c:pt>
                <c:pt idx="5">
                  <c:v>Asturias, Principado de</c:v>
                </c:pt>
                <c:pt idx="6">
                  <c:v>Aragón</c:v>
                </c:pt>
                <c:pt idx="7">
                  <c:v>Cantabria</c:v>
                </c:pt>
                <c:pt idx="8">
                  <c:v>TOTAL</c:v>
                </c:pt>
                <c:pt idx="9">
                  <c:v>Rioja, La</c:v>
                </c:pt>
                <c:pt idx="10">
                  <c:v>Comunitat Valenciana</c:v>
                </c:pt>
                <c:pt idx="11">
                  <c:v>Galicia</c:v>
                </c:pt>
                <c:pt idx="12">
                  <c:v>Murcia, Región de</c:v>
                </c:pt>
                <c:pt idx="13">
                  <c:v>Madrid, Comunidad de</c:v>
                </c:pt>
                <c:pt idx="14">
                  <c:v>Cataluña</c:v>
                </c:pt>
                <c:pt idx="15">
                  <c:v>Balears, Illes</c:v>
                </c:pt>
                <c:pt idx="16">
                  <c:v>Navarra, Comunidad Foral de</c:v>
                </c:pt>
                <c:pt idx="17">
                  <c:v>Ceuta y Melilla</c:v>
                </c:pt>
                <c:pt idx="18">
                  <c:v>Canarias</c:v>
                </c:pt>
              </c:strCache>
            </c:strRef>
          </c:cat>
          <c:val>
            <c:numRef>
              <c:f>'44bpbpcasaad'!$AF$11:$AF$29</c:f>
              <c:numCache>
                <c:formatCode>0.00</c:formatCode>
                <c:ptCount val="19"/>
                <c:pt idx="0">
                  <c:v>5.0999730258277696</c:v>
                </c:pt>
                <c:pt idx="1">
                  <c:v>3.4491323354086636</c:v>
                </c:pt>
                <c:pt idx="2">
                  <c:v>3.2957274939951322</c:v>
                </c:pt>
                <c:pt idx="3">
                  <c:v>3.2953916281750817</c:v>
                </c:pt>
                <c:pt idx="4">
                  <c:v>3.0453668959058482</c:v>
                </c:pt>
                <c:pt idx="5">
                  <c:v>3.0381631673975749</c:v>
                </c:pt>
                <c:pt idx="6">
                  <c:v>3.0081843302684503</c:v>
                </c:pt>
                <c:pt idx="7">
                  <c:v>2.9572840543763088</c:v>
                </c:pt>
                <c:pt idx="8">
                  <c:v>2.9321067617727237</c:v>
                </c:pt>
                <c:pt idx="9">
                  <c:v>2.8293924199417302</c:v>
                </c:pt>
                <c:pt idx="10">
                  <c:v>2.8207322644497306</c:v>
                </c:pt>
                <c:pt idx="11">
                  <c:v>2.7211663118332003</c:v>
                </c:pt>
                <c:pt idx="12">
                  <c:v>2.5970083779517692</c:v>
                </c:pt>
                <c:pt idx="13">
                  <c:v>2.5915006304871344</c:v>
                </c:pt>
                <c:pt idx="14">
                  <c:v>2.5837168055738955</c:v>
                </c:pt>
                <c:pt idx="15">
                  <c:v>2.4606959195484843</c:v>
                </c:pt>
                <c:pt idx="16">
                  <c:v>2.3918978131865321</c:v>
                </c:pt>
                <c:pt idx="17">
                  <c:v>1.9906469305412777</c:v>
                </c:pt>
                <c:pt idx="18">
                  <c:v>1.8373504902647333</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a:t>
            </a:r>
            <a:r>
              <a:rPr lang="es-ES" sz="960" b="0" i="0" u="none" strike="noStrike" baseline="0">
                <a:solidFill>
                  <a:srgbClr val="006600"/>
                </a:solidFill>
                <a:effectLst/>
              </a:rPr>
              <a:t>personas con resolución de PIA </a:t>
            </a:r>
            <a:r>
              <a:rPr lang="es-ES">
                <a:solidFill>
                  <a:srgbClr val="008000"/>
                </a:solidFill>
              </a:rPr>
              <a:t>en el tramo de edad</a:t>
            </a:r>
            <a:r>
              <a:rPr lang="es-ES" baseline="0">
                <a:solidFill>
                  <a:srgbClr val="008000"/>
                </a:solidFill>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extLst>
              <c:ext xmlns:c16="http://schemas.microsoft.com/office/drawing/2014/chart" uri="{C3380CC4-5D6E-409C-BE32-E72D297353CC}">
                <c16:uniqueId val="{00000000-35CB-4C35-AA3A-4F0EC5CBF55F}"/>
              </c:ext>
            </c:extLst>
          </c:dPt>
          <c:dPt>
            <c:idx val="9"/>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extLst>
              <c:ext xmlns:c16="http://schemas.microsoft.com/office/drawing/2014/chart" uri="{C3380CC4-5D6E-409C-BE32-E72D297353CC}">
                <c16:uniqueId val="{00000003-35CB-4C35-AA3A-4F0EC5CBF55F}"/>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Extremadura</c:v>
                </c:pt>
                <c:pt idx="5">
                  <c:v>Galicia</c:v>
                </c:pt>
                <c:pt idx="6">
                  <c:v>Asturias, Principado de</c:v>
                </c:pt>
                <c:pt idx="7">
                  <c:v>País Vasco</c:v>
                </c:pt>
                <c:pt idx="8">
                  <c:v>Cantabria</c:v>
                </c:pt>
                <c:pt idx="9">
                  <c:v>TOTAL</c:v>
                </c:pt>
                <c:pt idx="10">
                  <c:v>Castilla - La Mancha</c:v>
                </c:pt>
                <c:pt idx="11">
                  <c:v>Comunitat Valenciana</c:v>
                </c:pt>
                <c:pt idx="12">
                  <c:v>Canarias</c:v>
                </c:pt>
                <c:pt idx="13">
                  <c:v>Cataluña</c:v>
                </c:pt>
                <c:pt idx="14">
                  <c:v>Madrid, Comunidad de</c:v>
                </c:pt>
                <c:pt idx="15">
                  <c:v>Aragón</c:v>
                </c:pt>
                <c:pt idx="16">
                  <c:v>Balears, Illes</c:v>
                </c:pt>
                <c:pt idx="17">
                  <c:v>Navarra, Comunidad Foral de</c:v>
                </c:pt>
                <c:pt idx="18">
                  <c:v>Rioja, La</c:v>
                </c:pt>
              </c:strCache>
            </c:strRef>
          </c:cat>
          <c:val>
            <c:numRef>
              <c:f>'44bpbpcasaad'!$AL$11:$AL$29</c:f>
              <c:numCache>
                <c:formatCode>0.00</c:formatCode>
                <c:ptCount val="19"/>
                <c:pt idx="0">
                  <c:v>1.4351579713448257</c:v>
                </c:pt>
                <c:pt idx="1">
                  <c:v>1.2461164165223311</c:v>
                </c:pt>
                <c:pt idx="2">
                  <c:v>1.2102192982015858</c:v>
                </c:pt>
                <c:pt idx="3">
                  <c:v>1.1479029041141942</c:v>
                </c:pt>
                <c:pt idx="4">
                  <c:v>1.0298857681815052</c:v>
                </c:pt>
                <c:pt idx="5">
                  <c:v>1.0262929399537386</c:v>
                </c:pt>
                <c:pt idx="6">
                  <c:v>1.0230518016479238</c:v>
                </c:pt>
                <c:pt idx="7">
                  <c:v>1.0145330099188692</c:v>
                </c:pt>
                <c:pt idx="8">
                  <c:v>0.99547672076689231</c:v>
                </c:pt>
                <c:pt idx="9">
                  <c:v>0.99167526616330337</c:v>
                </c:pt>
                <c:pt idx="10">
                  <c:v>0.97748791938333512</c:v>
                </c:pt>
                <c:pt idx="11">
                  <c:v>0.95474080984453447</c:v>
                </c:pt>
                <c:pt idx="12">
                  <c:v>0.87819710843213283</c:v>
                </c:pt>
                <c:pt idx="13">
                  <c:v>0.86766168331739479</c:v>
                </c:pt>
                <c:pt idx="14">
                  <c:v>0.83721026393233111</c:v>
                </c:pt>
                <c:pt idx="15">
                  <c:v>0.79728580262265325</c:v>
                </c:pt>
                <c:pt idx="16">
                  <c:v>0.78242619167105187</c:v>
                </c:pt>
                <c:pt idx="17">
                  <c:v>0.62964942464697893</c:v>
                </c:pt>
                <c:pt idx="18">
                  <c:v>0.6202174146852506</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extLst>
              <c:ext xmlns:c16="http://schemas.microsoft.com/office/drawing/2014/chart" uri="{C3380CC4-5D6E-409C-BE32-E72D297353CC}">
                <c16:uniqueId val="{00000002-4EDA-4EC5-A140-89485EB9CF3A}"/>
              </c:ext>
            </c:extLst>
          </c:dPt>
          <c:dPt>
            <c:idx val="8"/>
            <c:invertIfNegative val="0"/>
            <c:bubble3D val="0"/>
            <c:extLst>
              <c:ext xmlns:c16="http://schemas.microsoft.com/office/drawing/2014/chart" uri="{C3380CC4-5D6E-409C-BE32-E72D297353CC}">
                <c16:uniqueId val="{00000003-4EDA-4EC5-A140-89485EB9CF3A}"/>
              </c:ext>
            </c:extLst>
          </c:dPt>
          <c:dPt>
            <c:idx val="9"/>
            <c:invertIfNegative val="0"/>
            <c:bubble3D val="0"/>
            <c:extLst>
              <c:ext xmlns:c16="http://schemas.microsoft.com/office/drawing/2014/chart" uri="{C3380CC4-5D6E-409C-BE32-E72D297353CC}">
                <c16:uniqueId val="{00000004-4EDA-4EC5-A140-89485EB9CF3A}"/>
              </c:ext>
            </c:extLst>
          </c:dPt>
          <c:dPt>
            <c:idx val="10"/>
            <c:invertIfNegative val="0"/>
            <c:bubble3D val="0"/>
            <c:extLst>
              <c:ext xmlns:c16="http://schemas.microsoft.com/office/drawing/2014/chart" uri="{C3380CC4-5D6E-409C-BE32-E72D297353CC}">
                <c16:uniqueId val="{00000005-4EDA-4EC5-A140-89485EB9CF3A}"/>
              </c:ext>
            </c:extLst>
          </c:dPt>
          <c:dLbls>
            <c:dLbl>
              <c:idx val="0"/>
              <c:layout>
                <c:manualLayout>
                  <c:x val="-1.6808027613911605E-3"/>
                  <c:y val="-3.121917452626248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Balears, Illes</c:v>
                </c:pt>
                <c:pt idx="4">
                  <c:v>Murcia, Región de</c:v>
                </c:pt>
                <c:pt idx="5">
                  <c:v>Extremadura</c:v>
                </c:pt>
                <c:pt idx="6">
                  <c:v>TOTAL</c:v>
                </c:pt>
                <c:pt idx="7">
                  <c:v>Comunitat Valenciana</c:v>
                </c:pt>
                <c:pt idx="8">
                  <c:v>Cataluña</c:v>
                </c:pt>
                <c:pt idx="9">
                  <c:v>Cantabria</c:v>
                </c:pt>
                <c:pt idx="10">
                  <c:v>Aragón</c:v>
                </c:pt>
                <c:pt idx="11">
                  <c:v>Madrid, Comunidad de</c:v>
                </c:pt>
                <c:pt idx="12">
                  <c:v>Ceuta y Melilla</c:v>
                </c:pt>
                <c:pt idx="13">
                  <c:v>País Vasco</c:v>
                </c:pt>
                <c:pt idx="14">
                  <c:v>Rioja, La</c:v>
                </c:pt>
                <c:pt idx="15">
                  <c:v>Asturias, Principado de</c:v>
                </c:pt>
                <c:pt idx="16">
                  <c:v>Canarias</c:v>
                </c:pt>
                <c:pt idx="17">
                  <c:v>Navarra, Comunidad Foral de</c:v>
                </c:pt>
                <c:pt idx="18">
                  <c:v>Galicia</c:v>
                </c:pt>
              </c:strCache>
            </c:strRef>
          </c:cat>
          <c:val>
            <c:numRef>
              <c:f>'44bpbpcasaad'!$AR$11:$AR$29</c:f>
              <c:numCache>
                <c:formatCode>0.00</c:formatCode>
                <c:ptCount val="19"/>
                <c:pt idx="0">
                  <c:v>5.246619674281698</c:v>
                </c:pt>
                <c:pt idx="1">
                  <c:v>5.1700194421299051</c:v>
                </c:pt>
                <c:pt idx="2">
                  <c:v>4.7064364087976029</c:v>
                </c:pt>
                <c:pt idx="3">
                  <c:v>4.4554911819142369</c:v>
                </c:pt>
                <c:pt idx="4">
                  <c:v>4.3899654670510007</c:v>
                </c:pt>
                <c:pt idx="5">
                  <c:v>4.3165750453738347</c:v>
                </c:pt>
                <c:pt idx="6">
                  <c:v>4.0435846735526217</c:v>
                </c:pt>
                <c:pt idx="7">
                  <c:v>3.966684617946072</c:v>
                </c:pt>
                <c:pt idx="8">
                  <c:v>3.847507398502465</c:v>
                </c:pt>
                <c:pt idx="9">
                  <c:v>3.843168114678265</c:v>
                </c:pt>
                <c:pt idx="10">
                  <c:v>3.6828756742413029</c:v>
                </c:pt>
                <c:pt idx="11">
                  <c:v>3.604588729092935</c:v>
                </c:pt>
                <c:pt idx="12">
                  <c:v>3.4624842161228151</c:v>
                </c:pt>
                <c:pt idx="13">
                  <c:v>3.4410124288666797</c:v>
                </c:pt>
                <c:pt idx="14">
                  <c:v>3.427531577820595</c:v>
                </c:pt>
                <c:pt idx="15">
                  <c:v>3.3041995310168408</c:v>
                </c:pt>
                <c:pt idx="16">
                  <c:v>2.8891420167400819</c:v>
                </c:pt>
                <c:pt idx="17">
                  <c:v>2.842019369108205</c:v>
                </c:pt>
                <c:pt idx="18">
                  <c:v>2.8214676795122506</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personas con resolución de PIA en el tramo de edad</a:t>
            </a:r>
            <a:r>
              <a:rPr lang="es-ES" baseline="0">
                <a:solidFill>
                  <a:srgbClr val="008000"/>
                </a:solidFill>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5"/>
            <c:invertIfNegative val="0"/>
            <c:bubble3D val="0"/>
            <c:extLst>
              <c:ext xmlns:c16="http://schemas.microsoft.com/office/drawing/2014/chart" uri="{C3380CC4-5D6E-409C-BE32-E72D297353CC}">
                <c16:uniqueId val="{00000001-2A07-47B6-9550-8ED5A18FFB7A}"/>
              </c:ext>
            </c:extLst>
          </c:dPt>
          <c:dPt>
            <c:idx val="6"/>
            <c:invertIfNegative val="0"/>
            <c:bubble3D val="0"/>
            <c:extLst>
              <c:ext xmlns:c16="http://schemas.microsoft.com/office/drawing/2014/chart" uri="{C3380CC4-5D6E-409C-BE32-E72D297353CC}">
                <c16:uniqueId val="{00000003-2A07-47B6-9550-8ED5A18FFB7A}"/>
              </c:ext>
            </c:extLst>
          </c:dPt>
          <c:dPt>
            <c:idx val="7"/>
            <c:invertIfNegative val="0"/>
            <c:bubble3D val="0"/>
            <c:extLst>
              <c:ext xmlns:c16="http://schemas.microsoft.com/office/drawing/2014/chart" uri="{C3380CC4-5D6E-409C-BE32-E72D297353CC}">
                <c16:uniqueId val="{00000004-2A07-47B6-9550-8ED5A18FF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extLst>
              <c:ext xmlns:c16="http://schemas.microsoft.com/office/drawing/2014/chart" uri="{C3380CC4-5D6E-409C-BE32-E72D297353CC}">
                <c16:uniqueId val="{00000006-2A07-47B6-9550-8ED5A18FFB7A}"/>
              </c:ext>
            </c:extLst>
          </c:dPt>
          <c:dPt>
            <c:idx val="10"/>
            <c:invertIfNegative val="0"/>
            <c:bubble3D val="0"/>
            <c:extLst>
              <c:ext xmlns:c16="http://schemas.microsoft.com/office/drawing/2014/chart" uri="{C3380CC4-5D6E-409C-BE32-E72D297353CC}">
                <c16:uniqueId val="{00000007-2A07-47B6-9550-8ED5A18FFB7A}"/>
              </c:ext>
            </c:extLst>
          </c:dPt>
          <c:dLbls>
            <c:dLbl>
              <c:idx val="0"/>
              <c:layout>
                <c:manualLayout>
                  <c:x val="4.6415070050848549E-3"/>
                  <c:y val="7.22011744097398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Castilla y León</c:v>
                </c:pt>
                <c:pt idx="1">
                  <c:v>Andalucía</c:v>
                </c:pt>
                <c:pt idx="2">
                  <c:v>Castilla - La Mancha</c:v>
                </c:pt>
                <c:pt idx="3">
                  <c:v>Balears, Illes</c:v>
                </c:pt>
                <c:pt idx="4">
                  <c:v>Rioja, La</c:v>
                </c:pt>
                <c:pt idx="5">
                  <c:v>Extremadura</c:v>
                </c:pt>
                <c:pt idx="6">
                  <c:v>Madrid, Comunidad de</c:v>
                </c:pt>
                <c:pt idx="7">
                  <c:v>Comunitat Valenciana</c:v>
                </c:pt>
                <c:pt idx="8">
                  <c:v>TOTAL</c:v>
                </c:pt>
                <c:pt idx="9">
                  <c:v>Aragón</c:v>
                </c:pt>
                <c:pt idx="10">
                  <c:v>Murcia, Región de</c:v>
                </c:pt>
                <c:pt idx="11">
                  <c:v>Navarra, Comunidad Foral de</c:v>
                </c:pt>
                <c:pt idx="12">
                  <c:v>País Vasco</c:v>
                </c:pt>
                <c:pt idx="13">
                  <c:v>Cataluña</c:v>
                </c:pt>
                <c:pt idx="14">
                  <c:v>Cantabria</c:v>
                </c:pt>
                <c:pt idx="15">
                  <c:v>Ceuta y Melilla</c:v>
                </c:pt>
                <c:pt idx="16">
                  <c:v>Asturias, Principado de</c:v>
                </c:pt>
                <c:pt idx="17">
                  <c:v>Canarias</c:v>
                </c:pt>
                <c:pt idx="18">
                  <c:v>Galicia</c:v>
                </c:pt>
              </c:strCache>
            </c:strRef>
          </c:cat>
          <c:val>
            <c:numRef>
              <c:f>'44bpbpcasaad'!$AX$11:$AX$29</c:f>
              <c:numCache>
                <c:formatCode>0.00</c:formatCode>
                <c:ptCount val="19"/>
                <c:pt idx="0">
                  <c:v>34.284656824443807</c:v>
                </c:pt>
                <c:pt idx="1">
                  <c:v>32.769873042923585</c:v>
                </c:pt>
                <c:pt idx="2">
                  <c:v>31.938309330751544</c:v>
                </c:pt>
                <c:pt idx="3">
                  <c:v>29.197550128735273</c:v>
                </c:pt>
                <c:pt idx="4">
                  <c:v>26.615780678379476</c:v>
                </c:pt>
                <c:pt idx="5">
                  <c:v>26.508056462713558</c:v>
                </c:pt>
                <c:pt idx="6">
                  <c:v>26.346435342476113</c:v>
                </c:pt>
                <c:pt idx="7">
                  <c:v>26.312103942205027</c:v>
                </c:pt>
                <c:pt idx="8">
                  <c:v>26.104710692994164</c:v>
                </c:pt>
                <c:pt idx="9">
                  <c:v>25.204953956255864</c:v>
                </c:pt>
                <c:pt idx="10">
                  <c:v>24.20439953101446</c:v>
                </c:pt>
                <c:pt idx="11">
                  <c:v>23.877718308500892</c:v>
                </c:pt>
                <c:pt idx="12">
                  <c:v>23.784265600381651</c:v>
                </c:pt>
                <c:pt idx="13">
                  <c:v>23.476852750666268</c:v>
                </c:pt>
                <c:pt idx="14">
                  <c:v>22.46027103441552</c:v>
                </c:pt>
                <c:pt idx="15">
                  <c:v>20.168759003910271</c:v>
                </c:pt>
                <c:pt idx="16">
                  <c:v>19.758026661659784</c:v>
                </c:pt>
                <c:pt idx="17">
                  <c:v>16.916887552514957</c:v>
                </c:pt>
                <c:pt idx="18">
                  <c:v>16.692949146555314</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'45ResolPIAAltaBaj'!$AD$11:$AD$42</c:f>
              <c:numCache>
                <c:formatCode>0</c:formatCode>
                <c:ptCount val="32"/>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2"/>
              </a:solidFill>
              <a:round/>
            </a:ln>
            <a:effectLst/>
          </c:spPr>
          <c:marker>
            <c:symbol val="none"/>
          </c:marker>
          <c:cat>
            <c:numRef>
              <c:f>'45ResolPIAAltaBaj'!$AC$11:$AC$42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'45ResolPIAAltaBaj'!$AE$11:$AE$42</c:f>
              <c:numCache>
                <c:formatCode>0</c:formatCode>
                <c:ptCount val="32"/>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3184</c:v>
                </c:pt>
                <c:pt idx="1">
                  <c:v>89786</c:v>
                </c:pt>
                <c:pt idx="2">
                  <c:v>50692</c:v>
                </c:pt>
                <c:pt idx="3">
                  <c:v>65824</c:v>
                </c:pt>
                <c:pt idx="4">
                  <c:v>67280</c:v>
                </c:pt>
                <c:pt idx="5">
                  <c:v>100035</c:v>
                </c:pt>
                <c:pt idx="6">
                  <c:v>267464</c:v>
                </c:pt>
                <c:pt idx="7">
                  <c:v>747765</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t>Persona</a:t>
            </a:r>
            <a:r>
              <a:rPr lang="es-ES" baseline="0"/>
              <a:t> con resolución de PIA</a:t>
            </a:r>
            <a:r>
              <a:rPr lang="es-ES"/>
              <a:t> por sexo</a:t>
            </a:r>
          </a:p>
        </c:rich>
      </c:tx>
      <c:layout>
        <c:manualLayout>
          <c:xMode val="edge"/>
          <c:yMode val="edge"/>
          <c:x val="0.17933349240435856"/>
          <c:y val="2.6316093748193371E-3"/>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CF66-44C6-9485-4914140F6EFA}"/>
              </c:ext>
            </c:extLst>
          </c:dPt>
          <c:dPt>
            <c:idx val="1"/>
            <c:bubble3D val="0"/>
            <c:spPr>
              <a:solidFill>
                <a:srgbClr val="993366"/>
              </a:solidFill>
              <a:ln w="25400">
                <a:noFill/>
              </a:ln>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numFmt formatCode="0%" sourceLinked="0"/>
              <c:spPr>
                <a:noFill/>
                <a:ln w="25400">
                  <a:noFill/>
                </a:ln>
              </c:spPr>
              <c:txPr>
                <a:bodyPr/>
                <a:lstStyle/>
                <a:p>
                  <a:pPr>
                    <a:defRPr sz="10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800" b="1" i="0" u="none" strike="noStrike" baseline="0">
                      <a:solidFill>
                        <a:srgbClr val="008000"/>
                      </a:solidFill>
                      <a:latin typeface="Verdana"/>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w="25400">
                <a:noFill/>
              </a:ln>
            </c:spPr>
            <c:txPr>
              <a:bodyPr wrap="square" lIns="38100" tIns="19050" rIns="38100" bIns="19050" anchor="ctr">
                <a:spAutoFit/>
              </a:bodyPr>
              <a:lstStyle/>
              <a:p>
                <a:pPr>
                  <a:defRPr sz="1000" b="1" i="0" u="none" strike="noStrike" baseline="0">
                    <a:solidFill>
                      <a:srgbClr val="008000"/>
                    </a:solidFill>
                    <a:latin typeface="Verdana"/>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882670</c:v>
                </c:pt>
                <c:pt idx="1">
                  <c:v>509360</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Distribución por Grado de dependencia de cada tramo de edad. Mujeres</a:t>
            </a:r>
          </a:p>
        </c:rich>
      </c:tx>
      <c:layout>
        <c:manualLayout>
          <c:xMode val="edge"/>
          <c:yMode val="edge"/>
          <c:x val="0.10179560649474688"/>
          <c:y val="8.9880431612715077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475</c:v>
                </c:pt>
                <c:pt idx="1">
                  <c:v>9617</c:v>
                </c:pt>
                <c:pt idx="2">
                  <c:v>6026</c:v>
                </c:pt>
                <c:pt idx="3">
                  <c:v>9007</c:v>
                </c:pt>
                <c:pt idx="4">
                  <c:v>8241</c:v>
                </c:pt>
                <c:pt idx="5">
                  <c:v>11148</c:v>
                </c:pt>
                <c:pt idx="6">
                  <c:v>37640</c:v>
                </c:pt>
                <c:pt idx="7">
                  <c:v>176868</c:v>
                </c:pt>
              </c:numCache>
            </c:numRef>
          </c:val>
          <c:extLst>
            <c:ext xmlns:c15="http://schemas.microsoft.com/office/drawing/2012/chart" uri="{02D57815-91ED-43cb-92C2-25804820EDAC}">
              <c15:datalabelsRange>
                <c15:f>'46aperfpb_graf'!$V$12:$AC$12</c15:f>
                <c15:dlblRangeCache>
                  <c:ptCount val="8"/>
                  <c:pt idx="0">
                    <c:v>35%</c:v>
                  </c:pt>
                  <c:pt idx="1">
                    <c:v>35%</c:v>
                  </c:pt>
                  <c:pt idx="2">
                    <c:v>31%</c:v>
                  </c:pt>
                  <c:pt idx="3">
                    <c:v>32%</c:v>
                  </c:pt>
                  <c:pt idx="4">
                    <c:v>27%</c:v>
                  </c:pt>
                  <c:pt idx="5">
                    <c:v>23%</c:v>
                  </c:pt>
                  <c:pt idx="6">
                    <c:v>23%</c:v>
                  </c:pt>
                  <c:pt idx="7">
                    <c:v>32%</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624</c:v>
                </c:pt>
                <c:pt idx="1">
                  <c:v>10668</c:v>
                </c:pt>
                <c:pt idx="2">
                  <c:v>7540</c:v>
                </c:pt>
                <c:pt idx="3">
                  <c:v>11081</c:v>
                </c:pt>
                <c:pt idx="4">
                  <c:v>12215</c:v>
                </c:pt>
                <c:pt idx="5">
                  <c:v>19300</c:v>
                </c:pt>
                <c:pt idx="6">
                  <c:v>61774</c:v>
                </c:pt>
                <c:pt idx="7">
                  <c:v>214950</c:v>
                </c:pt>
              </c:numCache>
            </c:numRef>
          </c:val>
          <c:extLst>
            <c:ext xmlns:c15="http://schemas.microsoft.com/office/drawing/2012/chart" uri="{02D57815-91ED-43cb-92C2-25804820EDAC}">
              <c15:datalabelsRange>
                <c15:f>'46aperfpb_graf'!$V$13:$AC$13</c15:f>
                <c15:dlblRangeCache>
                  <c:ptCount val="8"/>
                  <c:pt idx="0">
                    <c:v>46%</c:v>
                  </c:pt>
                  <c:pt idx="1">
                    <c:v>39%</c:v>
                  </c:pt>
                  <c:pt idx="2">
                    <c:v>38%</c:v>
                  </c:pt>
                  <c:pt idx="3">
                    <c:v>39%</c:v>
                  </c:pt>
                  <c:pt idx="4">
                    <c:v>39%</c:v>
                  </c:pt>
                  <c:pt idx="5">
                    <c:v>39%</c:v>
                  </c:pt>
                  <c:pt idx="6">
                    <c:v>37%</c:v>
                  </c:pt>
                  <c:pt idx="7">
                    <c:v>38%</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265</c:v>
                </c:pt>
                <c:pt idx="1">
                  <c:v>7347</c:v>
                </c:pt>
                <c:pt idx="2">
                  <c:v>6135</c:v>
                </c:pt>
                <c:pt idx="3">
                  <c:v>8306</c:v>
                </c:pt>
                <c:pt idx="4">
                  <c:v>10636</c:v>
                </c:pt>
                <c:pt idx="5">
                  <c:v>18491</c:v>
                </c:pt>
                <c:pt idx="6">
                  <c:v>66348</c:v>
                </c:pt>
                <c:pt idx="7">
                  <c:v>167968</c:v>
                </c:pt>
              </c:numCache>
            </c:numRef>
          </c:val>
          <c:extLst>
            <c:ext xmlns:c15="http://schemas.microsoft.com/office/drawing/2012/chart" uri="{02D57815-91ED-43cb-92C2-25804820EDAC}">
              <c15:datalabelsRange>
                <c15:f>'46aperfpb_graf'!$V$14:$AC$14</c15:f>
                <c15:dlblRangeCache>
                  <c:ptCount val="8"/>
                  <c:pt idx="0">
                    <c:v>19%</c:v>
                  </c:pt>
                  <c:pt idx="1">
                    <c:v>27%</c:v>
                  </c:pt>
                  <c:pt idx="2">
                    <c:v>31%</c:v>
                  </c:pt>
                  <c:pt idx="3">
                    <c:v>29%</c:v>
                  </c:pt>
                  <c:pt idx="4">
                    <c:v>34%</c:v>
                  </c:pt>
                  <c:pt idx="5">
                    <c:v>38%</c:v>
                  </c:pt>
                  <c:pt idx="6">
                    <c:v>40%</c:v>
                  </c:pt>
                  <c:pt idx="7">
                    <c:v>30%</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sz="1000" b="1" i="0" baseline="0">
                <a:effectLst/>
              </a:rPr>
              <a:t>Distribución por Grado de dependencia de cada tramo de edad. Hombres</a:t>
            </a:r>
            <a:endParaRPr lang="es-ES" sz="400">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589</c:v>
                </c:pt>
                <c:pt idx="1">
                  <c:v>19898</c:v>
                </c:pt>
                <c:pt idx="2">
                  <c:v>9167</c:v>
                </c:pt>
                <c:pt idx="3">
                  <c:v>11045</c:v>
                </c:pt>
                <c:pt idx="4">
                  <c:v>9328</c:v>
                </c:pt>
                <c:pt idx="5">
                  <c:v>12199</c:v>
                </c:pt>
                <c:pt idx="6">
                  <c:v>27400</c:v>
                </c:pt>
                <c:pt idx="7">
                  <c:v>54374</c:v>
                </c:pt>
              </c:numCache>
            </c:numRef>
          </c:val>
          <c:extLst>
            <c:ext xmlns:c15="http://schemas.microsoft.com/office/drawing/2012/chart" uri="{02D57815-91ED-43cb-92C2-25804820EDAC}">
              <c15:datalabelsRange>
                <c15:f>'46aperfpb_graf'!$V$16:$AC$16</c15:f>
                <c15:dlblRangeCache>
                  <c:ptCount val="8"/>
                  <c:pt idx="0">
                    <c:v>32%</c:v>
                  </c:pt>
                  <c:pt idx="1">
                    <c:v>32%</c:v>
                  </c:pt>
                  <c:pt idx="2">
                    <c:v>30%</c:v>
                  </c:pt>
                  <c:pt idx="3">
                    <c:v>30%</c:v>
                  </c:pt>
                  <c:pt idx="4">
                    <c:v>26%</c:v>
                  </c:pt>
                  <c:pt idx="5">
                    <c:v>24%</c:v>
                  </c:pt>
                  <c:pt idx="6">
                    <c:v>27%</c:v>
                  </c:pt>
                  <c:pt idx="7">
                    <c:v>29%</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868</c:v>
                </c:pt>
                <c:pt idx="1">
                  <c:v>25717</c:v>
                </c:pt>
                <c:pt idx="2">
                  <c:v>11545</c:v>
                </c:pt>
                <c:pt idx="3">
                  <c:v>14644</c:v>
                </c:pt>
                <c:pt idx="4">
                  <c:v>14493</c:v>
                </c:pt>
                <c:pt idx="5">
                  <c:v>20798</c:v>
                </c:pt>
                <c:pt idx="6">
                  <c:v>40108</c:v>
                </c:pt>
                <c:pt idx="7">
                  <c:v>71191</c:v>
                </c:pt>
              </c:numCache>
            </c:numRef>
          </c:val>
          <c:extLst>
            <c:ext xmlns:c15="http://schemas.microsoft.com/office/drawing/2012/chart" uri="{02D57815-91ED-43cb-92C2-25804820EDAC}">
              <c15:datalabelsRange>
                <c15:f>'46aperfpb_graf'!$V$17:$AC$17</c15:f>
                <c15:dlblRangeCache>
                  <c:ptCount val="8"/>
                  <c:pt idx="0">
                    <c:v>48%</c:v>
                  </c:pt>
                  <c:pt idx="1">
                    <c:v>41%</c:v>
                  </c:pt>
                  <c:pt idx="2">
                    <c:v>37%</c:v>
                  </c:pt>
                  <c:pt idx="3">
                    <c:v>39%</c:v>
                  </c:pt>
                  <c:pt idx="4">
                    <c:v>40%</c:v>
                  </c:pt>
                  <c:pt idx="5">
                    <c:v>41%</c:v>
                  </c:pt>
                  <c:pt idx="6">
                    <c:v>39%</c:v>
                  </c:pt>
                  <c:pt idx="7">
                    <c:v>38%</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363</c:v>
                </c:pt>
                <c:pt idx="1">
                  <c:v>16539</c:v>
                </c:pt>
                <c:pt idx="2">
                  <c:v>10279</c:v>
                </c:pt>
                <c:pt idx="3">
                  <c:v>11741</c:v>
                </c:pt>
                <c:pt idx="4">
                  <c:v>12367</c:v>
                </c:pt>
                <c:pt idx="5">
                  <c:v>18099</c:v>
                </c:pt>
                <c:pt idx="6">
                  <c:v>34194</c:v>
                </c:pt>
                <c:pt idx="7">
                  <c:v>62414</c:v>
                </c:pt>
              </c:numCache>
            </c:numRef>
          </c:val>
          <c:extLst>
            <c:ext xmlns:c15="http://schemas.microsoft.com/office/drawing/2012/chart" uri="{02D57815-91ED-43cb-92C2-25804820EDAC}">
              <c15:datalabelsRange>
                <c15:f>'46aperfpb_graf'!$V$18:$AC$18</c15:f>
                <c15:dlblRangeCache>
                  <c:ptCount val="8"/>
                  <c:pt idx="0">
                    <c:v>20%</c:v>
                  </c:pt>
                  <c:pt idx="1">
                    <c:v>27%</c:v>
                  </c:pt>
                  <c:pt idx="2">
                    <c:v>33%</c:v>
                  </c:pt>
                  <c:pt idx="3">
                    <c:v>31%</c:v>
                  </c:pt>
                  <c:pt idx="4">
                    <c:v>34%</c:v>
                  </c:pt>
                  <c:pt idx="5">
                    <c:v>35%</c:v>
                  </c:pt>
                  <c:pt idx="6">
                    <c:v>34%</c:v>
                  </c:pt>
                  <c:pt idx="7">
                    <c:v>33%</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rgbClr val="008000"/>
                </a:solidFill>
                <a:latin typeface="Verdana"/>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900">
              <a:solidFill>
                <a:srgbClr val="008000"/>
              </a:solidFill>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0.34462441988133879</c:v>
                </c:pt>
                <c:pt idx="1">
                  <c:v>0.24207164003690765</c:v>
                </c:pt>
                <c:pt idx="2">
                  <c:v>0.20104365516423736</c:v>
                </c:pt>
                <c:pt idx="3">
                  <c:v>4.4625966291690793E-2</c:v>
                </c:pt>
                <c:pt idx="4">
                  <c:v>3.2974623406123442E-2</c:v>
                </c:pt>
                <c:pt idx="5">
                  <c:v>1.779231021678955E-2</c:v>
                </c:pt>
                <c:pt idx="6">
                  <c:v>1.7589558637303198E-2</c:v>
                </c:pt>
                <c:pt idx="7">
                  <c:v>1.3831781481907859E-2</c:v>
                </c:pt>
                <c:pt idx="8">
                  <c:v>8.5446044883701347E-2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total registradas sobre</a:t>
            </a:r>
            <a:r>
              <a:rPr lang="es-ES" baseline="0">
                <a:solidFill>
                  <a:srgbClr val="008000"/>
                </a:solidFill>
              </a:rPr>
              <a:t> la población </a:t>
            </a:r>
            <a:endParaRPr lang="es-ES">
              <a:solidFill>
                <a:srgbClr val="008000"/>
              </a:solidFill>
            </a:endParaRP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7"/>
            <c:invertIfNegative val="0"/>
            <c:bubble3D val="0"/>
            <c:extLst>
              <c:ext xmlns:c16="http://schemas.microsoft.com/office/drawing/2014/chart" uri="{C3380CC4-5D6E-409C-BE32-E72D297353CC}">
                <c16:uniqueId val="{00000000-2744-430B-8F54-4B092B94DB7A}"/>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extLst>
              <c:ext xmlns:c16="http://schemas.microsoft.com/office/drawing/2014/chart" uri="{C3380CC4-5D6E-409C-BE32-E72D297353CC}">
                <c16:uniqueId val="{00000003-2744-430B-8F54-4B092B94DB7A}"/>
              </c:ext>
            </c:extLst>
          </c:dPt>
          <c:dPt>
            <c:idx val="10"/>
            <c:invertIfNegative val="0"/>
            <c:bubble3D val="0"/>
            <c:extLst>
              <c:ext xmlns:c16="http://schemas.microsoft.com/office/drawing/2014/chart" uri="{C3380CC4-5D6E-409C-BE32-E72D297353CC}">
                <c16:uniqueId val="{00000004-2744-430B-8F54-4B092B94DB7A}"/>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Cataluña</c:v>
                </c:pt>
                <c:pt idx="5">
                  <c:v>Castilla - La Mancha</c:v>
                </c:pt>
                <c:pt idx="6">
                  <c:v>Asturias, Principado de</c:v>
                </c:pt>
                <c:pt idx="7">
                  <c:v>Rioja, La</c:v>
                </c:pt>
                <c:pt idx="8">
                  <c:v>TOTAL</c:v>
                </c:pt>
                <c:pt idx="9">
                  <c:v>Murcia, Región de</c:v>
                </c:pt>
                <c:pt idx="10">
                  <c:v>Cantabria</c:v>
                </c:pt>
                <c:pt idx="11">
                  <c:v>Aragón</c:v>
                </c:pt>
                <c:pt idx="12">
                  <c:v>Comunitat Valenciana</c:v>
                </c:pt>
                <c:pt idx="13">
                  <c:v>Balears, Illes</c:v>
                </c:pt>
                <c:pt idx="14">
                  <c:v>Madrid, Comunidad de</c:v>
                </c:pt>
                <c:pt idx="15">
                  <c:v>Navarra, Comunidad Foral de</c:v>
                </c:pt>
                <c:pt idx="16">
                  <c:v>Galicia</c:v>
                </c:pt>
                <c:pt idx="17">
                  <c:v>Ceuta y Melilla</c:v>
                </c:pt>
                <c:pt idx="18">
                  <c:v>Canarias</c:v>
                </c:pt>
              </c:strCache>
            </c:strRef>
          </c:cat>
          <c:val>
            <c:numRef>
              <c:f>'24asolcasaad_pobl'!$AF$11:$AF$29</c:f>
              <c:numCache>
                <c:formatCode>0.00</c:formatCode>
                <c:ptCount val="19"/>
                <c:pt idx="0">
                  <c:v>6.5514363746712521</c:v>
                </c:pt>
                <c:pt idx="1">
                  <c:v>5.5498039394146241</c:v>
                </c:pt>
                <c:pt idx="2">
                  <c:v>5.1355554408302968</c:v>
                </c:pt>
                <c:pt idx="3">
                  <c:v>5.0053369414108184</c:v>
                </c:pt>
                <c:pt idx="4">
                  <c:v>4.8476691573594524</c:v>
                </c:pt>
                <c:pt idx="5">
                  <c:v>4.6619926285522819</c:v>
                </c:pt>
                <c:pt idx="6">
                  <c:v>4.657176471056629</c:v>
                </c:pt>
                <c:pt idx="7">
                  <c:v>4.5799832443449668</c:v>
                </c:pt>
                <c:pt idx="8">
                  <c:v>4.3918958484200878</c:v>
                </c:pt>
                <c:pt idx="9">
                  <c:v>4.0544351443130591</c:v>
                </c:pt>
                <c:pt idx="10">
                  <c:v>4.0476458911995516</c:v>
                </c:pt>
                <c:pt idx="11">
                  <c:v>4.0303397005990282</c:v>
                </c:pt>
                <c:pt idx="12">
                  <c:v>3.9897865168605446</c:v>
                </c:pt>
                <c:pt idx="13">
                  <c:v>3.6793157575814233</c:v>
                </c:pt>
                <c:pt idx="14">
                  <c:v>3.538712739632516</c:v>
                </c:pt>
                <c:pt idx="15">
                  <c:v>3.3174877318303855</c:v>
                </c:pt>
                <c:pt idx="16">
                  <c:v>3.1064530133092285</c:v>
                </c:pt>
                <c:pt idx="17">
                  <c:v>3.0804518471420845</c:v>
                </c:pt>
                <c:pt idx="18">
                  <c:v>2.8323447525624501</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r>
              <a:rPr lang="en-US" sz="1100" b="1">
                <a:solidFill>
                  <a:srgbClr val="008000"/>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rgbClr val="008000"/>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rgbClr val="F44F42"/>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0.28338503715460645</c:v>
                </c:pt>
                <c:pt idx="1">
                  <c:v>0.46885403032145689</c:v>
                </c:pt>
                <c:pt idx="2">
                  <c:v>0.17700571318636393</c:v>
                </c:pt>
                <c:pt idx="3">
                  <c:v>6.1963851986216893E-2</c:v>
                </c:pt>
                <c:pt idx="4">
                  <c:v>8.7913673513558086E-3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8000"/>
                </a:solidFill>
                <a:latin typeface="Verdana"/>
                <a:ea typeface="Verdana"/>
                <a:cs typeface="Verdana"/>
              </a:defRPr>
            </a:pPr>
            <a:r>
              <a:rPr lang="es-ES">
                <a:solidFill>
                  <a:srgbClr val="008000"/>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993366"/>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0.26749304395261309</c:v>
                </c:pt>
                <c:pt idx="1">
                  <c:v>0.73250695604738691</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rgbClr val="993366"/>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pattFill prst="wdUpDiag">
                <a:fgClr>
                  <a:srgbClr val="993366"/>
                </a:fgClr>
                <a:bgClr>
                  <a:srgbClr val="721C55"/>
                </a:bgClr>
              </a:patt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0.17703220106027881</c:v>
                </c:pt>
                <c:pt idx="1">
                  <c:v>0.30191997654990471</c:v>
                </c:pt>
                <c:pt idx="2">
                  <c:v>0.25911983508111497</c:v>
                </c:pt>
                <c:pt idx="3">
                  <c:v>0.29443133141008831</c:v>
                </c:pt>
                <c:pt idx="4">
                  <c:v>0.22080959520239879</c:v>
                </c:pt>
                <c:pt idx="5">
                  <c:v>0.27641745565349873</c:v>
                </c:pt>
                <c:pt idx="6">
                  <c:v>0.24250329946901569</c:v>
                </c:pt>
                <c:pt idx="7">
                  <c:v>0.22322999120492523</c:v>
                </c:pt>
                <c:pt idx="8">
                  <c:v>0.35106753884978087</c:v>
                </c:pt>
                <c:pt idx="9">
                  <c:v>0.25931336044757597</c:v>
                </c:pt>
                <c:pt idx="10">
                  <c:v>0.18088054187192118</c:v>
                </c:pt>
                <c:pt idx="11">
                  <c:v>0.15092839702458691</c:v>
                </c:pt>
                <c:pt idx="12">
                  <c:v>0.24823085723971355</c:v>
                </c:pt>
                <c:pt idx="13">
                  <c:v>0.28464177598385471</c:v>
                </c:pt>
                <c:pt idx="14">
                  <c:v>0.27991602519244224</c:v>
                </c:pt>
                <c:pt idx="15">
                  <c:v>0.33479406462349187</c:v>
                </c:pt>
                <c:pt idx="16">
                  <c:v>0.28722538649308382</c:v>
                </c:pt>
                <c:pt idx="17">
                  <c:v>0.16940581542351454</c:v>
                </c:pt>
                <c:pt idx="18">
                  <c:v>0.11122770199370409</c:v>
                </c:pt>
                <c:pt idx="19">
                  <c:v>0.26749304395261309</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0.82296779893972116</c:v>
                </c:pt>
                <c:pt idx="1">
                  <c:v>0.69808002345009523</c:v>
                </c:pt>
                <c:pt idx="2">
                  <c:v>0.74088016491888498</c:v>
                </c:pt>
                <c:pt idx="3">
                  <c:v>0.70556866858991174</c:v>
                </c:pt>
                <c:pt idx="4">
                  <c:v>0.77919040479760115</c:v>
                </c:pt>
                <c:pt idx="5">
                  <c:v>0.72358254434650127</c:v>
                </c:pt>
                <c:pt idx="6">
                  <c:v>0.75749670053098428</c:v>
                </c:pt>
                <c:pt idx="7">
                  <c:v>0.77677000879507474</c:v>
                </c:pt>
                <c:pt idx="8">
                  <c:v>0.64893246115021919</c:v>
                </c:pt>
                <c:pt idx="9">
                  <c:v>0.74068663955242409</c:v>
                </c:pt>
                <c:pt idx="10">
                  <c:v>0.81911945812807885</c:v>
                </c:pt>
                <c:pt idx="11">
                  <c:v>0.84907160297541306</c:v>
                </c:pt>
                <c:pt idx="12">
                  <c:v>0.7517691427602865</c:v>
                </c:pt>
                <c:pt idx="13">
                  <c:v>0.71535822401614535</c:v>
                </c:pt>
                <c:pt idx="14">
                  <c:v>0.7200839748075577</c:v>
                </c:pt>
                <c:pt idx="15">
                  <c:v>0.66520593537650807</c:v>
                </c:pt>
                <c:pt idx="16">
                  <c:v>0.71277461350691618</c:v>
                </c:pt>
                <c:pt idx="17">
                  <c:v>0.83059418457648548</c:v>
                </c:pt>
                <c:pt idx="18">
                  <c:v>0.88877229800629587</c:v>
                </c:pt>
                <c:pt idx="19">
                  <c:v>0.73250695604738691</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008000"/>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0.26749304395261309</c:v>
                </c:pt>
                <c:pt idx="1">
                  <c:v>0.26749304395261309</c:v>
                </c:pt>
                <c:pt idx="2">
                  <c:v>0.26749304395261309</c:v>
                </c:pt>
                <c:pt idx="3">
                  <c:v>0.26749304395261309</c:v>
                </c:pt>
                <c:pt idx="4">
                  <c:v>0.26749304395261309</c:v>
                </c:pt>
                <c:pt idx="5">
                  <c:v>0.26749304395261309</c:v>
                </c:pt>
                <c:pt idx="6">
                  <c:v>0.26749304395261309</c:v>
                </c:pt>
                <c:pt idx="7">
                  <c:v>0.26749304395261309</c:v>
                </c:pt>
                <c:pt idx="8">
                  <c:v>0.26749304395261309</c:v>
                </c:pt>
                <c:pt idx="9">
                  <c:v>0.26749304395261309</c:v>
                </c:pt>
                <c:pt idx="10">
                  <c:v>0.26749304395261309</c:v>
                </c:pt>
                <c:pt idx="11">
                  <c:v>0.26749304395261309</c:v>
                </c:pt>
                <c:pt idx="12">
                  <c:v>0.26749304395261309</c:v>
                </c:pt>
                <c:pt idx="13">
                  <c:v>0.26749304395261309</c:v>
                </c:pt>
                <c:pt idx="14">
                  <c:v>0.26749304395261309</c:v>
                </c:pt>
                <c:pt idx="15">
                  <c:v>0.26749304395261309</c:v>
                </c:pt>
                <c:pt idx="16">
                  <c:v>0.26749304395261309</c:v>
                </c:pt>
                <c:pt idx="17">
                  <c:v>0.26749304395261309</c:v>
                </c:pt>
                <c:pt idx="18">
                  <c:v>0.26749304395261309</c:v>
                </c:pt>
                <c:pt idx="19">
                  <c:v>0.26749304395261309</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3.0680645020574934E-3</c:v>
                </c:pt>
                <c:pt idx="1">
                  <c:v>0.42002675468570516</c:v>
                </c:pt>
                <c:pt idx="2">
                  <c:v>8.9373736786238792E-2</c:v>
                </c:pt>
                <c:pt idx="3">
                  <c:v>0.41006645049656115</c:v>
                </c:pt>
                <c:pt idx="4">
                  <c:v>7.1648757506579619E-2</c:v>
                </c:pt>
                <c:pt idx="5">
                  <c:v>4.173149346400477E-3</c:v>
                </c:pt>
                <c:pt idx="6">
                  <c:v>5.8162360228578079E-4</c:v>
                </c:pt>
                <c:pt idx="7">
                  <c:v>4.5075829177148007E-4</c:v>
                </c:pt>
                <c:pt idx="8">
                  <c:v>2.6900091605717362E-4</c:v>
                </c:pt>
                <c:pt idx="9">
                  <c:v>3.4170386634289619E-4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5.9779669219163652E-4</c:v>
                </c:pt>
                <c:pt idx="1">
                  <c:v>2.1663013464658831E-2</c:v>
                </c:pt>
                <c:pt idx="2">
                  <c:v>9.3654815110023062E-2</c:v>
                </c:pt>
                <c:pt idx="3">
                  <c:v>0.70485923311224341</c:v>
                </c:pt>
                <c:pt idx="4">
                  <c:v>0.16171823849241368</c:v>
                </c:pt>
                <c:pt idx="5">
                  <c:v>3.131316006718096E-3</c:v>
                </c:pt>
                <c:pt idx="6">
                  <c:v>2.5619858236784423E-4</c:v>
                </c:pt>
                <c:pt idx="7">
                  <c:v>4.1845768453414554E-3</c:v>
                </c:pt>
                <c:pt idx="8">
                  <c:v>1.1386603660793077E-4</c:v>
                </c:pt>
                <c:pt idx="9">
                  <c:v>9.8209456574340284E-3</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2.5651864247786585E-3</c:v>
                </c:pt>
                <c:pt idx="1">
                  <c:v>0.33894045640630699</c:v>
                </c:pt>
                <c:pt idx="2">
                  <c:v>9.0233182973647491E-2</c:v>
                </c:pt>
                <c:pt idx="3">
                  <c:v>0.46997921214612876</c:v>
                </c:pt>
                <c:pt idx="4">
                  <c:v>8.9961030012102122E-2</c:v>
                </c:pt>
                <c:pt idx="5">
                  <c:v>3.9606941637665974E-3</c:v>
                </c:pt>
                <c:pt idx="6">
                  <c:v>5.1535348037313913E-4</c:v>
                </c:pt>
                <c:pt idx="7">
                  <c:v>1.2102121055953491E-3</c:v>
                </c:pt>
                <c:pt idx="8">
                  <c:v>2.3741003028425508E-4</c:v>
                </c:pt>
                <c:pt idx="9">
                  <c:v>2.3972622570166244E-3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1.7585173405101229E-3</c:v>
                </c:pt>
                <c:pt idx="1">
                  <c:v>1.6828246375925133E-2</c:v>
                </c:pt>
                <c:pt idx="2">
                  <c:v>5.6081411707138054E-2</c:v>
                </c:pt>
                <c:pt idx="3">
                  <c:v>1.0742247232246621E-2</c:v>
                </c:pt>
                <c:pt idx="4">
                  <c:v>0.17189889289864824</c:v>
                </c:pt>
                <c:pt idx="5">
                  <c:v>0.68153250963361678</c:v>
                </c:pt>
                <c:pt idx="6">
                  <c:v>4.902440516239525E-2</c:v>
                </c:pt>
                <c:pt idx="7">
                  <c:v>1.0275857850633067E-2</c:v>
                </c:pt>
                <c:pt idx="8">
                  <c:v>5.9636675025995472E-4</c:v>
                </c:pt>
                <c:pt idx="9">
                  <c:v>1.2615450486268274E-3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0</c:v>
                </c:pt>
                <c:pt idx="1">
                  <c:v>1.5934562065119244E-4</c:v>
                </c:pt>
                <c:pt idx="2">
                  <c:v>6.9049768948850057E-4</c:v>
                </c:pt>
                <c:pt idx="3">
                  <c:v>1.0198119721676316E-2</c:v>
                </c:pt>
                <c:pt idx="4">
                  <c:v>8.2487916290433949E-2</c:v>
                </c:pt>
                <c:pt idx="5">
                  <c:v>0.7334147766505551</c:v>
                </c:pt>
                <c:pt idx="6">
                  <c:v>0.13565623838104848</c:v>
                </c:pt>
                <c:pt idx="7">
                  <c:v>5.5239815159080045E-3</c:v>
                </c:pt>
                <c:pt idx="8">
                  <c:v>2.6557603441865408E-4</c:v>
                </c:pt>
                <c:pt idx="9">
                  <c:v>3.1603548095819833E-2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1.5370530015971985E-3</c:v>
                </c:pt>
                <c:pt idx="1">
                  <c:v>1.472897745878359E-2</c:v>
                </c:pt>
                <c:pt idx="2">
                  <c:v>4.9105501981461804E-2</c:v>
                </c:pt>
                <c:pt idx="3">
                  <c:v>1.0672494102394462E-2</c:v>
                </c:pt>
                <c:pt idx="4">
                  <c:v>0.16062872150604462</c:v>
                </c:pt>
                <c:pt idx="5">
                  <c:v>0.68797824067576874</c:v>
                </c:pt>
                <c:pt idx="6">
                  <c:v>5.9918335705741226E-2</c:v>
                </c:pt>
                <c:pt idx="7">
                  <c:v>9.6767510709249716E-3</c:v>
                </c:pt>
                <c:pt idx="8">
                  <c:v>5.5467564840246727E-4</c:v>
                </c:pt>
                <c:pt idx="9">
                  <c:v>5.1992488488809586E-3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1.2807966843195948E-3</c:v>
                </c:pt>
                <c:pt idx="1">
                  <c:v>6.562284135390283E-3</c:v>
                </c:pt>
                <c:pt idx="2">
                  <c:v>1.3311650932535115E-2</c:v>
                </c:pt>
                <c:pt idx="3">
                  <c:v>2.5040294727147132E-2</c:v>
                </c:pt>
                <c:pt idx="4">
                  <c:v>0.15611328574717936</c:v>
                </c:pt>
                <c:pt idx="5">
                  <c:v>2.207575408703661E-2</c:v>
                </c:pt>
                <c:pt idx="6">
                  <c:v>0.1069393276536956</c:v>
                </c:pt>
                <c:pt idx="7">
                  <c:v>8.7900069076675108E-2</c:v>
                </c:pt>
                <c:pt idx="8">
                  <c:v>0.51771528897075758</c:v>
                </c:pt>
                <c:pt idx="9">
                  <c:v>6.3061247985263649E-2</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0</c:v>
                </c:pt>
                <c:pt idx="2">
                  <c:v>1.6622340425531914E-4</c:v>
                </c:pt>
                <c:pt idx="3">
                  <c:v>8.3111702127659575E-4</c:v>
                </c:pt>
                <c:pt idx="4">
                  <c:v>5.9009308510638301E-3</c:v>
                </c:pt>
                <c:pt idx="5">
                  <c:v>1.4128989361702128E-2</c:v>
                </c:pt>
                <c:pt idx="6">
                  <c:v>3.6984707446808512E-2</c:v>
                </c:pt>
                <c:pt idx="7">
                  <c:v>0.16738696808510639</c:v>
                </c:pt>
                <c:pt idx="8">
                  <c:v>0.60621675531914898</c:v>
                </c:pt>
                <c:pt idx="9">
                  <c:v>0.16838430851063829</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1.0915691613314692E-3</c:v>
                </c:pt>
                <c:pt idx="1">
                  <c:v>5.5927588490691004E-3</c:v>
                </c:pt>
                <c:pt idx="2">
                  <c:v>1.1369490028699683E-2</c:v>
                </c:pt>
                <c:pt idx="3">
                  <c:v>2.1463438565506414E-2</c:v>
                </c:pt>
                <c:pt idx="4">
                  <c:v>0.13391959182672258</c:v>
                </c:pt>
                <c:pt idx="5">
                  <c:v>2.0899256751784532E-2</c:v>
                </c:pt>
                <c:pt idx="6">
                  <c:v>9.6597738366816302E-2</c:v>
                </c:pt>
                <c:pt idx="7">
                  <c:v>9.961488458802463E-2</c:v>
                </c:pt>
                <c:pt idx="8">
                  <c:v>0.53068658473765551</c:v>
                </c:pt>
                <c:pt idx="9">
                  <c:v>7.8764687124389832E-2</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cuantía de las Prestaciones Económicas (euros).</a:t>
            </a:r>
            <a:r>
              <a:rPr lang="en-US" sz="900" baseline="0"/>
              <a:t> GRADO I</a:t>
            </a:r>
            <a:endParaRPr lang="en-US" sz="900"/>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'8CuantíaPrest'!$C$11:$C$19</c:f>
              <c:numCache>
                <c:formatCode>0.0%</c:formatCode>
                <c:ptCount val="9"/>
                <c:pt idx="0">
                  <c:v>5.6114280384872463E-3</c:v>
                </c:pt>
                <c:pt idx="1">
                  <c:v>1.6212519235850962E-2</c:v>
                </c:pt>
                <c:pt idx="2">
                  <c:v>3.9000202073585871E-2</c:v>
                </c:pt>
                <c:pt idx="3">
                  <c:v>0.93293747635998114</c:v>
                </c:pt>
                <c:pt idx="4">
                  <c:v>3.9844766035057174E-3</c:v>
                </c:pt>
                <c:pt idx="5">
                  <c:v>1.7513044109036834E-3</c:v>
                </c:pt>
                <c:pt idx="6">
                  <c:v>3.2124518779890051E-4</c:v>
                </c:pt>
                <c:pt idx="7">
                  <c:v>9.8446105938372738E-5</c:v>
                </c:pt>
                <c:pt idx="8">
                  <c:v>8.2901983948103358E-5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'8CuantíaPrest'!$C$27:$C$35</c:f>
              <c:numCache>
                <c:formatCode>0.0%</c:formatCode>
                <c:ptCount val="9"/>
                <c:pt idx="0">
                  <c:v>3.2060623724861556E-3</c:v>
                </c:pt>
                <c:pt idx="1">
                  <c:v>1.457301078402798E-3</c:v>
                </c:pt>
                <c:pt idx="2">
                  <c:v>9.326726901777908E-3</c:v>
                </c:pt>
                <c:pt idx="3">
                  <c:v>0.11891576799766831</c:v>
                </c:pt>
                <c:pt idx="4">
                  <c:v>0.22384144564266978</c:v>
                </c:pt>
                <c:pt idx="5">
                  <c:v>0.57213640338093852</c:v>
                </c:pt>
                <c:pt idx="6">
                  <c:v>6.295540658700087E-2</c:v>
                </c:pt>
                <c:pt idx="7">
                  <c:v>3.788982803847275E-3</c:v>
                </c:pt>
                <c:pt idx="8">
                  <c:v>4.3719032352083943E-3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'8CuantíaPrest'!$I$11:$I$19</c:f>
              <c:numCache>
                <c:formatCode>0.0%</c:formatCode>
                <c:ptCount val="9"/>
                <c:pt idx="0">
                  <c:v>2.0210924477497116E-2</c:v>
                </c:pt>
                <c:pt idx="1">
                  <c:v>9.3601743813309397E-3</c:v>
                </c:pt>
                <c:pt idx="2">
                  <c:v>3.4475573791511734E-2</c:v>
                </c:pt>
                <c:pt idx="3">
                  <c:v>0.27402551609180664</c:v>
                </c:pt>
                <c:pt idx="4">
                  <c:v>0.33074753173483779</c:v>
                </c:pt>
                <c:pt idx="5">
                  <c:v>0.29484549301192459</c:v>
                </c:pt>
                <c:pt idx="6">
                  <c:v>2.3304269778176689E-2</c:v>
                </c:pt>
                <c:pt idx="7">
                  <c:v>2.1797666367483009E-3</c:v>
                </c:pt>
                <c:pt idx="8">
                  <c:v>1.0850750096166175E-2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GRADO II</a:t>
            </a:r>
            <a:endParaRPr lang="en-US" sz="900"/>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'8CuantíaPrest'!$D$11:$D$19</c:f>
              <c:numCache>
                <c:formatCode>0.0%</c:formatCode>
                <c:ptCount val="9"/>
                <c:pt idx="0">
                  <c:v>5.900017990672528E-3</c:v>
                </c:pt>
                <c:pt idx="1">
                  <c:v>4.8667075685375431E-3</c:v>
                </c:pt>
                <c:pt idx="2">
                  <c:v>2.9089533580282222E-2</c:v>
                </c:pt>
                <c:pt idx="3">
                  <c:v>0.14110222853689702</c:v>
                </c:pt>
                <c:pt idx="4">
                  <c:v>0.60775259596178599</c:v>
                </c:pt>
                <c:pt idx="5">
                  <c:v>0.20880712615151836</c:v>
                </c:pt>
                <c:pt idx="6">
                  <c:v>2.0804598231378502E-3</c:v>
                </c:pt>
                <c:pt idx="7">
                  <c:v>3.5520045760890125E-4</c:v>
                </c:pt>
                <c:pt idx="8">
                  <c:v>4.6129929559597561E-5</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'8CuantíaPrest'!$D$27:$D$35</c:f>
              <c:numCache>
                <c:formatCode>0.0%</c:formatCode>
                <c:ptCount val="9"/>
                <c:pt idx="0">
                  <c:v>5.528255528255528E-3</c:v>
                </c:pt>
                <c:pt idx="1">
                  <c:v>9.2137592137592141E-4</c:v>
                </c:pt>
                <c:pt idx="2">
                  <c:v>2.764127764127764E-3</c:v>
                </c:pt>
                <c:pt idx="3">
                  <c:v>6.2039312039312039E-2</c:v>
                </c:pt>
                <c:pt idx="4">
                  <c:v>7.063882063882064E-2</c:v>
                </c:pt>
                <c:pt idx="5">
                  <c:v>0.13851351351351351</c:v>
                </c:pt>
                <c:pt idx="6">
                  <c:v>0.17966830466830466</c:v>
                </c:pt>
                <c:pt idx="7">
                  <c:v>0.38974201474201475</c:v>
                </c:pt>
                <c:pt idx="8">
                  <c:v>0.15018427518427518</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'8CuantíaPrest'!$J$11:$J$19</c:f>
              <c:numCache>
                <c:formatCode>0.0%</c:formatCode>
                <c:ptCount val="9"/>
                <c:pt idx="0">
                  <c:v>1.4119874855919643E-2</c:v>
                </c:pt>
                <c:pt idx="1">
                  <c:v>7.7803392063230696E-3</c:v>
                </c:pt>
                <c:pt idx="2">
                  <c:v>1.0799165706130962E-2</c:v>
                </c:pt>
                <c:pt idx="3">
                  <c:v>0.14781272298150283</c:v>
                </c:pt>
                <c:pt idx="4">
                  <c:v>8.7573412371699869E-2</c:v>
                </c:pt>
                <c:pt idx="5">
                  <c:v>0.22402437016301663</c:v>
                </c:pt>
                <c:pt idx="6">
                  <c:v>0.25454196168834731</c:v>
                </c:pt>
                <c:pt idx="7">
                  <c:v>8.5240682803666507E-2</c:v>
                </c:pt>
                <c:pt idx="8">
                  <c:v>0.16810747022339317</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b="0" i="0" u="none" strike="noStrike" baseline="0">
                <a:effectLst/>
              </a:rPr>
              <a:t>Distribución de la cuantía de las Prestaciones Económicas (euros). </a:t>
            </a:r>
            <a:r>
              <a:rPr lang="en-US" sz="900" baseline="0"/>
              <a:t> GRADO III</a:t>
            </a:r>
            <a:endParaRPr lang="en-US" sz="900"/>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'8CuantíaPrest'!$E$11:$E$19</c:f>
              <c:numCache>
                <c:formatCode>0.0%</c:formatCode>
                <c:ptCount val="9"/>
                <c:pt idx="0">
                  <c:v>7.545710267229255E-3</c:v>
                </c:pt>
                <c:pt idx="1">
                  <c:v>2.7637130801687762E-3</c:v>
                </c:pt>
                <c:pt idx="2">
                  <c:v>9.1631504922644168E-3</c:v>
                </c:pt>
                <c:pt idx="3">
                  <c:v>6.6990154711673702E-2</c:v>
                </c:pt>
                <c:pt idx="4">
                  <c:v>0.1481082981715893</c:v>
                </c:pt>
                <c:pt idx="5">
                  <c:v>0.51774964838255977</c:v>
                </c:pt>
                <c:pt idx="6">
                  <c:v>0.2170815752461322</c:v>
                </c:pt>
                <c:pt idx="7">
                  <c:v>3.0513361462728553E-2</c:v>
                </c:pt>
                <c:pt idx="8">
                  <c:v>8.4388185654008435E-5</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'8CuantíaPrest'!$E$27:$E$35</c:f>
              <c:numCache>
                <c:formatCode>0.0%</c:formatCode>
                <c:ptCount val="9"/>
                <c:pt idx="0">
                  <c:v>8.0428954423592495E-3</c:v>
                </c:pt>
                <c:pt idx="1">
                  <c:v>3.351206434316354E-4</c:v>
                </c:pt>
                <c:pt idx="2">
                  <c:v>1.675603217158177E-3</c:v>
                </c:pt>
                <c:pt idx="3">
                  <c:v>1.1058981233243968E-2</c:v>
                </c:pt>
                <c:pt idx="4">
                  <c:v>4.6246648793565687E-2</c:v>
                </c:pt>
                <c:pt idx="5">
                  <c:v>4.9932975871313671E-2</c:v>
                </c:pt>
                <c:pt idx="6">
                  <c:v>6.5348525469168903E-2</c:v>
                </c:pt>
                <c:pt idx="7">
                  <c:v>0.1628686327077748</c:v>
                </c:pt>
                <c:pt idx="8">
                  <c:v>0.65449061662198393</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'8CuantíaPrest'!$H$11:$H$19</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'8CuantíaPrest'!$K$11:$K$19</c:f>
              <c:numCache>
                <c:formatCode>0.0%</c:formatCode>
                <c:ptCount val="9"/>
                <c:pt idx="0">
                  <c:v>1.0806513353552604E-2</c:v>
                </c:pt>
                <c:pt idx="1">
                  <c:v>1.3692176319896352E-3</c:v>
                </c:pt>
                <c:pt idx="2">
                  <c:v>1.0747622272606814E-2</c:v>
                </c:pt>
                <c:pt idx="3">
                  <c:v>4.2666588145225406E-2</c:v>
                </c:pt>
                <c:pt idx="4">
                  <c:v>0.13575866435028414</c:v>
                </c:pt>
                <c:pt idx="5">
                  <c:v>6.5427990930773533E-2</c:v>
                </c:pt>
                <c:pt idx="6">
                  <c:v>0.14546096993610319</c:v>
                </c:pt>
                <c:pt idx="7">
                  <c:v>0.23167751244074086</c:v>
                </c:pt>
                <c:pt idx="8">
                  <c:v>0.35608492093872385</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solidFill>
                  <a:srgbClr val="008000"/>
                </a:solidFill>
              </a:rPr>
              <a:t>Tiempo medio desde la Solicitud de dependencia</a:t>
            </a:r>
            <a:r>
              <a:rPr lang="en-US" baseline="0">
                <a:solidFill>
                  <a:srgbClr val="008000"/>
                </a:solidFill>
              </a:rPr>
              <a:t> hasta la Resolución de Prestación (días)</a:t>
            </a:r>
            <a:endParaRPr lang="en-US">
              <a:solidFill>
                <a:srgbClr val="008000"/>
              </a:solidFill>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rgbClr val="FFFF99"/>
            </a:solidFill>
            <a:ln w="12700">
              <a:solidFill>
                <a:srgbClr val="000000"/>
              </a:solidFill>
              <a:prstDash val="solid"/>
            </a:ln>
          </c:spPr>
          <c:invertIfNegative val="0"/>
          <c:dPt>
            <c:idx val="4"/>
            <c:invertIfNegative val="0"/>
            <c:bubble3D val="0"/>
            <c:spPr>
              <a:solidFill>
                <a:schemeClr val="accent6">
                  <a:lumMod val="40000"/>
                  <a:lumOff val="60000"/>
                </a:schemeClr>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extLst>
              <c:ext xmlns:c16="http://schemas.microsoft.com/office/drawing/2014/chart" uri="{C3380CC4-5D6E-409C-BE32-E72D297353CC}">
                <c16:uniqueId val="{00000000-F0B9-4BE1-AAFB-F7F36F8DDABA}"/>
              </c:ext>
            </c:extLst>
          </c:dPt>
          <c:dPt>
            <c:idx val="6"/>
            <c:invertIfNegative val="0"/>
            <c:bubble3D val="0"/>
            <c:extLst>
              <c:ext xmlns:c16="http://schemas.microsoft.com/office/drawing/2014/chart" uri="{C3380CC4-5D6E-409C-BE32-E72D297353CC}">
                <c16:uniqueId val="{00000002-F0B9-4BE1-AAFB-F7F36F8DDABA}"/>
              </c:ext>
            </c:extLst>
          </c:dPt>
          <c:dPt>
            <c:idx val="7"/>
            <c:invertIfNegative val="0"/>
            <c:bubble3D val="0"/>
            <c:extLst>
              <c:ext xmlns:c16="http://schemas.microsoft.com/office/drawing/2014/chart" uri="{C3380CC4-5D6E-409C-BE32-E72D297353CC}">
                <c16:uniqueId val="{00000003-F0B9-4BE1-AAFB-F7F36F8DDABA}"/>
              </c:ext>
            </c:extLst>
          </c:dPt>
          <c:dPt>
            <c:idx val="8"/>
            <c:invertIfNegative val="0"/>
            <c:bubble3D val="0"/>
            <c:extLst>
              <c:ext xmlns:c16="http://schemas.microsoft.com/office/drawing/2014/chart" uri="{C3380CC4-5D6E-409C-BE32-E72D297353CC}">
                <c16:uniqueId val="{00000004-F0B9-4BE1-AAFB-F7F36F8DDABA}"/>
              </c:ext>
            </c:extLst>
          </c:dPt>
          <c:dPt>
            <c:idx val="9"/>
            <c:invertIfNegative val="0"/>
            <c:bubble3D val="0"/>
            <c:extLst>
              <c:ext xmlns:c16="http://schemas.microsoft.com/office/drawing/2014/chart" uri="{C3380CC4-5D6E-409C-BE32-E72D297353CC}">
                <c16:uniqueId val="{00000005-F0B9-4BE1-AAFB-F7F36F8DDABA}"/>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a:solidFill>
                      <a:srgbClr val="0066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'9TiempoEspera'!$O$13:$O$32</c:f>
              <c:strCache>
                <c:ptCount val="20"/>
                <c:pt idx="0">
                  <c:v>Canarias</c:v>
                </c:pt>
                <c:pt idx="1">
                  <c:v>Andalucía</c:v>
                </c:pt>
                <c:pt idx="2">
                  <c:v>Murcia, Región de</c:v>
                </c:pt>
                <c:pt idx="3">
                  <c:v>Galicia</c:v>
                </c:pt>
                <c:pt idx="4">
                  <c:v>TOTAL</c:v>
                </c:pt>
                <c:pt idx="5">
                  <c:v>Extremadura</c:v>
                </c:pt>
                <c:pt idx="6">
                  <c:v>Asturias, Principado de</c:v>
                </c:pt>
                <c:pt idx="7">
                  <c:v>Madrid, Comunidad de*</c:v>
                </c:pt>
                <c:pt idx="8">
                  <c:v>Cataluña</c:v>
                </c:pt>
                <c:pt idx="9">
                  <c:v>Comunitat Valenciana</c:v>
                </c:pt>
                <c:pt idx="10">
                  <c:v>Melilla</c:v>
                </c:pt>
                <c:pt idx="11">
                  <c:v>Balears, Illes</c:v>
                </c:pt>
                <c:pt idx="12">
                  <c:v>Rioja, La</c:v>
                </c:pt>
                <c:pt idx="13">
                  <c:v>Aragón</c:v>
                </c:pt>
                <c:pt idx="14">
                  <c:v>Castilla - La Mancha</c:v>
                </c:pt>
                <c:pt idx="15">
                  <c:v>Cantabria</c:v>
                </c:pt>
                <c:pt idx="16">
                  <c:v>Navarra, Comunidad Foral de</c:v>
                </c:pt>
                <c:pt idx="17">
                  <c:v>País Vasco*</c:v>
                </c:pt>
                <c:pt idx="18">
                  <c:v>Castilla y León*</c:v>
                </c:pt>
                <c:pt idx="19">
                  <c:v>Ceuta</c:v>
                </c:pt>
              </c:strCache>
            </c:strRef>
          </c:cat>
          <c:val>
            <c:numRef>
              <c:f>'9TiempoEspera'!$P$13:$P$32</c:f>
              <c:numCache>
                <c:formatCode>#,##0</c:formatCode>
                <c:ptCount val="20"/>
                <c:pt idx="0">
                  <c:v>687.19</c:v>
                </c:pt>
                <c:pt idx="1">
                  <c:v>542.22</c:v>
                </c:pt>
                <c:pt idx="2">
                  <c:v>503.99</c:v>
                </c:pt>
                <c:pt idx="3">
                  <c:v>370.79</c:v>
                </c:pt>
                <c:pt idx="4">
                  <c:v>321.47000000000003</c:v>
                </c:pt>
                <c:pt idx="5">
                  <c:v>317.17</c:v>
                </c:pt>
                <c:pt idx="6">
                  <c:v>297.8</c:v>
                </c:pt>
                <c:pt idx="7">
                  <c:v>287.83999999999997</c:v>
                </c:pt>
                <c:pt idx="8">
                  <c:v>280.42</c:v>
                </c:pt>
                <c:pt idx="9">
                  <c:v>280.29000000000002</c:v>
                </c:pt>
                <c:pt idx="10">
                  <c:v>261.27</c:v>
                </c:pt>
                <c:pt idx="11">
                  <c:v>220.41</c:v>
                </c:pt>
                <c:pt idx="12">
                  <c:v>211.75</c:v>
                </c:pt>
                <c:pt idx="13">
                  <c:v>189.36</c:v>
                </c:pt>
                <c:pt idx="14">
                  <c:v>185.58</c:v>
                </c:pt>
                <c:pt idx="15">
                  <c:v>177.48</c:v>
                </c:pt>
                <c:pt idx="16">
                  <c:v>177.07</c:v>
                </c:pt>
                <c:pt idx="17">
                  <c:v>141.47999999999999</c:v>
                </c:pt>
                <c:pt idx="18">
                  <c:v>126.51</c:v>
                </c:pt>
                <c:pt idx="19">
                  <c:v>66.92</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extLst>
              <c:ext xmlns:c16="http://schemas.microsoft.com/office/drawing/2014/chart" uri="{C3380CC4-5D6E-409C-BE32-E72D297353CC}">
                <c16:uniqueId val="{00000002-686B-498B-ACF0-F46FF0C502D2}"/>
              </c:ext>
            </c:extLst>
          </c:dPt>
          <c:dPt>
            <c:idx val="10"/>
            <c:invertIfNegative val="0"/>
            <c:bubble3D val="0"/>
            <c:extLst>
              <c:ext xmlns:c16="http://schemas.microsoft.com/office/drawing/2014/chart" uri="{C3380CC4-5D6E-409C-BE32-E72D297353CC}">
                <c16:uniqueId val="{00000003-686B-498B-ACF0-F46FF0C502D2}"/>
              </c:ext>
            </c:extLst>
          </c:dPt>
          <c:dLbls>
            <c:dLbl>
              <c:idx val="0"/>
              <c:layout>
                <c:manualLayout>
                  <c:x val="1.1180992313067784E-2"/>
                  <c:y val="0"/>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Castilla y León</c:v>
                </c:pt>
                <c:pt idx="2">
                  <c:v>País Vasco</c:v>
                </c:pt>
                <c:pt idx="3">
                  <c:v>Andalucía</c:v>
                </c:pt>
                <c:pt idx="4">
                  <c:v>Murcia, Región de</c:v>
                </c:pt>
                <c:pt idx="5">
                  <c:v>Extremadura</c:v>
                </c:pt>
                <c:pt idx="6">
                  <c:v>Cataluña</c:v>
                </c:pt>
                <c:pt idx="7">
                  <c:v>Cantabria</c:v>
                </c:pt>
                <c:pt idx="8">
                  <c:v>TOTAL</c:v>
                </c:pt>
                <c:pt idx="9">
                  <c:v>Asturias, Principado de</c:v>
                </c:pt>
                <c:pt idx="10">
                  <c:v>Rioja, La</c:v>
                </c:pt>
                <c:pt idx="11">
                  <c:v>Comunitat Valenciana</c:v>
                </c:pt>
                <c:pt idx="12">
                  <c:v>Castilla - La Mancha</c:v>
                </c:pt>
                <c:pt idx="13">
                  <c:v>Balears, Illes</c:v>
                </c:pt>
                <c:pt idx="14">
                  <c:v>Galicia</c:v>
                </c:pt>
                <c:pt idx="15">
                  <c:v>Canarias</c:v>
                </c:pt>
                <c:pt idx="16">
                  <c:v>Madrid, Comunidad de</c:v>
                </c:pt>
                <c:pt idx="17">
                  <c:v>Aragón</c:v>
                </c:pt>
                <c:pt idx="18">
                  <c:v>Navarra, Comunidad Foral de</c:v>
                </c:pt>
              </c:strCache>
            </c:strRef>
          </c:cat>
          <c:val>
            <c:numRef>
              <c:f>'24asolcasaad_pobl'!$AL$11:$AL$29</c:f>
              <c:numCache>
                <c:formatCode>0.00</c:formatCode>
                <c:ptCount val="19"/>
                <c:pt idx="0">
                  <c:v>1.8425539658042471</c:v>
                </c:pt>
                <c:pt idx="1">
                  <c:v>1.7814513129955973</c:v>
                </c:pt>
                <c:pt idx="2">
                  <c:v>1.7636231855852924</c:v>
                </c:pt>
                <c:pt idx="3">
                  <c:v>1.7310419507603325</c:v>
                </c:pt>
                <c:pt idx="4">
                  <c:v>1.662284179701939</c:v>
                </c:pt>
                <c:pt idx="5">
                  <c:v>1.6140271214523707</c:v>
                </c:pt>
                <c:pt idx="6">
                  <c:v>1.4902041325004578</c:v>
                </c:pt>
                <c:pt idx="7">
                  <c:v>1.455132489668848</c:v>
                </c:pt>
                <c:pt idx="8">
                  <c:v>1.4190998570654438</c:v>
                </c:pt>
                <c:pt idx="9">
                  <c:v>1.3993687058469864</c:v>
                </c:pt>
                <c:pt idx="10">
                  <c:v>1.3698957540800107</c:v>
                </c:pt>
                <c:pt idx="11">
                  <c:v>1.3395441775051682</c:v>
                </c:pt>
                <c:pt idx="12">
                  <c:v>1.3212524150677305</c:v>
                </c:pt>
                <c:pt idx="13">
                  <c:v>1.2390615761895376</c:v>
                </c:pt>
                <c:pt idx="14">
                  <c:v>1.1914978816138571</c:v>
                </c:pt>
                <c:pt idx="15">
                  <c:v>1.1913006957980623</c:v>
                </c:pt>
                <c:pt idx="16">
                  <c:v>1.0243874395246886</c:v>
                </c:pt>
                <c:pt idx="17">
                  <c:v>1.0003086954375975</c:v>
                </c:pt>
                <c:pt idx="18">
                  <c:v>0.98394526167089391</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6C81-47B0-B1AF-BAF6FD9CCEB2}"/>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6C81-47B0-B1AF-BAF6FD9CCEB2}"/>
              </c:ext>
            </c:extLst>
          </c:dPt>
          <c:dPt>
            <c:idx val="11"/>
            <c:invertIfNegative val="0"/>
            <c:bubble3D val="0"/>
            <c:extLst>
              <c:ext xmlns:c16="http://schemas.microsoft.com/office/drawing/2014/chart" uri="{C3380CC4-5D6E-409C-BE32-E72D297353CC}">
                <c16:uniqueId val="{00000001-6C81-47B0-B1AF-BAF6FD9CCEB2}"/>
              </c:ext>
            </c:extLst>
          </c:dPt>
          <c:dPt>
            <c:idx val="12"/>
            <c:invertIfNegative val="0"/>
            <c:bubble3D val="0"/>
            <c:extLst>
              <c:ext xmlns:c16="http://schemas.microsoft.com/office/drawing/2014/chart" uri="{C3380CC4-5D6E-409C-BE32-E72D297353CC}">
                <c16:uniqueId val="{00000002-6C81-47B0-B1AF-BAF6FD9CCEB2}"/>
              </c:ext>
            </c:extLst>
          </c:dPt>
          <c:dPt>
            <c:idx val="13"/>
            <c:invertIfNegative val="0"/>
            <c:bubble3D val="0"/>
            <c:extLst>
              <c:ext xmlns:c16="http://schemas.microsoft.com/office/drawing/2014/chart" uri="{C3380CC4-5D6E-409C-BE32-E72D297353CC}">
                <c16:uniqueId val="{00000004-6C81-47B0-B1AF-BAF6FD9CCEB2}"/>
              </c:ext>
            </c:extLst>
          </c:dPt>
          <c:dPt>
            <c:idx val="14"/>
            <c:invertIfNegative val="0"/>
            <c:bubble3D val="0"/>
            <c:extLst>
              <c:ext xmlns:c16="http://schemas.microsoft.com/office/drawing/2014/chart" uri="{C3380CC4-5D6E-409C-BE32-E72D297353CC}">
                <c16:uniqueId val="{00000005-6C81-47B0-B1AF-BAF6FD9CCEB2}"/>
              </c:ext>
            </c:extLst>
          </c:dPt>
          <c:dLbls>
            <c:dLbl>
              <c:idx val="0"/>
              <c:layout>
                <c:manualLayout>
                  <c:x val="0"/>
                  <c:y val="-3.0478894636931943E-3"/>
                </c:manualLayout>
              </c:layout>
              <c:tx>
                <c:rich>
                  <a:bodyPr/>
                  <a:lstStyle/>
                  <a:p>
                    <a:fld id="{35306B48-C7E5-48A0-BDAB-8C6FA89A08F1}" type="CELLRANGE">
                      <a:rPr lang="en-US" baseline="0"/>
                      <a:pPr/>
                      <a:t>[CELLRANGE]</a:t>
                    </a:fld>
                    <a:r>
                      <a:rPr lang="en-US" baseline="0"/>
                      <a:t>
</a:t>
                    </a:r>
                    <a:fld id="{6E911950-0FBE-47EC-B2AE-881A2A09E8A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a:lstStyle/>
                  <a:p>
                    <a:fld id="{F7CA920E-2775-47E2-9720-65DEF948895E}" type="CELLRANGE">
                      <a:rPr lang="en-US" baseline="0"/>
                      <a:pPr/>
                      <a:t>[CELLRANGE]</a:t>
                    </a:fld>
                    <a:r>
                      <a:rPr lang="en-US" baseline="0"/>
                      <a:t>
</a:t>
                    </a:r>
                    <a:fld id="{A8DBB8FF-AD1F-4026-8673-C9946A3EC33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a:lstStyle/>
                  <a:p>
                    <a:fld id="{6CAFFA98-721F-4CB0-8C27-55A2ADB4837C}" type="CELLRANGE">
                      <a:rPr lang="en-US" baseline="0"/>
                      <a:pPr/>
                      <a:t>[CELLRANGE]</a:t>
                    </a:fld>
                    <a:r>
                      <a:rPr lang="en-US" baseline="0"/>
                      <a:t>
</a:t>
                    </a:r>
                    <a:fld id="{1D9E158B-1950-4406-91DF-2BDCA875CE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a:lstStyle/>
                  <a:p>
                    <a:fld id="{FEC47CB5-9001-4B42-86CB-33A83024FF32}" type="CELLRANGE">
                      <a:rPr lang="en-US" baseline="0"/>
                      <a:pPr/>
                      <a:t>[CELLRANGE]</a:t>
                    </a:fld>
                    <a:r>
                      <a:rPr lang="en-US" baseline="0"/>
                      <a:t>
</a:t>
                    </a:r>
                    <a:fld id="{7E4CD0E4-C87F-4B27-B652-9B8C50A532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a:lstStyle/>
                  <a:p>
                    <a:fld id="{E4D79475-4248-4062-9080-24A3D2152BF6}" type="CELLRANGE">
                      <a:rPr lang="en-US" baseline="0"/>
                      <a:pPr/>
                      <a:t>[CELLRANGE]</a:t>
                    </a:fld>
                    <a:r>
                      <a:rPr lang="en-US" baseline="0"/>
                      <a:t>
</a:t>
                    </a:r>
                    <a:fld id="{1909A5DE-ADB1-412B-9E91-81CFD1A542A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a:lstStyle/>
                  <a:p>
                    <a:fld id="{2F7A2F38-E0D9-4BFF-BC2D-C1586B32DACC}" type="CELLRANGE">
                      <a:rPr lang="en-US" baseline="0"/>
                      <a:pPr/>
                      <a:t>[CELLRANGE]</a:t>
                    </a:fld>
                    <a:r>
                      <a:rPr lang="en-US" baseline="0"/>
                      <a:t>
</a:t>
                    </a:r>
                    <a:fld id="{8A7E0999-2BA0-4974-A15E-0A4F349CF1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a:lstStyle/>
                  <a:p>
                    <a:fld id="{39456A00-AF44-43F7-8467-6AED59185A54}" type="CELLRANGE">
                      <a:rPr lang="en-US" baseline="0"/>
                      <a:pPr/>
                      <a:t>[CELLRANGE]</a:t>
                    </a:fld>
                    <a:r>
                      <a:rPr lang="en-US" baseline="0"/>
                      <a:t>
</a:t>
                    </a:r>
                    <a:fld id="{B2452973-49A8-4458-8EE0-E3B627240E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a:lstStyle/>
                  <a:p>
                    <a:fld id="{65264F7E-BD59-4341-BAB9-219452AC72E0}" type="CELLRANGE">
                      <a:rPr lang="en-US" baseline="0"/>
                      <a:pPr/>
                      <a:t>[CELLRANGE]</a:t>
                    </a:fld>
                    <a:r>
                      <a:rPr lang="en-US" baseline="0"/>
                      <a:t>
</a:t>
                    </a:r>
                    <a:fld id="{4C5F1ABC-BAC1-4020-A75E-0F21060F2E0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a:lstStyle/>
                  <a:p>
                    <a:fld id="{82C32366-E2EF-4E4A-8651-E9481412B9AB}" type="CELLRANGE">
                      <a:rPr lang="en-US" baseline="0"/>
                      <a:pPr/>
                      <a:t>[CELLRANGE]</a:t>
                    </a:fld>
                    <a:r>
                      <a:rPr lang="en-US" baseline="0"/>
                      <a:t>
</a:t>
                    </a:r>
                    <a:fld id="{22803E7B-DC64-47E7-AD11-3E1DDF99EE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a:lstStyle/>
                  <a:p>
                    <a:fld id="{F8A5AACA-2C6F-4DEF-8499-FEC9032EA056}" type="CELLRANGE">
                      <a:rPr lang="en-US" baseline="0"/>
                      <a:pPr/>
                      <a:t>[CELLRANGE]</a:t>
                    </a:fld>
                    <a:r>
                      <a:rPr lang="en-US" baseline="0"/>
                      <a:t>
</a:t>
                    </a:r>
                    <a:fld id="{92CE1A77-AA84-49FE-B7AD-50E3EE0D437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a:lstStyle/>
                  <a:p>
                    <a:fld id="{DC720337-28BA-4293-92C2-0EFE8FA009C6}" type="CELLRANGE">
                      <a:rPr lang="en-US" baseline="0"/>
                      <a:pPr/>
                      <a:t>[CELLRANGE]</a:t>
                    </a:fld>
                    <a:r>
                      <a:rPr lang="en-US" baseline="0"/>
                      <a:t>
</a:t>
                    </a:r>
                    <a:fld id="{F72378FD-C9ED-454C-802D-C8ED74DAD26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a:lstStyle/>
                  <a:p>
                    <a:fld id="{4C5A12FD-4F1F-46B5-B692-0E00D9392ECF}" type="CELLRANGE">
                      <a:rPr lang="en-US" baseline="0"/>
                      <a:pPr/>
                      <a:t>[CELLRANGE]</a:t>
                    </a:fld>
                    <a:r>
                      <a:rPr lang="en-US" baseline="0"/>
                      <a:t>
</a:t>
                    </a:r>
                    <a:fld id="{C1BEE5AE-0E23-4B91-BBE2-DE51F40494C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a:lstStyle/>
                  <a:p>
                    <a:fld id="{B9B4D104-6C7E-43D8-8E4D-5C0FF2140AC8}" type="CELLRANGE">
                      <a:rPr lang="en-US" baseline="0"/>
                      <a:pPr/>
                      <a:t>[CELLRANGE]</a:t>
                    </a:fld>
                    <a:r>
                      <a:rPr lang="en-US" baseline="0"/>
                      <a:t>
</a:t>
                    </a:r>
                    <a:fld id="{E925A8BC-5691-4976-AAA7-9F76C058987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a:lstStyle/>
                  <a:p>
                    <a:fld id="{D4158608-B345-47CF-8151-DA24BF03DBE9}" type="CELLRANGE">
                      <a:rPr lang="en-US" baseline="0"/>
                      <a:pPr/>
                      <a:t>[CELLRANGE]</a:t>
                    </a:fld>
                    <a:r>
                      <a:rPr lang="en-US" baseline="0"/>
                      <a:t>
</a:t>
                    </a:r>
                    <a:fld id="{95A68D8A-F2C4-490F-83B1-AEDDAF2A78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a:lstStyle/>
                  <a:p>
                    <a:fld id="{021132E8-2D27-49E1-B01F-E27CA317FBEB}" type="CELLRANGE">
                      <a:rPr lang="en-US" baseline="0"/>
                      <a:pPr/>
                      <a:t>[CELLRANGE]</a:t>
                    </a:fld>
                    <a:r>
                      <a:rPr lang="en-US" baseline="0"/>
                      <a:t>
</a:t>
                    </a:r>
                    <a:fld id="{0E946896-B63D-4D7A-A4A5-65932F5526E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a:lstStyle/>
                  <a:p>
                    <a:fld id="{548BA801-41E2-44F2-86A2-BE73D868D7D4}" type="CELLRANGE">
                      <a:rPr lang="en-US" baseline="0"/>
                      <a:pPr/>
                      <a:t>[CELLRANGE]</a:t>
                    </a:fld>
                    <a:r>
                      <a:rPr lang="en-US" baseline="0"/>
                      <a:t>
</a:t>
                    </a:r>
                    <a:fld id="{8C0DED6E-95DE-4BE8-BEEA-AD93C476CDA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a:lstStyle/>
                  <a:p>
                    <a:fld id="{C945D9F1-4E57-4BB7-87CE-5C8C94F277AC}" type="CELLRANGE">
                      <a:rPr lang="en-US" baseline="0"/>
                      <a:pPr/>
                      <a:t>[CELLRANGE]</a:t>
                    </a:fld>
                    <a:r>
                      <a:rPr lang="en-US" baseline="0"/>
                      <a:t>
</a:t>
                    </a:r>
                    <a:fld id="{7E0E2F36-0F8D-4CDF-B5C6-06AB82C85C8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a:lstStyle/>
                  <a:p>
                    <a:fld id="{A25AC70B-2998-4F3B-A604-4542C107BDA0}" type="CELLRANGE">
                      <a:rPr lang="en-US" baseline="0"/>
                      <a:pPr/>
                      <a:t>[CELLRANGE]</a:t>
                    </a:fld>
                    <a:r>
                      <a:rPr lang="en-US" baseline="0"/>
                      <a:t>
</a:t>
                    </a:r>
                    <a:fld id="{23259459-BA9B-40FA-980A-63302D3707D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a:lstStyle/>
                  <a:p>
                    <a:fld id="{CA289177-4E05-486C-BE4B-595902E6C056}" type="CELLRANGE">
                      <a:rPr lang="en-US" baseline="0"/>
                      <a:pPr/>
                      <a:t>[CELLRANGE]</a:t>
                    </a:fld>
                    <a:r>
                      <a:rPr lang="en-US" baseline="0"/>
                      <a:t>
</a:t>
                    </a:r>
                    <a:fld id="{82C07EA8-F06C-4527-B1CB-66CCD1540B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a:lstStyle/>
                  <a:p>
                    <a:fld id="{4D248B78-3C6E-4F1E-A0CF-317796EAEA74}" type="CELLRANGE">
                      <a:rPr lang="en-US" baseline="0"/>
                      <a:pPr/>
                      <a:t>[CELLRANGE]</a:t>
                    </a:fld>
                    <a:r>
                      <a:rPr lang="en-US" baseline="0"/>
                      <a:t>
</a:t>
                    </a:r>
                    <a:fld id="{41B6E738-8C91-4388-BAEB-04856565136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Extremadura</c:v>
                </c:pt>
                <c:pt idx="16">
                  <c:v>Murcia, Región de</c:v>
                </c:pt>
                <c:pt idx="17">
                  <c:v>Rioja, La</c:v>
                </c:pt>
                <c:pt idx="18">
                  <c:v>País Vasco</c:v>
                </c:pt>
                <c:pt idx="19">
                  <c:v>Cataluña</c:v>
                </c:pt>
              </c:strCache>
            </c:strRef>
          </c:cat>
          <c:val>
            <c:numRef>
              <c:f>'11ListaEspera'!$O$13:$O$32</c:f>
              <c:numCache>
                <c:formatCode>0.00%</c:formatCode>
                <c:ptCount val="20"/>
                <c:pt idx="0">
                  <c:v>0.99874541912905679</c:v>
                </c:pt>
                <c:pt idx="1">
                  <c:v>0.99275921271989853</c:v>
                </c:pt>
                <c:pt idx="2">
                  <c:v>0.97391350617908024</c:v>
                </c:pt>
                <c:pt idx="3">
                  <c:v>0.966818477553676</c:v>
                </c:pt>
                <c:pt idx="4">
                  <c:v>0.95900748611446507</c:v>
                </c:pt>
                <c:pt idx="5">
                  <c:v>0.94401642184959078</c:v>
                </c:pt>
                <c:pt idx="6">
                  <c:v>0.93836269175197518</c:v>
                </c:pt>
                <c:pt idx="7">
                  <c:v>0.93788366993528882</c:v>
                </c:pt>
                <c:pt idx="8">
                  <c:v>0.92671698517209999</c:v>
                </c:pt>
                <c:pt idx="9">
                  <c:v>0.90614642015451119</c:v>
                </c:pt>
                <c:pt idx="10">
                  <c:v>0.88015372008679948</c:v>
                </c:pt>
                <c:pt idx="11">
                  <c:v>0.879365850695499</c:v>
                </c:pt>
                <c:pt idx="12">
                  <c:v>0.87356723358731958</c:v>
                </c:pt>
                <c:pt idx="13">
                  <c:v>0.87069343303900271</c:v>
                </c:pt>
                <c:pt idx="14">
                  <c:v>0.86536675951717734</c:v>
                </c:pt>
                <c:pt idx="15">
                  <c:v>0.85676608331279269</c:v>
                </c:pt>
                <c:pt idx="16">
                  <c:v>0.85669064128515438</c:v>
                </c:pt>
                <c:pt idx="17">
                  <c:v>0.84842519685039375</c:v>
                </c:pt>
                <c:pt idx="18">
                  <c:v>0.82153808563924013</c:v>
                </c:pt>
                <c:pt idx="19">
                  <c:v>0.73656387987517791</c:v>
                </c:pt>
              </c:numCache>
            </c:numRef>
          </c:val>
          <c:extLst>
            <c:ext xmlns:c15="http://schemas.microsoft.com/office/drawing/2012/chart" uri="{02D57815-91ED-43cb-92C2-25804820EDAC}">
              <c15:datalabelsRange>
                <c15:f>'11ListaEspera'!$M$13:$M$32</c15:f>
                <c15:dlblRangeCache>
                  <c:ptCount val="20"/>
                  <c:pt idx="0">
                    <c:v>121.004</c:v>
                  </c:pt>
                  <c:pt idx="1">
                    <c:v>39.898</c:v>
                  </c:pt>
                  <c:pt idx="2">
                    <c:v>73.212</c:v>
                  </c:pt>
                  <c:pt idx="3">
                    <c:v>1.486</c:v>
                  </c:pt>
                  <c:pt idx="4">
                    <c:v>15.885</c:v>
                  </c:pt>
                  <c:pt idx="5">
                    <c:v>70.822</c:v>
                  </c:pt>
                  <c:pt idx="6">
                    <c:v>30.524</c:v>
                  </c:pt>
                  <c:pt idx="7">
                    <c:v>174.935</c:v>
                  </c:pt>
                  <c:pt idx="8">
                    <c:v>17.312</c:v>
                  </c:pt>
                  <c:pt idx="9">
                    <c:v>143.800</c:v>
                  </c:pt>
                  <c:pt idx="10">
                    <c:v>1.392.030</c:v>
                  </c:pt>
                  <c:pt idx="11">
                    <c:v>28.954</c:v>
                  </c:pt>
                  <c:pt idx="12">
                    <c:v>40.012</c:v>
                  </c:pt>
                  <c:pt idx="13">
                    <c:v>280.143</c:v>
                  </c:pt>
                  <c:pt idx="14">
                    <c:v>1.864</c:v>
                  </c:pt>
                  <c:pt idx="15">
                    <c:v>34.759</c:v>
                  </c:pt>
                  <c:pt idx="16">
                    <c:v>39.783</c:v>
                  </c:pt>
                  <c:pt idx="17">
                    <c:v>9.051</c:v>
                  </c:pt>
                  <c:pt idx="18">
                    <c:v>67.247</c:v>
                  </c:pt>
                  <c:pt idx="19">
                    <c:v>201.339</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6C81-47B0-B1AF-BAF6FD9CCEB2}"/>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6C81-47B0-B1AF-BAF6FD9CCEB2}"/>
              </c:ext>
            </c:extLst>
          </c:dPt>
          <c:dPt>
            <c:idx val="11"/>
            <c:invertIfNegative val="0"/>
            <c:bubble3D val="0"/>
            <c:extLst>
              <c:ext xmlns:c16="http://schemas.microsoft.com/office/drawing/2014/chart" uri="{C3380CC4-5D6E-409C-BE32-E72D297353CC}">
                <c16:uniqueId val="{00000017-6C81-47B0-B1AF-BAF6FD9CCEB2}"/>
              </c:ext>
            </c:extLst>
          </c:dPt>
          <c:dPt>
            <c:idx val="12"/>
            <c:invertIfNegative val="0"/>
            <c:bubble3D val="0"/>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a:lstStyle/>
                  <a:p>
                    <a:fld id="{634CBAEF-2E3E-4DE5-84A3-A1492B792682}" type="CELLRANGE">
                      <a:rPr lang="en-US" baseline="0"/>
                      <a:pPr/>
                      <a:t>[CELLRANGE]</a:t>
                    </a:fld>
                    <a:r>
                      <a:rPr lang="en-US" baseline="0"/>
                      <a:t>
</a:t>
                    </a:r>
                    <a:fld id="{21F5FA88-25C1-42FA-AA0D-D0B7D8EA881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a:lstStyle/>
                  <a:p>
                    <a:fld id="{39E4DC25-FC0E-47B5-8D27-8D939636C2B2}" type="CELLRANGE">
                      <a:rPr lang="en-US" baseline="0"/>
                      <a:pPr/>
                      <a:t>[CELLRANGE]</a:t>
                    </a:fld>
                    <a:r>
                      <a:rPr lang="en-US" baseline="0"/>
                      <a:t>
</a:t>
                    </a:r>
                    <a:fld id="{3ED8E14F-EB2E-48E7-91CC-F7E73BFB90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a:lstStyle/>
                  <a:p>
                    <a:fld id="{799A03A4-4C4F-42BB-BD8F-D181DF8602F3}" type="CELLRANGE">
                      <a:rPr lang="en-US" baseline="0"/>
                      <a:pPr/>
                      <a:t>[CELLRANGE]</a:t>
                    </a:fld>
                    <a:r>
                      <a:rPr lang="en-US" baseline="0"/>
                      <a:t>
</a:t>
                    </a:r>
                    <a:fld id="{5E05FED8-7ECB-44E7-BF52-C79F973D379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a:lstStyle/>
                  <a:p>
                    <a:fld id="{EB65EDBA-4C91-4640-B7A8-27CB6D2C6FB6}" type="CELLRANGE">
                      <a:rPr lang="en-US" baseline="0"/>
                      <a:pPr/>
                      <a:t>[CELLRANGE]</a:t>
                    </a:fld>
                    <a:r>
                      <a:rPr lang="en-US" baseline="0"/>
                      <a:t>
</a:t>
                    </a:r>
                    <a:fld id="{134D7D3E-5EA5-4805-843E-0612ED64C46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a:lstStyle/>
                  <a:p>
                    <a:fld id="{0BFE9645-4765-4850-99CA-95CBA5BE7634}" type="CELLRANGE">
                      <a:rPr lang="en-US" baseline="0"/>
                      <a:pPr/>
                      <a:t>[CELLRANGE]</a:t>
                    </a:fld>
                    <a:r>
                      <a:rPr lang="en-US" baseline="0"/>
                      <a:t>
</a:t>
                    </a:r>
                    <a:fld id="{DA4DC131-833A-4D0F-B0C7-CB52DC95F1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a:lstStyle/>
                  <a:p>
                    <a:fld id="{93999937-191F-4583-81F7-4CD929197FFB}" type="CELLRANGE">
                      <a:rPr lang="en-US" baseline="0"/>
                      <a:pPr/>
                      <a:t>[CELLRANGE]</a:t>
                    </a:fld>
                    <a:r>
                      <a:rPr lang="en-US" baseline="0"/>
                      <a:t>
</a:t>
                    </a:r>
                    <a:fld id="{5465DE31-95D3-4CFC-AC73-DF42EDC69C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a:lstStyle/>
                  <a:p>
                    <a:fld id="{12EDDD15-6EAE-4C02-8CBE-D3E595064B1C}" type="CELLRANGE">
                      <a:rPr lang="en-US" baseline="0"/>
                      <a:pPr/>
                      <a:t>[CELLRANGE]</a:t>
                    </a:fld>
                    <a:r>
                      <a:rPr lang="en-US" baseline="0"/>
                      <a:t>
</a:t>
                    </a:r>
                    <a:fld id="{4636C5BA-8A9F-45C1-8643-3DE64F8A0EC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a:lstStyle/>
                  <a:p>
                    <a:fld id="{E10B68B6-1CBD-43C6-A8C7-3E321BE2B0C0}" type="CELLRANGE">
                      <a:rPr lang="en-US" baseline="0"/>
                      <a:pPr/>
                      <a:t>[CELLRANGE]</a:t>
                    </a:fld>
                    <a:r>
                      <a:rPr lang="en-US" baseline="0"/>
                      <a:t>
</a:t>
                    </a:r>
                    <a:fld id="{CEB7414D-A8B1-4DB8-A4F2-758EED6BB1D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a:lstStyle/>
                  <a:p>
                    <a:fld id="{3146CB8E-BD61-428A-935B-198817153CA9}" type="CELLRANGE">
                      <a:rPr lang="en-US" baseline="0"/>
                      <a:pPr/>
                      <a:t>[CELLRANGE]</a:t>
                    </a:fld>
                    <a:r>
                      <a:rPr lang="en-US" baseline="0"/>
                      <a:t>
</a:t>
                    </a:r>
                    <a:fld id="{8E79093D-6C7C-4BC7-A62E-73F41BAF030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1.5594541910331384E-3"/>
                  <c:y val="3.9760608081192681E-4"/>
                </c:manualLayout>
              </c:layout>
              <c:tx>
                <c:rich>
                  <a:bodyPr/>
                  <a:lstStyle/>
                  <a:p>
                    <a:fld id="{CDC225F0-7431-4F99-924F-74E8159A1B8E}" type="CELLRANGE">
                      <a:rPr lang="en-US" baseline="0"/>
                      <a:pPr/>
                      <a:t>[CELLRANGE]</a:t>
                    </a:fld>
                    <a:r>
                      <a:rPr lang="en-US" baseline="0"/>
                      <a:t>
</a:t>
                    </a:r>
                    <a:fld id="{D7635B8A-36F4-4854-8CDA-892FB16A1A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1.3913043478260871E-3"/>
                  <c:y val="-4.6200766960204738E-3"/>
                </c:manualLayout>
              </c:layout>
              <c:tx>
                <c:rich>
                  <a:bodyPr/>
                  <a:lstStyle/>
                  <a:p>
                    <a:fld id="{A83E8CBD-FCC6-45D6-99B3-A2B43509D408}" type="CELLRANGE">
                      <a:rPr lang="en-US" baseline="0"/>
                      <a:pPr/>
                      <a:t>[CELLRANGE]</a:t>
                    </a:fld>
                    <a:r>
                      <a:rPr lang="en-US" baseline="0"/>
                      <a:t>
</a:t>
                    </a:r>
                    <a:fld id="{CAFDD15A-D546-479E-A116-88772D59D2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6C81-47B0-B1AF-BAF6FD9CCEB2}"/>
                </c:ext>
              </c:extLst>
            </c:dLbl>
            <c:dLbl>
              <c:idx val="11"/>
              <c:layout>
                <c:manualLayout>
                  <c:x val="0"/>
                  <c:y val="2.2218951603012143E-3"/>
                </c:manualLayout>
              </c:layout>
              <c:tx>
                <c:rich>
                  <a:bodyPr/>
                  <a:lstStyle/>
                  <a:p>
                    <a:fld id="{D988616B-E87B-453D-AAB7-8DC746C7FA6C}" type="CELLRANGE">
                      <a:rPr lang="en-US" baseline="0"/>
                      <a:pPr/>
                      <a:t>[CELLRANGE]</a:t>
                    </a:fld>
                    <a:r>
                      <a:rPr lang="en-US" baseline="0"/>
                      <a:t>
</a:t>
                    </a:r>
                    <a:fld id="{C304C97A-59D3-44E9-A0B6-C9255CD1EC7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1408083335474E-3"/>
                </c:manualLayout>
              </c:layout>
              <c:tx>
                <c:rich>
                  <a:bodyPr/>
                  <a:lstStyle/>
                  <a:p>
                    <a:fld id="{E1008D81-25A6-400D-882A-2652CEA41E6B}" type="CELLRANGE">
                      <a:rPr lang="en-US" baseline="0"/>
                      <a:pPr/>
                      <a:t>[CELLRANGE]</a:t>
                    </a:fld>
                    <a:r>
                      <a:rPr lang="en-US" baseline="0"/>
                      <a:t>
</a:t>
                    </a:r>
                    <a:fld id="{9BBE4F72-9937-4962-AEEE-7BCF844019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a:lstStyle/>
                  <a:p>
                    <a:fld id="{6BF6F271-5301-4723-83F2-449FAF1D517C}" type="CELLRANGE">
                      <a:rPr lang="en-US" baseline="0"/>
                      <a:pPr/>
                      <a:t>[CELLRANGE]</a:t>
                    </a:fld>
                    <a:r>
                      <a:rPr lang="en-US" baseline="0"/>
                      <a:t>
</a:t>
                    </a:r>
                    <a:fld id="{08FEF142-8139-4DBF-92CD-EB06B50A11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a:lstStyle/>
                  <a:p>
                    <a:fld id="{434D2084-E896-4E98-A7F1-39ABCB892C76}" type="CELLRANGE">
                      <a:rPr lang="en-US" baseline="0"/>
                      <a:pPr/>
                      <a:t>[CELLRANGE]</a:t>
                    </a:fld>
                    <a:r>
                      <a:rPr lang="en-US" baseline="0"/>
                      <a:t>
</a:t>
                    </a:r>
                    <a:fld id="{868604BB-DFB4-45B5-8596-45FA0406C77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a:lstStyle/>
                  <a:p>
                    <a:fld id="{58B25DC7-8AE4-403C-A1C8-7F86334DF7DE}" type="CELLRANGE">
                      <a:rPr lang="en-US" baseline="0"/>
                      <a:pPr/>
                      <a:t>[CELLRANGE]</a:t>
                    </a:fld>
                    <a:r>
                      <a:rPr lang="en-US" baseline="0"/>
                      <a:t>
</a:t>
                    </a:r>
                    <a:fld id="{D68E45C3-8293-4AF9-9103-82EFB4516D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a:lstStyle/>
                  <a:p>
                    <a:fld id="{F1E32E9E-512A-4630-B2AD-8A153B979C68}" type="CELLRANGE">
                      <a:rPr lang="en-US" baseline="0"/>
                      <a:pPr/>
                      <a:t>[CELLRANGE]</a:t>
                    </a:fld>
                    <a:r>
                      <a:rPr lang="en-US" baseline="0"/>
                      <a:t>
</a:t>
                    </a:r>
                    <a:fld id="{0B62A100-E4FC-4ECB-BDF9-992CC73A50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a:lstStyle/>
                  <a:p>
                    <a:fld id="{03914143-23C6-4F02-9FD3-8F61A903F4BF}" type="CELLRANGE">
                      <a:rPr lang="en-US" baseline="0"/>
                      <a:pPr/>
                      <a:t>[CELLRANGE]</a:t>
                    </a:fld>
                    <a:r>
                      <a:rPr lang="en-US" baseline="0"/>
                      <a:t>
</a:t>
                    </a:r>
                    <a:fld id="{FD70B5B2-D859-4A65-A179-EE82327EE5D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a:lstStyle/>
                  <a:p>
                    <a:fld id="{ABD6A7B0-FCDB-485D-9787-19EA2365F479}" type="CELLRANGE">
                      <a:rPr lang="en-US" baseline="0"/>
                      <a:pPr/>
                      <a:t>[CELLRANGE]</a:t>
                    </a:fld>
                    <a:r>
                      <a:rPr lang="en-US" baseline="0"/>
                      <a:t>
</a:t>
                    </a:r>
                    <a:fld id="{9DBB50C8-4584-478B-B820-5FE2FE3D172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a:lstStyle/>
                  <a:p>
                    <a:fld id="{02837293-F973-44A7-B5F5-6DCC1377EE33}" type="CELLRANGE">
                      <a:rPr lang="en-US" baseline="0"/>
                      <a:pPr/>
                      <a:t>[CELLRANGE]</a:t>
                    </a:fld>
                    <a:r>
                      <a:rPr lang="en-US" baseline="0"/>
                      <a:t>
</a:t>
                    </a:r>
                    <a:fld id="{24112063-F06D-48E3-9921-C94DD7F1247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Extremadura</c:v>
                </c:pt>
                <c:pt idx="16">
                  <c:v>Murcia, Región de</c:v>
                </c:pt>
                <c:pt idx="17">
                  <c:v>Rioja, La</c:v>
                </c:pt>
                <c:pt idx="18">
                  <c:v>País Vasco</c:v>
                </c:pt>
                <c:pt idx="19">
                  <c:v>Cataluña</c:v>
                </c:pt>
              </c:strCache>
            </c:strRef>
          </c:cat>
          <c:val>
            <c:numRef>
              <c:f>'11ListaEspera'!$P$13:$P$32</c:f>
              <c:numCache>
                <c:formatCode>0.00%</c:formatCode>
                <c:ptCount val="20"/>
                <c:pt idx="0">
                  <c:v>1.2545808709432467E-3</c:v>
                </c:pt>
                <c:pt idx="1">
                  <c:v>7.2407872801015204E-3</c:v>
                </c:pt>
                <c:pt idx="2">
                  <c:v>2.6086493820919744E-2</c:v>
                </c:pt>
                <c:pt idx="3">
                  <c:v>3.318152244632401E-2</c:v>
                </c:pt>
                <c:pt idx="4">
                  <c:v>4.0992513885534897E-2</c:v>
                </c:pt>
                <c:pt idx="5">
                  <c:v>5.5983578150409212E-2</c:v>
                </c:pt>
                <c:pt idx="6">
                  <c:v>6.1637308248024839E-2</c:v>
                </c:pt>
                <c:pt idx="7">
                  <c:v>6.2116330064711213E-2</c:v>
                </c:pt>
                <c:pt idx="8">
                  <c:v>7.3283014827900006E-2</c:v>
                </c:pt>
                <c:pt idx="9">
                  <c:v>9.3853579845488797E-2</c:v>
                </c:pt>
                <c:pt idx="10">
                  <c:v>0.1198462799132005</c:v>
                </c:pt>
                <c:pt idx="11">
                  <c:v>0.120634149304501</c:v>
                </c:pt>
                <c:pt idx="12">
                  <c:v>0.12643276641268039</c:v>
                </c:pt>
                <c:pt idx="13">
                  <c:v>0.12930656696099729</c:v>
                </c:pt>
                <c:pt idx="14">
                  <c:v>0.13463324048282266</c:v>
                </c:pt>
                <c:pt idx="15">
                  <c:v>0.14323391668720731</c:v>
                </c:pt>
                <c:pt idx="16">
                  <c:v>0.1433093587148456</c:v>
                </c:pt>
                <c:pt idx="17">
                  <c:v>0.15157480314960631</c:v>
                </c:pt>
                <c:pt idx="18">
                  <c:v>0.17846191436075989</c:v>
                </c:pt>
                <c:pt idx="19">
                  <c:v>0.26343612012482209</c:v>
                </c:pt>
              </c:numCache>
            </c:numRef>
          </c:val>
          <c:extLst>
            <c:ext xmlns:c15="http://schemas.microsoft.com/office/drawing/2012/chart" uri="{02D57815-91ED-43cb-92C2-25804820EDAC}">
              <c15:datalabelsRange>
                <c15:f>'11ListaEspera'!$N$13:$N$32</c15:f>
                <c15:dlblRangeCache>
                  <c:ptCount val="20"/>
                  <c:pt idx="0">
                    <c:v>152</c:v>
                  </c:pt>
                  <c:pt idx="1">
                    <c:v>291</c:v>
                  </c:pt>
                  <c:pt idx="2">
                    <c:v>1.961</c:v>
                  </c:pt>
                  <c:pt idx="3">
                    <c:v>51</c:v>
                  </c:pt>
                  <c:pt idx="4">
                    <c:v>679</c:v>
                  </c:pt>
                  <c:pt idx="5">
                    <c:v>4.200</c:v>
                  </c:pt>
                  <c:pt idx="6">
                    <c:v>2.005</c:v>
                  </c:pt>
                  <c:pt idx="7">
                    <c:v>11.586</c:v>
                  </c:pt>
                  <c:pt idx="8">
                    <c:v>1.369</c:v>
                  </c:pt>
                  <c:pt idx="9">
                    <c:v>14.894</c:v>
                  </c:pt>
                  <c:pt idx="10">
                    <c:v>189.546</c:v>
                  </c:pt>
                  <c:pt idx="11">
                    <c:v>3.972</c:v>
                  </c:pt>
                  <c:pt idx="12">
                    <c:v>5.791</c:v>
                  </c:pt>
                  <c:pt idx="13">
                    <c:v>41.604</c:v>
                  </c:pt>
                  <c:pt idx="14">
                    <c:v>290</c:v>
                  </c:pt>
                  <c:pt idx="15">
                    <c:v>5.811</c:v>
                  </c:pt>
                  <c:pt idx="16">
                    <c:v>6.655</c:v>
                  </c:pt>
                  <c:pt idx="17">
                    <c:v>1.617</c:v>
                  </c:pt>
                  <c:pt idx="18">
                    <c:v>14.608</c:v>
                  </c:pt>
                  <c:pt idx="19">
                    <c:v>72.010</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'11ListaEspera'!$L$13:$L$32</c:f>
              <c:strCache>
                <c:ptCount val="20"/>
                <c:pt idx="0">
                  <c:v>Castilla y León</c:v>
                </c:pt>
                <c:pt idx="1">
                  <c:v>Aragón</c:v>
                </c:pt>
                <c:pt idx="2">
                  <c:v>Galicia</c:v>
                </c:pt>
                <c:pt idx="3">
                  <c:v>Ceuta</c:v>
                </c:pt>
                <c:pt idx="4">
                  <c:v>Navarra, Comunidad Foral de</c:v>
                </c:pt>
                <c:pt idx="5">
                  <c:v>Castilla - La Mancha</c:v>
                </c:pt>
                <c:pt idx="6">
                  <c:v>Asturias, Principado de</c:v>
                </c:pt>
                <c:pt idx="7">
                  <c:v>Madrid, Comunidad de</c:v>
                </c:pt>
                <c:pt idx="8">
                  <c:v>Cantabria</c:v>
                </c:pt>
                <c:pt idx="9">
                  <c:v>Comunitat Valenciana</c:v>
                </c:pt>
                <c:pt idx="10">
                  <c:v>Media Nacional</c:v>
                </c:pt>
                <c:pt idx="11">
                  <c:v>Balears, Illes</c:v>
                </c:pt>
                <c:pt idx="12">
                  <c:v>Canarias</c:v>
                </c:pt>
                <c:pt idx="13">
                  <c:v>Andalucía</c:v>
                </c:pt>
                <c:pt idx="14">
                  <c:v>Melilla</c:v>
                </c:pt>
                <c:pt idx="15">
                  <c:v>Extremadura</c:v>
                </c:pt>
                <c:pt idx="16">
                  <c:v>Murcia, Región de</c:v>
                </c:pt>
                <c:pt idx="17">
                  <c:v>Rioja, La</c:v>
                </c:pt>
                <c:pt idx="18">
                  <c:v>País Vasco</c:v>
                </c:pt>
                <c:pt idx="19">
                  <c:v>Cataluña</c:v>
                </c:pt>
              </c:strCache>
            </c:strRef>
          </c:cat>
          <c:val>
            <c:numRef>
              <c:f>'11ListaEspera'!$Q$13:$Q$32</c:f>
              <c:numCache>
                <c:formatCode>0.00%</c:formatCode>
                <c:ptCount val="20"/>
                <c:pt idx="0">
                  <c:v>0.88015372008679948</c:v>
                </c:pt>
                <c:pt idx="1">
                  <c:v>0.88015372008679948</c:v>
                </c:pt>
                <c:pt idx="2">
                  <c:v>0.88015372008679948</c:v>
                </c:pt>
                <c:pt idx="3">
                  <c:v>0.88015372008679948</c:v>
                </c:pt>
                <c:pt idx="4">
                  <c:v>0.88015372008679948</c:v>
                </c:pt>
                <c:pt idx="5">
                  <c:v>0.88015372008679948</c:v>
                </c:pt>
                <c:pt idx="6">
                  <c:v>0.88015372008679948</c:v>
                </c:pt>
                <c:pt idx="7">
                  <c:v>0.88015372008679948</c:v>
                </c:pt>
                <c:pt idx="8">
                  <c:v>0.88015372008679948</c:v>
                </c:pt>
                <c:pt idx="9">
                  <c:v>0.88015372008679948</c:v>
                </c:pt>
                <c:pt idx="10">
                  <c:v>0.88015372008679948</c:v>
                </c:pt>
                <c:pt idx="11">
                  <c:v>0.88015372008679948</c:v>
                </c:pt>
                <c:pt idx="12">
                  <c:v>0.88015372008679948</c:v>
                </c:pt>
                <c:pt idx="13">
                  <c:v>0.88015372008679948</c:v>
                </c:pt>
                <c:pt idx="14">
                  <c:v>0.88015372008679948</c:v>
                </c:pt>
                <c:pt idx="15">
                  <c:v>0.88015372008679948</c:v>
                </c:pt>
                <c:pt idx="16">
                  <c:v>0.88015372008679948</c:v>
                </c:pt>
                <c:pt idx="17">
                  <c:v>0.88015372008679948</c:v>
                </c:pt>
                <c:pt idx="18">
                  <c:v>0.88015372008679948</c:v>
                </c:pt>
                <c:pt idx="19">
                  <c:v>0.88015372008679948</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623630263608351"/>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8"/>
            <c:invertIfNegative val="0"/>
            <c:bubble3D val="0"/>
            <c:extLst>
              <c:ext xmlns:c16="http://schemas.microsoft.com/office/drawing/2014/chart" uri="{C3380CC4-5D6E-409C-BE32-E72D297353CC}">
                <c16:uniqueId val="{00000000-C55D-4E29-9CD8-90CA83D3C1E4}"/>
              </c:ext>
            </c:extLst>
          </c:dPt>
          <c:dPt>
            <c:idx val="9"/>
            <c:invertIfNegative val="0"/>
            <c:bubble3D val="0"/>
            <c:extLst>
              <c:ext xmlns:c16="http://schemas.microsoft.com/office/drawing/2014/chart" uri="{C3380CC4-5D6E-409C-BE32-E72D297353CC}">
                <c16:uniqueId val="{00000001-C55D-4E29-9CD8-90CA83D3C1E4}"/>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3-C55D-4E29-9CD8-90CA83D3C1E4}"/>
              </c:ext>
            </c:extLst>
          </c:dPt>
          <c:dPt>
            <c:idx val="11"/>
            <c:invertIfNegative val="0"/>
            <c:bubble3D val="0"/>
            <c:extLst>
              <c:ext xmlns:c16="http://schemas.microsoft.com/office/drawing/2014/chart" uri="{C3380CC4-5D6E-409C-BE32-E72D297353CC}">
                <c16:uniqueId val="{00000005-C55D-4E29-9CD8-90CA83D3C1E4}"/>
              </c:ext>
            </c:extLst>
          </c:dPt>
          <c:dPt>
            <c:idx val="12"/>
            <c:invertIfNegative val="0"/>
            <c:bubble3D val="0"/>
            <c:extLst>
              <c:ext xmlns:c16="http://schemas.microsoft.com/office/drawing/2014/chart" uri="{C3380CC4-5D6E-409C-BE32-E72D297353CC}">
                <c16:uniqueId val="{00000006-C55D-4E29-9CD8-90CA83D3C1E4}"/>
              </c:ext>
            </c:extLst>
          </c:dPt>
          <c:dLbls>
            <c:dLbl>
              <c:idx val="0"/>
              <c:layout>
                <c:manualLayout>
                  <c:x val="0"/>
                  <c:y val="-3.0478894636931943E-3"/>
                </c:manualLayout>
              </c:layout>
              <c:tx>
                <c:rich>
                  <a:bodyPr/>
                  <a:lstStyle/>
                  <a:p>
                    <a:fld id="{0C7C871D-6018-4411-B72C-981A8E35B5AA}" type="CELLRANGE">
                      <a:rPr lang="en-US" baseline="0"/>
                      <a:pPr/>
                      <a:t>[CELLRANGE]</a:t>
                    </a:fld>
                    <a:r>
                      <a:rPr lang="en-US" baseline="0"/>
                      <a:t>
</a:t>
                    </a:r>
                    <a:fld id="{97806E52-484C-4F17-9B8C-EACBFD5B42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a:lstStyle/>
                  <a:p>
                    <a:fld id="{0B7A7089-A3C8-4B1E-BA7A-962C94C4A8FD}" type="CELLRANGE">
                      <a:rPr lang="en-US" baseline="0"/>
                      <a:pPr/>
                      <a:t>[CELLRANGE]</a:t>
                    </a:fld>
                    <a:r>
                      <a:rPr lang="en-US" baseline="0"/>
                      <a:t>
</a:t>
                    </a:r>
                    <a:fld id="{03897D82-818F-4DC8-A3A1-D1EB528FD1A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a:lstStyle/>
                  <a:p>
                    <a:fld id="{03DF84C4-D187-41B6-9FA7-77A55A9D21CC}" type="CELLRANGE">
                      <a:rPr lang="en-US" baseline="0"/>
                      <a:pPr/>
                      <a:t>[CELLRANGE]</a:t>
                    </a:fld>
                    <a:r>
                      <a:rPr lang="en-US" baseline="0"/>
                      <a:t>
</a:t>
                    </a:r>
                    <a:fld id="{7C176D5C-9A59-4D27-AF2E-F82A950A73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a:lstStyle/>
                  <a:p>
                    <a:fld id="{C5ABCAD5-BDD7-4D71-9126-0023765410D2}" type="CELLRANGE">
                      <a:rPr lang="en-US" baseline="0"/>
                      <a:pPr/>
                      <a:t>[CELLRANGE]</a:t>
                    </a:fld>
                    <a:r>
                      <a:rPr lang="en-US" baseline="0"/>
                      <a:t>
</a:t>
                    </a:r>
                    <a:fld id="{1D79FE7E-369A-49F1-A5F6-E97758AA69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a:lstStyle/>
                  <a:p>
                    <a:fld id="{52493597-F611-4F72-AD37-0CF316A40E71}" type="CELLRANGE">
                      <a:rPr lang="en-US" baseline="0"/>
                      <a:pPr/>
                      <a:t>[CELLRANGE]</a:t>
                    </a:fld>
                    <a:r>
                      <a:rPr lang="en-US" baseline="0"/>
                      <a:t>
</a:t>
                    </a:r>
                    <a:fld id="{AF4E2E7F-90C6-4872-9E19-55865A9D72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a:lstStyle/>
                  <a:p>
                    <a:fld id="{5C0E296E-2A12-4C03-AC84-7727CCDC6F03}" type="CELLRANGE">
                      <a:rPr lang="en-US" baseline="0"/>
                      <a:pPr/>
                      <a:t>[CELLRANGE]</a:t>
                    </a:fld>
                    <a:r>
                      <a:rPr lang="en-US" baseline="0"/>
                      <a:t>
</a:t>
                    </a:r>
                    <a:fld id="{8E2BF7DE-029B-4C8C-BBA2-3A250D9CC9A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a:lstStyle/>
                  <a:p>
                    <a:fld id="{8822F813-AF0A-4B71-8447-246DBBE3760B}" type="CELLRANGE">
                      <a:rPr lang="en-US" baseline="0"/>
                      <a:pPr/>
                      <a:t>[CELLRANGE]</a:t>
                    </a:fld>
                    <a:r>
                      <a:rPr lang="en-US" baseline="0"/>
                      <a:t>
</a:t>
                    </a:r>
                    <a:fld id="{D1FF2D6A-84E4-4C4D-9A6F-8DB4D8E4DE9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a:lstStyle/>
                  <a:p>
                    <a:fld id="{42DEEDDE-4247-4C3F-BB96-6393ADD78FFB}" type="CELLRANGE">
                      <a:rPr lang="en-US" baseline="0"/>
                      <a:pPr/>
                      <a:t>[CELLRANGE]</a:t>
                    </a:fld>
                    <a:r>
                      <a:rPr lang="en-US" baseline="0"/>
                      <a:t>
</a:t>
                    </a:r>
                    <a:fld id="{E729465F-9367-46A3-B67B-3CF52231400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a:lstStyle/>
                  <a:p>
                    <a:fld id="{544C5C12-3B9D-4CBB-A9C7-6F91AE677A27}" type="CELLRANGE">
                      <a:rPr lang="en-US" baseline="0"/>
                      <a:pPr/>
                      <a:t>[CELLRANGE]</a:t>
                    </a:fld>
                    <a:r>
                      <a:rPr lang="en-US" baseline="0"/>
                      <a:t>
</a:t>
                    </a:r>
                    <a:fld id="{89748418-08C0-4B64-B009-5ADEA7D15C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a:lstStyle/>
                  <a:p>
                    <a:fld id="{42E8C712-44C6-43F0-9982-C8D85B7B2063}" type="CELLRANGE">
                      <a:rPr lang="en-US" baseline="0"/>
                      <a:pPr/>
                      <a:t>[CELLRANGE]</a:t>
                    </a:fld>
                    <a:r>
                      <a:rPr lang="en-US" baseline="0"/>
                      <a:t>
</a:t>
                    </a:r>
                    <a:fld id="{5B1CBA8C-7BCD-46F5-900C-D4437B7F83E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a:lstStyle/>
                  <a:p>
                    <a:fld id="{782628F1-E992-43A7-92A2-A6FDAE2BCCB5}" type="CELLRANGE">
                      <a:rPr lang="en-US" baseline="0"/>
                      <a:pPr/>
                      <a:t>[CELLRANGE]</a:t>
                    </a:fld>
                    <a:r>
                      <a:rPr lang="en-US" baseline="0"/>
                      <a:t>
</a:t>
                    </a:r>
                    <a:fld id="{E97E9455-1AC9-43EE-B905-AA0A7961F6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a:lstStyle/>
                  <a:p>
                    <a:fld id="{F1E2A7DA-8AC1-42D2-8307-6966B75C712F}" type="CELLRANGE">
                      <a:rPr lang="en-US" baseline="0"/>
                      <a:pPr/>
                      <a:t>[CELLRANGE]</a:t>
                    </a:fld>
                    <a:r>
                      <a:rPr lang="en-US" baseline="0"/>
                      <a:t>
</a:t>
                    </a:r>
                    <a:fld id="{1A18D1BD-C783-41F9-B290-61CDFD1E26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a:lstStyle/>
                  <a:p>
                    <a:fld id="{8DC9C6FA-FCF9-4574-BB0B-D51AE85C660A}" type="CELLRANGE">
                      <a:rPr lang="en-US" baseline="0"/>
                      <a:pPr/>
                      <a:t>[CELLRANGE]</a:t>
                    </a:fld>
                    <a:r>
                      <a:rPr lang="en-US" baseline="0"/>
                      <a:t>
</a:t>
                    </a:r>
                    <a:fld id="{26B77307-6CE8-44C7-9CC1-44A20FE702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a:lstStyle/>
                  <a:p>
                    <a:fld id="{0BBF3C74-BCF9-47DE-AAE0-06A681B235AD}" type="CELLRANGE">
                      <a:rPr lang="en-US" baseline="0"/>
                      <a:pPr/>
                      <a:t>[CELLRANGE]</a:t>
                    </a:fld>
                    <a:r>
                      <a:rPr lang="en-US" baseline="0"/>
                      <a:t>
</a:t>
                    </a:r>
                    <a:fld id="{24AA4707-3344-48A6-8943-D2C107B099B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a:lstStyle/>
                  <a:p>
                    <a:fld id="{49C502D8-8F3A-4999-AD6D-3E7FEE9AC32F}" type="CELLRANGE">
                      <a:rPr lang="en-US" baseline="0"/>
                      <a:pPr/>
                      <a:t>[CELLRANGE]</a:t>
                    </a:fld>
                    <a:r>
                      <a:rPr lang="en-US" baseline="0"/>
                      <a:t>
</a:t>
                    </a:r>
                    <a:fld id="{DFB3FA2E-27F9-4566-A030-C3EF4FA406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a:lstStyle/>
                  <a:p>
                    <a:fld id="{4A2F3E26-705F-4E18-A2DB-67B9F9895EE2}" type="CELLRANGE">
                      <a:rPr lang="en-US" baseline="0"/>
                      <a:pPr/>
                      <a:t>[CELLRANGE]</a:t>
                    </a:fld>
                    <a:r>
                      <a:rPr lang="en-US" baseline="0"/>
                      <a:t>
</a:t>
                    </a:r>
                    <a:fld id="{AEB46270-4491-4A2B-B0EA-2F7415F36D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a:lstStyle/>
                  <a:p>
                    <a:fld id="{B41619C2-D16F-409E-934B-DB0725F38C5B}" type="CELLRANGE">
                      <a:rPr lang="en-US" baseline="0"/>
                      <a:pPr/>
                      <a:t>[CELLRANGE]</a:t>
                    </a:fld>
                    <a:r>
                      <a:rPr lang="en-US" baseline="0"/>
                      <a:t>
</a:t>
                    </a:r>
                    <a:fld id="{FA46C4D9-1322-45CE-A95C-473A010D135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a:lstStyle/>
                  <a:p>
                    <a:fld id="{E4820E98-B320-4295-A37A-5A7FB2DB65AC}" type="CELLRANGE">
                      <a:rPr lang="en-US" baseline="0"/>
                      <a:pPr/>
                      <a:t>[CELLRANGE]</a:t>
                    </a:fld>
                    <a:r>
                      <a:rPr lang="en-US" baseline="0"/>
                      <a:t>
</a:t>
                    </a:r>
                    <a:fld id="{BE0A9F67-62E2-4571-815E-F46A652FA7B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a:lstStyle/>
                  <a:p>
                    <a:fld id="{5B48BDE5-9ADA-4017-A5AE-5739EF7B2F81}" type="CELLRANGE">
                      <a:rPr lang="en-US" baseline="0"/>
                      <a:pPr/>
                      <a:t>[CELLRANGE]</a:t>
                    </a:fld>
                    <a:r>
                      <a:rPr lang="en-US" baseline="0"/>
                      <a:t>
</a:t>
                    </a:r>
                    <a:fld id="{03F1706F-4419-4429-8EA7-E559B79573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a:lstStyle/>
                  <a:p>
                    <a:fld id="{E2C11C40-DD58-4BDB-B38A-F7B5F4E668B5}" type="CELLRANGE">
                      <a:rPr lang="en-US" baseline="0"/>
                      <a:pPr/>
                      <a:t>[CELLRANGE]</a:t>
                    </a:fld>
                    <a:r>
                      <a:rPr lang="en-US" baseline="0"/>
                      <a:t>
</a:t>
                    </a:r>
                    <a:fld id="{740B2FF0-EDBE-4CE4-B635-4994C4FE5BA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Asturias, Principado de</c:v>
                </c:pt>
                <c:pt idx="8">
                  <c:v>Cantabria</c:v>
                </c:pt>
                <c:pt idx="9">
                  <c:v>Comunitat Valenciana</c:v>
                </c:pt>
                <c:pt idx="10">
                  <c:v>Media Nacional</c:v>
                </c:pt>
                <c:pt idx="11">
                  <c:v>Balears, Illes</c:v>
                </c:pt>
                <c:pt idx="12">
                  <c:v>Rioja, La</c:v>
                </c:pt>
                <c:pt idx="13">
                  <c:v>Andalucía</c:v>
                </c:pt>
                <c:pt idx="14">
                  <c:v>Melilla</c:v>
                </c:pt>
                <c:pt idx="15">
                  <c:v>Extremadura</c:v>
                </c:pt>
                <c:pt idx="16">
                  <c:v>Murcia, Región de</c:v>
                </c:pt>
                <c:pt idx="17">
                  <c:v>Canarias</c:v>
                </c:pt>
                <c:pt idx="18">
                  <c:v>País Vasco</c:v>
                </c:pt>
                <c:pt idx="19">
                  <c:v>Cataluña</c:v>
                </c:pt>
              </c:strCache>
            </c:strRef>
          </c:cat>
          <c:val>
            <c:numRef>
              <c:f>'11ListaEsperaGIII'!$O$13:$O$32</c:f>
              <c:numCache>
                <c:formatCode>0.00%</c:formatCode>
                <c:ptCount val="20"/>
                <c:pt idx="0">
                  <c:v>0.9986668598753804</c:v>
                </c:pt>
                <c:pt idx="1">
                  <c:v>0.9965496928385088</c:v>
                </c:pt>
                <c:pt idx="2">
                  <c:v>0.99390977443609019</c:v>
                </c:pt>
                <c:pt idx="3">
                  <c:v>0.98284313725490191</c:v>
                </c:pt>
                <c:pt idx="4">
                  <c:v>0.97536806342015858</c:v>
                </c:pt>
                <c:pt idx="5">
                  <c:v>0.96745773732119633</c:v>
                </c:pt>
                <c:pt idx="6">
                  <c:v>0.96432049579459933</c:v>
                </c:pt>
                <c:pt idx="7">
                  <c:v>0.94878170064644451</c:v>
                </c:pt>
                <c:pt idx="8">
                  <c:v>0.94867724867724867</c:v>
                </c:pt>
                <c:pt idx="9">
                  <c:v>0.93310133148884666</c:v>
                </c:pt>
                <c:pt idx="10">
                  <c:v>0.93303360589700612</c:v>
                </c:pt>
                <c:pt idx="11">
                  <c:v>0.92067106051527858</c:v>
                </c:pt>
                <c:pt idx="12">
                  <c:v>0.92038461538461536</c:v>
                </c:pt>
                <c:pt idx="13">
                  <c:v>0.91838398900292406</c:v>
                </c:pt>
                <c:pt idx="14">
                  <c:v>0.91368680641183719</c:v>
                </c:pt>
                <c:pt idx="15">
                  <c:v>0.91214411113655447</c:v>
                </c:pt>
                <c:pt idx="16">
                  <c:v>0.89392280317547224</c:v>
                </c:pt>
                <c:pt idx="17">
                  <c:v>0.88845672094403061</c:v>
                </c:pt>
                <c:pt idx="18">
                  <c:v>0.87032787721176885</c:v>
                </c:pt>
                <c:pt idx="19">
                  <c:v>0.86043035285787339</c:v>
                </c:pt>
              </c:numCache>
            </c:numRef>
          </c:val>
          <c:extLst>
            <c:ext xmlns:c15="http://schemas.microsoft.com/office/drawing/2012/chart" uri="{02D57815-91ED-43cb-92C2-25804820EDAC}">
              <c15:datalabelsRange>
                <c15:f>'11ListaEsperaGIII'!$M$13:$M$32</c15:f>
                <c15:dlblRangeCache>
                  <c:ptCount val="20"/>
                  <c:pt idx="0">
                    <c:v>34.459</c:v>
                  </c:pt>
                  <c:pt idx="1">
                    <c:v>11.842</c:v>
                  </c:pt>
                  <c:pt idx="2">
                    <c:v>26.438</c:v>
                  </c:pt>
                  <c:pt idx="3">
                    <c:v>401</c:v>
                  </c:pt>
                  <c:pt idx="4">
                    <c:v>3.445</c:v>
                  </c:pt>
                  <c:pt idx="5">
                    <c:v>59.518</c:v>
                  </c:pt>
                  <c:pt idx="6">
                    <c:v>21.784</c:v>
                  </c:pt>
                  <c:pt idx="7">
                    <c:v>7.632</c:v>
                  </c:pt>
                  <c:pt idx="8">
                    <c:v>5.379</c:v>
                  </c:pt>
                  <c:pt idx="9">
                    <c:v>43.169</c:v>
                  </c:pt>
                  <c:pt idx="10">
                    <c:v>403.022</c:v>
                  </c:pt>
                  <c:pt idx="11">
                    <c:v>7.683</c:v>
                  </c:pt>
                  <c:pt idx="12">
                    <c:v>2.393</c:v>
                  </c:pt>
                  <c:pt idx="13">
                    <c:v>78.835</c:v>
                  </c:pt>
                  <c:pt idx="14">
                    <c:v>741</c:v>
                  </c:pt>
                  <c:pt idx="15">
                    <c:v>11.950</c:v>
                  </c:pt>
                  <c:pt idx="16">
                    <c:v>13.062</c:v>
                  </c:pt>
                  <c:pt idx="17">
                    <c:v>13.477</c:v>
                  </c:pt>
                  <c:pt idx="18">
                    <c:v>17.068</c:v>
                  </c:pt>
                  <c:pt idx="19">
                    <c:v>43.746</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chemeClr val="accent2"/>
            </a:solidFill>
          </c:spPr>
          <c:invertIfNegative val="0"/>
          <c:dPt>
            <c:idx val="8"/>
            <c:invertIfNegative val="0"/>
            <c:bubble3D val="0"/>
            <c:extLst>
              <c:ext xmlns:c16="http://schemas.microsoft.com/office/drawing/2014/chart" uri="{C3380CC4-5D6E-409C-BE32-E72D297353CC}">
                <c16:uniqueId val="{00000017-C55D-4E29-9CD8-90CA83D3C1E4}"/>
              </c:ext>
            </c:extLst>
          </c:dPt>
          <c:dPt>
            <c:idx val="9"/>
            <c:invertIfNegative val="0"/>
            <c:bubble3D val="0"/>
            <c:extLst>
              <c:ext xmlns:c16="http://schemas.microsoft.com/office/drawing/2014/chart" uri="{C3380CC4-5D6E-409C-BE32-E72D297353CC}">
                <c16:uniqueId val="{00000018-C55D-4E29-9CD8-90CA83D3C1E4}"/>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1A-C55D-4E29-9CD8-90CA83D3C1E4}"/>
              </c:ext>
            </c:extLst>
          </c:dPt>
          <c:dPt>
            <c:idx val="11"/>
            <c:invertIfNegative val="0"/>
            <c:bubble3D val="0"/>
            <c:extLst>
              <c:ext xmlns:c16="http://schemas.microsoft.com/office/drawing/2014/chart" uri="{C3380CC4-5D6E-409C-BE32-E72D297353CC}">
                <c16:uniqueId val="{0000001C-C55D-4E29-9CD8-90CA83D3C1E4}"/>
              </c:ext>
            </c:extLst>
          </c:dPt>
          <c:dLbls>
            <c:dLbl>
              <c:idx val="0"/>
              <c:layout>
                <c:manualLayout>
                  <c:x val="0"/>
                  <c:y val="2.3297274756543279E-2"/>
                </c:manualLayout>
              </c:layout>
              <c:tx>
                <c:rich>
                  <a:bodyPr/>
                  <a:lstStyle/>
                  <a:p>
                    <a:fld id="{5E2C2359-A88A-4C3F-803B-38E3EB0581BC}" type="CELLRANGE">
                      <a:rPr lang="en-US" baseline="0"/>
                      <a:pPr/>
                      <a:t>[CELLRANGE]</a:t>
                    </a:fld>
                    <a:r>
                      <a:rPr lang="en-US" baseline="0"/>
                      <a:t>
</a:t>
                    </a:r>
                    <a:fld id="{253884C7-CC7B-4029-9898-6BE01A6A24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a:lstStyle/>
                  <a:p>
                    <a:fld id="{6E142C11-29F1-4DC0-A95A-85AFE95739AB}" type="CELLRANGE">
                      <a:rPr lang="en-US" baseline="0"/>
                      <a:pPr/>
                      <a:t>[CELLRANGE]</a:t>
                    </a:fld>
                    <a:r>
                      <a:rPr lang="en-US" baseline="0"/>
                      <a:t>
</a:t>
                    </a:r>
                    <a:fld id="{29F1317B-2918-4B0D-8A45-207AEBE988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a:lstStyle/>
                  <a:p>
                    <a:fld id="{526FF71E-E58C-42D8-A309-3B15791F0545}" type="CELLRANGE">
                      <a:rPr lang="en-US" baseline="0"/>
                      <a:pPr/>
                      <a:t>[CELLRANGE]</a:t>
                    </a:fld>
                    <a:r>
                      <a:rPr lang="en-US" baseline="0"/>
                      <a:t>
</a:t>
                    </a:r>
                    <a:fld id="{A23A2C47-61E5-4AE4-8CF9-F13E2B41E2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a:lstStyle/>
                  <a:p>
                    <a:fld id="{6498D388-1517-4AC6-8D39-85AF0A47131A}" type="CELLRANGE">
                      <a:rPr lang="en-US" baseline="0"/>
                      <a:pPr/>
                      <a:t>[CELLRANGE]</a:t>
                    </a:fld>
                    <a:r>
                      <a:rPr lang="en-US" baseline="0"/>
                      <a:t>
</a:t>
                    </a:r>
                    <a:fld id="{FD9AA185-F976-4287-9DCA-6872DC90B1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a:lstStyle/>
                  <a:p>
                    <a:fld id="{AA88E6E2-8B16-472B-8A49-B7BDB3218F15}" type="CELLRANGE">
                      <a:rPr lang="en-US" baseline="0"/>
                      <a:pPr/>
                      <a:t>[CELLRANGE]</a:t>
                    </a:fld>
                    <a:r>
                      <a:rPr lang="en-US" baseline="0"/>
                      <a:t>
</a:t>
                    </a:r>
                    <a:fld id="{AF8FBE2C-B474-44FE-9B93-2A24C85B009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a:lstStyle/>
                  <a:p>
                    <a:fld id="{F4ED92F3-A11B-4562-94F6-E477601FBEF8}" type="CELLRANGE">
                      <a:rPr lang="en-US" baseline="0"/>
                      <a:pPr/>
                      <a:t>[CELLRANGE]</a:t>
                    </a:fld>
                    <a:r>
                      <a:rPr lang="en-US" baseline="0"/>
                      <a:t>
</a:t>
                    </a:r>
                    <a:fld id="{FA70F283-AF5B-4F35-A333-2E395E2C9CB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a:lstStyle/>
                  <a:p>
                    <a:fld id="{D1105525-11D0-417A-A9F1-CE44F2DD53B2}" type="CELLRANGE">
                      <a:rPr lang="en-US" baseline="0"/>
                      <a:pPr/>
                      <a:t>[CELLRANGE]</a:t>
                    </a:fld>
                    <a:r>
                      <a:rPr lang="en-US" baseline="0"/>
                      <a:t>
</a:t>
                    </a:r>
                    <a:fld id="{01B8ABAE-0212-42F2-A950-0CAA4ABE0A4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a:lstStyle/>
                  <a:p>
                    <a:fld id="{8F6F2FD6-B1DB-40D5-855A-CD19663400B9}" type="CELLRANGE">
                      <a:rPr lang="en-US" baseline="0"/>
                      <a:pPr/>
                      <a:t>[CELLRANGE]</a:t>
                    </a:fld>
                    <a:r>
                      <a:rPr lang="en-US" baseline="0"/>
                      <a:t>
</a:t>
                    </a:r>
                    <a:fld id="{2D492260-D1A9-4509-BCCC-8A0187F639B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3913043478260359E-3"/>
                  <c:y val="6.6481876681302636E-3"/>
                </c:manualLayout>
              </c:layout>
              <c:tx>
                <c:rich>
                  <a:bodyPr rot="-5400000" spcFirstLastPara="1" vertOverflow="ellipsis" wrap="square" lIns="38100" tIns="19050" rIns="38100" bIns="19050" anchor="ctr" anchorCtr="1">
                    <a:spAutoFit/>
                  </a:bodyPr>
                  <a:lstStyle/>
                  <a:p>
                    <a:pPr>
                      <a:defRPr sz="600" b="1" i="0" u="none" strike="noStrike" kern="1200" baseline="0">
                        <a:solidFill>
                          <a:schemeClr val="bg1"/>
                        </a:solidFill>
                        <a:latin typeface="+mn-lt"/>
                        <a:ea typeface="+mn-ea"/>
                        <a:cs typeface="+mn-cs"/>
                      </a:defRPr>
                    </a:pPr>
                    <a:fld id="{8FB432A4-B64B-45E4-8D73-C2F607F0A068}" type="CELLRANGE">
                      <a:rPr lang="en-US" sz="600" baseline="0"/>
                      <a:pPr>
                        <a:defRPr sz="600" b="1" i="0" u="none" strike="noStrike" kern="1200" baseline="0">
                          <a:solidFill>
                            <a:schemeClr val="bg1"/>
                          </a:solidFill>
                          <a:latin typeface="+mn-lt"/>
                          <a:ea typeface="+mn-ea"/>
                          <a:cs typeface="+mn-cs"/>
                        </a:defRPr>
                      </a:pPr>
                      <a:t>[CELLRANGE]</a:t>
                    </a:fld>
                    <a:r>
                      <a:rPr lang="en-US" sz="600" baseline="0"/>
                      <a:t>
</a:t>
                    </a:r>
                    <a:fld id="{F0A072E6-1286-412F-A619-6E27C51119DB}" type="VALUE">
                      <a:rPr lang="en-US" sz="600" baseline="0"/>
                      <a:pPr>
                        <a:defRPr sz="600" b="1" i="0" u="none" strike="noStrike" kern="1200" baseline="0">
                          <a:solidFill>
                            <a:schemeClr val="bg1"/>
                          </a:solidFill>
                          <a:latin typeface="+mn-lt"/>
                          <a:ea typeface="+mn-ea"/>
                          <a:cs typeface="+mn-cs"/>
                        </a:defRPr>
                      </a:pPr>
                      <a:t>[VALOR]</a:t>
                    </a:fld>
                    <a:endParaRPr lang="en-US" sz="6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2.6144471071550841E-3"/>
                  <c:y val="-3.7561426317037471E-3"/>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1BD32F2C-896C-4FD2-BB2E-CD768092D9E4}"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64D024D7-364A-4B08-B2DC-959552711A78}"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1.3913043478260871E-3"/>
                  <c:y val="-4.6639029934342322E-4"/>
                </c:manualLayout>
              </c:layout>
              <c:tx>
                <c:rich>
                  <a:bodyPr rot="-5400000" spcFirstLastPara="1" vertOverflow="ellipsis" wrap="square" lIns="38100" tIns="19050" rIns="38100" bIns="19050" anchor="ctr" anchorCtr="1">
                    <a:spAutoFit/>
                  </a:bodyPr>
                  <a:lstStyle/>
                  <a:p>
                    <a:pPr>
                      <a:defRPr sz="700" b="1" i="0" u="none" strike="noStrike" kern="1200" baseline="0">
                        <a:solidFill>
                          <a:schemeClr val="bg1"/>
                        </a:solidFill>
                        <a:latin typeface="+mn-lt"/>
                        <a:ea typeface="+mn-ea"/>
                        <a:cs typeface="+mn-cs"/>
                      </a:defRPr>
                    </a:pPr>
                    <a:fld id="{BF71EA3C-C233-4F59-85A3-107CB278E221}" type="CELLRANGE">
                      <a:rPr lang="en-US" sz="700" baseline="0"/>
                      <a:pPr>
                        <a:defRPr sz="700" b="1" i="0" u="none" strike="noStrike" kern="1200" baseline="0">
                          <a:solidFill>
                            <a:schemeClr val="bg1"/>
                          </a:solidFill>
                          <a:latin typeface="+mn-lt"/>
                          <a:ea typeface="+mn-ea"/>
                          <a:cs typeface="+mn-cs"/>
                        </a:defRPr>
                      </a:pPr>
                      <a:t>[CELLRANGE]</a:t>
                    </a:fld>
                    <a:r>
                      <a:rPr lang="en-US" sz="700" baseline="0"/>
                      <a:t>
</a:t>
                    </a:r>
                    <a:fld id="{969C18E0-D76E-47E1-B2E3-C6F5F6915344}" type="VALUE">
                      <a:rPr lang="en-US" sz="700" baseline="0"/>
                      <a:pPr>
                        <a:defRPr sz="700" b="1" i="0" u="none" strike="noStrike" kern="1200" baseline="0">
                          <a:solidFill>
                            <a:schemeClr val="bg1"/>
                          </a:solidFill>
                          <a:latin typeface="+mn-lt"/>
                          <a:ea typeface="+mn-ea"/>
                          <a:cs typeface="+mn-cs"/>
                        </a:defRPr>
                      </a:pPr>
                      <a:t>[VALOR]</a:t>
                    </a:fld>
                    <a:endParaRPr lang="en-US" sz="700" baseline="0"/>
                  </a:p>
                </c:rich>
              </c:tx>
              <c:spPr>
                <a:no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0"/>
                  <c:y val="-1.9317225534193593E-3"/>
                </c:manualLayout>
              </c:layout>
              <c:tx>
                <c:rich>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fld id="{5F5E9DE1-7C27-4440-BA46-B9F52ED58024}" type="CELLRANGE">
                      <a:rPr lang="en-US" baseline="0"/>
                      <a:pPr>
                        <a:defRPr sz="800" b="1" i="0" u="none" strike="noStrike" kern="1200" baseline="0">
                          <a:solidFill>
                            <a:schemeClr val="bg1"/>
                          </a:solidFill>
                          <a:latin typeface="+mn-lt"/>
                          <a:ea typeface="+mn-ea"/>
                          <a:cs typeface="+mn-cs"/>
                        </a:defRPr>
                      </a:pPr>
                      <a:t>[CELLRANGE]</a:t>
                    </a:fld>
                    <a:r>
                      <a:rPr lang="en-US" baseline="0"/>
                      <a:t>
</a:t>
                    </a:r>
                    <a:fld id="{3A780D47-2C97-4E0F-B7F3-06AA76490BE0}" type="VALUE">
                      <a:rPr lang="en-US" baseline="0"/>
                      <a:pPr>
                        <a:defRPr sz="800" b="1" i="0" u="none" strike="noStrike" kern="1200" baseline="0">
                          <a:solidFill>
                            <a:schemeClr val="bg1"/>
                          </a:solidFill>
                          <a:latin typeface="+mn-lt"/>
                          <a:ea typeface="+mn-ea"/>
                          <a:cs typeface="+mn-cs"/>
                        </a:defRPr>
                      </a:pPr>
                      <a:t>[VALOR]</a:t>
                    </a:fld>
                    <a:endParaRPr lang="en-US" baseline="0"/>
                  </a:p>
                </c:rich>
              </c:tx>
              <c:spPr>
                <a:solidFill>
                  <a:schemeClr val="accent2"/>
                </a:solidFill>
                <a:ln>
                  <a:noFill/>
                </a:ln>
                <a:effectLst/>
              </c:sp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a:lstStyle/>
                  <a:p>
                    <a:fld id="{0FD40FC6-EE04-4AC1-A31D-B7F05FD7EBDE}" type="CELLRANGE">
                      <a:rPr lang="en-US" baseline="0"/>
                      <a:pPr/>
                      <a:t>[CELLRANGE]</a:t>
                    </a:fld>
                    <a:r>
                      <a:rPr lang="en-US" baseline="0"/>
                      <a:t>
</a:t>
                    </a:r>
                    <a:fld id="{6AC29AB6-90FC-4EE8-B3F4-1A65AC514F0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1.3913043478260871E-3"/>
                  <c:y val="9.8200341779706968E-4"/>
                </c:manualLayout>
              </c:layout>
              <c:tx>
                <c:rich>
                  <a:bodyPr/>
                  <a:lstStyle/>
                  <a:p>
                    <a:fld id="{A1C6A976-46EC-4290-A837-73766D95499E}" type="CELLRANGE">
                      <a:rPr lang="en-US" baseline="0"/>
                      <a:pPr/>
                      <a:t>[CELLRANGE]</a:t>
                    </a:fld>
                    <a:r>
                      <a:rPr lang="en-US" baseline="0"/>
                      <a:t>
</a:t>
                    </a:r>
                    <a:fld id="{D7D6D4B0-D6A8-4476-8A7D-C287D0B87C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a:lstStyle/>
                  <a:p>
                    <a:fld id="{FB919296-50A6-4918-A5BA-FE27B066EC47}" type="CELLRANGE">
                      <a:rPr lang="en-US" baseline="0"/>
                      <a:pPr/>
                      <a:t>[CELLRANGE]</a:t>
                    </a:fld>
                    <a:r>
                      <a:rPr lang="en-US" baseline="0"/>
                      <a:t>
</a:t>
                    </a:r>
                    <a:fld id="{FB244143-E76B-43FC-AF28-2AAD64095A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a:lstStyle/>
                  <a:p>
                    <a:fld id="{D5DFB6E3-A769-430A-97A8-07ABB5BD3F11}" type="CELLRANGE">
                      <a:rPr lang="en-US" baseline="0"/>
                      <a:pPr/>
                      <a:t>[CELLRANGE]</a:t>
                    </a:fld>
                    <a:r>
                      <a:rPr lang="en-US" baseline="0"/>
                      <a:t>
</a:t>
                    </a:r>
                    <a:fld id="{D60C7E1C-C2E0-42C0-97BC-A64CD595C26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a:lstStyle/>
                  <a:p>
                    <a:fld id="{04949636-5B85-4FF2-AAD2-FA432A94E3B8}" type="CELLRANGE">
                      <a:rPr lang="en-US" baseline="0"/>
                      <a:pPr/>
                      <a:t>[CELLRANGE]</a:t>
                    </a:fld>
                    <a:r>
                      <a:rPr lang="en-US" baseline="0"/>
                      <a:t>
</a:t>
                    </a:r>
                    <a:fld id="{BD2F30CF-1B73-4FE0-BF9E-48359746DE4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a:lstStyle/>
                  <a:p>
                    <a:fld id="{AEDE279B-6D6E-48E8-A303-9C570DD79C6B}" type="CELLRANGE">
                      <a:rPr lang="en-US" baseline="0"/>
                      <a:pPr/>
                      <a:t>[CELLRANGE]</a:t>
                    </a:fld>
                    <a:r>
                      <a:rPr lang="en-US" baseline="0"/>
                      <a:t>
</a:t>
                    </a:r>
                    <a:fld id="{40703288-7DA7-40C4-A8DC-084243BED13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a:lstStyle/>
                  <a:p>
                    <a:fld id="{7526589E-D075-459D-A322-1567F95C61C5}" type="CELLRANGE">
                      <a:rPr lang="en-US" baseline="0"/>
                      <a:pPr/>
                      <a:t>[CELLRANGE]</a:t>
                    </a:fld>
                    <a:r>
                      <a:rPr lang="en-US" baseline="0"/>
                      <a:t>
</a:t>
                    </a:r>
                    <a:fld id="{DB177CDF-9E4B-49CC-B2CC-44E8324EB8B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a:lstStyle/>
                  <a:p>
                    <a:fld id="{BD79C723-A758-4C57-BBBC-6743943EE6C7}" type="CELLRANGE">
                      <a:rPr lang="en-US" baseline="0"/>
                      <a:pPr/>
                      <a:t>[CELLRANGE]</a:t>
                    </a:fld>
                    <a:r>
                      <a:rPr lang="en-US" baseline="0"/>
                      <a:t>
</a:t>
                    </a:r>
                    <a:fld id="{D45A178D-D337-4F14-B11A-6EE4F870F4E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Asturias, Principado de</c:v>
                </c:pt>
                <c:pt idx="8">
                  <c:v>Cantabria</c:v>
                </c:pt>
                <c:pt idx="9">
                  <c:v>Comunitat Valenciana</c:v>
                </c:pt>
                <c:pt idx="10">
                  <c:v>Media Nacional</c:v>
                </c:pt>
                <c:pt idx="11">
                  <c:v>Balears, Illes</c:v>
                </c:pt>
                <c:pt idx="12">
                  <c:v>Rioja, La</c:v>
                </c:pt>
                <c:pt idx="13">
                  <c:v>Andalucía</c:v>
                </c:pt>
                <c:pt idx="14">
                  <c:v>Melilla</c:v>
                </c:pt>
                <c:pt idx="15">
                  <c:v>Extremadura</c:v>
                </c:pt>
                <c:pt idx="16">
                  <c:v>Murcia, Región de</c:v>
                </c:pt>
                <c:pt idx="17">
                  <c:v>Canarias</c:v>
                </c:pt>
                <c:pt idx="18">
                  <c:v>País Vasco</c:v>
                </c:pt>
                <c:pt idx="19">
                  <c:v>Cataluña</c:v>
                </c:pt>
              </c:strCache>
            </c:strRef>
          </c:cat>
          <c:val>
            <c:numRef>
              <c:f>'11ListaEsperaGIII'!$P$13:$P$32</c:f>
              <c:numCache>
                <c:formatCode>0.00%</c:formatCode>
                <c:ptCount val="20"/>
                <c:pt idx="0">
                  <c:v>1.3331401246196204E-3</c:v>
                </c:pt>
                <c:pt idx="1">
                  <c:v>3.4503071614912059E-3</c:v>
                </c:pt>
                <c:pt idx="2">
                  <c:v>6.0902255639097742E-3</c:v>
                </c:pt>
                <c:pt idx="3">
                  <c:v>1.7156862745098041E-2</c:v>
                </c:pt>
                <c:pt idx="4">
                  <c:v>2.4631936579841449E-2</c:v>
                </c:pt>
                <c:pt idx="5">
                  <c:v>3.2542262678803641E-2</c:v>
                </c:pt>
                <c:pt idx="6">
                  <c:v>3.5679504205400621E-2</c:v>
                </c:pt>
                <c:pt idx="7">
                  <c:v>5.1218299353555444E-2</c:v>
                </c:pt>
                <c:pt idx="8">
                  <c:v>5.1322751322751325E-2</c:v>
                </c:pt>
                <c:pt idx="9">
                  <c:v>6.6898668511153378E-2</c:v>
                </c:pt>
                <c:pt idx="10">
                  <c:v>6.6966394102993876E-2</c:v>
                </c:pt>
                <c:pt idx="11">
                  <c:v>7.9328939484721389E-2</c:v>
                </c:pt>
                <c:pt idx="12">
                  <c:v>7.9615384615384616E-2</c:v>
                </c:pt>
                <c:pt idx="13">
                  <c:v>8.1616010997075994E-2</c:v>
                </c:pt>
                <c:pt idx="14">
                  <c:v>8.6313193588162765E-2</c:v>
                </c:pt>
                <c:pt idx="15">
                  <c:v>8.7855888863445544E-2</c:v>
                </c:pt>
                <c:pt idx="16">
                  <c:v>0.10607719682452779</c:v>
                </c:pt>
                <c:pt idx="17">
                  <c:v>0.1115432790559694</c:v>
                </c:pt>
                <c:pt idx="18">
                  <c:v>0.12967212278823109</c:v>
                </c:pt>
                <c:pt idx="19">
                  <c:v>0.13956964714212658</c:v>
                </c:pt>
              </c:numCache>
            </c:numRef>
          </c:val>
          <c:extLst>
            <c:ext xmlns:c15="http://schemas.microsoft.com/office/drawing/2012/chart" uri="{02D57815-91ED-43cb-92C2-25804820EDAC}">
              <c15:datalabelsRange>
                <c15:f>'11ListaEsperaGIII'!$N$13:$N$32</c15:f>
                <c15:dlblRangeCache>
                  <c:ptCount val="20"/>
                  <c:pt idx="0">
                    <c:v>46</c:v>
                  </c:pt>
                  <c:pt idx="1">
                    <c:v>41</c:v>
                  </c:pt>
                  <c:pt idx="2">
                    <c:v>162</c:v>
                  </c:pt>
                  <c:pt idx="3">
                    <c:v>7</c:v>
                  </c:pt>
                  <c:pt idx="4">
                    <c:v>87</c:v>
                  </c:pt>
                  <c:pt idx="5">
                    <c:v>2.002</c:v>
                  </c:pt>
                  <c:pt idx="6">
                    <c:v>806</c:v>
                  </c:pt>
                  <c:pt idx="7">
                    <c:v>412</c:v>
                  </c:pt>
                  <c:pt idx="8">
                    <c:v>291</c:v>
                  </c:pt>
                  <c:pt idx="9">
                    <c:v>3.095</c:v>
                  </c:pt>
                  <c:pt idx="10">
                    <c:v>28.926</c:v>
                  </c:pt>
                  <c:pt idx="11">
                    <c:v>662</c:v>
                  </c:pt>
                  <c:pt idx="12">
                    <c:v>207</c:v>
                  </c:pt>
                  <c:pt idx="13">
                    <c:v>7.006</c:v>
                  </c:pt>
                  <c:pt idx="14">
                    <c:v>70</c:v>
                  </c:pt>
                  <c:pt idx="15">
                    <c:v>1.151</c:v>
                  </c:pt>
                  <c:pt idx="16">
                    <c:v>1.550</c:v>
                  </c:pt>
                  <c:pt idx="17">
                    <c:v>1.692</c:v>
                  </c:pt>
                  <c:pt idx="18">
                    <c:v>2.543</c:v>
                  </c:pt>
                  <c:pt idx="19">
                    <c:v>7.096</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'11ListaEsperaGIII'!$L$13:$L$32</c:f>
              <c:strCache>
                <c:ptCount val="20"/>
                <c:pt idx="0">
                  <c:v>Castilla y León</c:v>
                </c:pt>
                <c:pt idx="1">
                  <c:v>Aragón</c:v>
                </c:pt>
                <c:pt idx="2">
                  <c:v>Galicia</c:v>
                </c:pt>
                <c:pt idx="3">
                  <c:v>Ceuta</c:v>
                </c:pt>
                <c:pt idx="4">
                  <c:v>Navarra, Comunidad Foral de</c:v>
                </c:pt>
                <c:pt idx="5">
                  <c:v>Madrid, Comunidad de</c:v>
                </c:pt>
                <c:pt idx="6">
                  <c:v>Castilla - La Mancha</c:v>
                </c:pt>
                <c:pt idx="7">
                  <c:v>Asturias, Principado de</c:v>
                </c:pt>
                <c:pt idx="8">
                  <c:v>Cantabria</c:v>
                </c:pt>
                <c:pt idx="9">
                  <c:v>Comunitat Valenciana</c:v>
                </c:pt>
                <c:pt idx="10">
                  <c:v>Media Nacional</c:v>
                </c:pt>
                <c:pt idx="11">
                  <c:v>Balears, Illes</c:v>
                </c:pt>
                <c:pt idx="12">
                  <c:v>Rioja, La</c:v>
                </c:pt>
                <c:pt idx="13">
                  <c:v>Andalucía</c:v>
                </c:pt>
                <c:pt idx="14">
                  <c:v>Melilla</c:v>
                </c:pt>
                <c:pt idx="15">
                  <c:v>Extremadura</c:v>
                </c:pt>
                <c:pt idx="16">
                  <c:v>Murcia, Región de</c:v>
                </c:pt>
                <c:pt idx="17">
                  <c:v>Canarias</c:v>
                </c:pt>
                <c:pt idx="18">
                  <c:v>País Vasco</c:v>
                </c:pt>
                <c:pt idx="19">
                  <c:v>Cataluña</c:v>
                </c:pt>
              </c:strCache>
            </c:strRef>
          </c:cat>
          <c:val>
            <c:numRef>
              <c:f>'11ListaEsperaGIII'!$Q$13:$Q$32</c:f>
              <c:numCache>
                <c:formatCode>0.00%</c:formatCode>
                <c:ptCount val="20"/>
                <c:pt idx="0">
                  <c:v>0.93303360589700612</c:v>
                </c:pt>
                <c:pt idx="1">
                  <c:v>0.93303360589700612</c:v>
                </c:pt>
                <c:pt idx="2">
                  <c:v>0.93303360589700612</c:v>
                </c:pt>
                <c:pt idx="3">
                  <c:v>0.93303360589700612</c:v>
                </c:pt>
                <c:pt idx="4">
                  <c:v>0.93303360589700612</c:v>
                </c:pt>
                <c:pt idx="5">
                  <c:v>0.93303360589700612</c:v>
                </c:pt>
                <c:pt idx="6">
                  <c:v>0.93303360589700612</c:v>
                </c:pt>
                <c:pt idx="7">
                  <c:v>0.93303360589700612</c:v>
                </c:pt>
                <c:pt idx="8">
                  <c:v>0.93303360589700612</c:v>
                </c:pt>
                <c:pt idx="9">
                  <c:v>0.93303360589700612</c:v>
                </c:pt>
                <c:pt idx="10">
                  <c:v>0.93303360589700612</c:v>
                </c:pt>
                <c:pt idx="11">
                  <c:v>0.93303360589700612</c:v>
                </c:pt>
                <c:pt idx="12">
                  <c:v>0.93303360589700612</c:v>
                </c:pt>
                <c:pt idx="13">
                  <c:v>0.93303360589700612</c:v>
                </c:pt>
                <c:pt idx="14">
                  <c:v>0.93303360589700612</c:v>
                </c:pt>
                <c:pt idx="15">
                  <c:v>0.93303360589700612</c:v>
                </c:pt>
                <c:pt idx="16">
                  <c:v>0.93303360589700612</c:v>
                </c:pt>
                <c:pt idx="17">
                  <c:v>0.93303360589700612</c:v>
                </c:pt>
                <c:pt idx="18">
                  <c:v>0.93303360589700612</c:v>
                </c:pt>
                <c:pt idx="19">
                  <c:v>0.93303360589700612</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4347826086956523"/>
          <c:y val="0.88916427502636941"/>
          <c:w val="0.56405624638538954"/>
          <c:h val="4.9842928512440619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5DC1-4B08-97F0-0CCFE9C60108}"/>
              </c:ext>
            </c:extLst>
          </c:dPt>
          <c:dPt>
            <c:idx val="10"/>
            <c:invertIfNegative val="0"/>
            <c:bubble3D val="0"/>
            <c:spPr>
              <a:solidFill>
                <a:schemeClr val="accent6">
                  <a:lumMod val="50000"/>
                </a:schemeClr>
              </a:solidFill>
            </c:spPr>
            <c:extLst>
              <c:ext xmlns:c16="http://schemas.microsoft.com/office/drawing/2014/chart" uri="{C3380CC4-5D6E-409C-BE32-E72D297353CC}">
                <c16:uniqueId val="{0000000F-5DC1-4B08-97F0-0CCFE9C60108}"/>
              </c:ext>
            </c:extLst>
          </c:dPt>
          <c:dPt>
            <c:idx val="11"/>
            <c:invertIfNegative val="0"/>
            <c:bubble3D val="0"/>
            <c:extLst>
              <c:ext xmlns:c16="http://schemas.microsoft.com/office/drawing/2014/chart" uri="{C3380CC4-5D6E-409C-BE32-E72D297353CC}">
                <c16:uniqueId val="{00000001-5DC1-4B08-97F0-0CCFE9C60108}"/>
              </c:ext>
            </c:extLst>
          </c:dPt>
          <c:dPt>
            <c:idx val="12"/>
            <c:invertIfNegative val="0"/>
            <c:bubble3D val="0"/>
            <c:extLst>
              <c:ext xmlns:c16="http://schemas.microsoft.com/office/drawing/2014/chart" uri="{C3380CC4-5D6E-409C-BE32-E72D297353CC}">
                <c16:uniqueId val="{00000002-5DC1-4B08-97F0-0CCFE9C60108}"/>
              </c:ext>
            </c:extLst>
          </c:dPt>
          <c:dPt>
            <c:idx val="13"/>
            <c:invertIfNegative val="0"/>
            <c:bubble3D val="0"/>
            <c:extLst>
              <c:ext xmlns:c16="http://schemas.microsoft.com/office/drawing/2014/chart" uri="{C3380CC4-5D6E-409C-BE32-E72D297353CC}">
                <c16:uniqueId val="{00000004-5DC1-4B08-97F0-0CCFE9C60108}"/>
              </c:ext>
            </c:extLst>
          </c:dPt>
          <c:dPt>
            <c:idx val="14"/>
            <c:invertIfNegative val="0"/>
            <c:bubble3D val="0"/>
            <c:extLst>
              <c:ext xmlns:c16="http://schemas.microsoft.com/office/drawing/2014/chart" uri="{C3380CC4-5D6E-409C-BE32-E72D297353CC}">
                <c16:uniqueId val="{00000005-5DC1-4B08-97F0-0CCFE9C60108}"/>
              </c:ext>
            </c:extLst>
          </c:dPt>
          <c:dLbls>
            <c:dLbl>
              <c:idx val="0"/>
              <c:layout>
                <c:manualLayout>
                  <c:x val="0"/>
                  <c:y val="-3.0478894636931943E-3"/>
                </c:manualLayout>
              </c:layout>
              <c:tx>
                <c:rich>
                  <a:bodyPr/>
                  <a:lstStyle/>
                  <a:p>
                    <a:fld id="{073753CB-B1C9-4201-B5E7-9C8390650BB3}" type="CELLRANGE">
                      <a:rPr lang="en-US" baseline="0"/>
                      <a:pPr/>
                      <a:t>[CELLRANGE]</a:t>
                    </a:fld>
                    <a:r>
                      <a:rPr lang="en-US" baseline="0"/>
                      <a:t>
</a:t>
                    </a:r>
                    <a:fld id="{D6E6C109-E3E0-4096-9A60-827E7E85B5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a:lstStyle/>
                  <a:p>
                    <a:fld id="{BE4A4622-687E-46DD-9248-F2E92871E679}" type="CELLRANGE">
                      <a:rPr lang="en-US" baseline="0"/>
                      <a:pPr/>
                      <a:t>[CELLRANGE]</a:t>
                    </a:fld>
                    <a:r>
                      <a:rPr lang="en-US" baseline="0"/>
                      <a:t>
</a:t>
                    </a:r>
                    <a:fld id="{D3E661DA-E582-4103-8D47-C7DF2BA0AFC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a:lstStyle/>
                  <a:p>
                    <a:fld id="{E7CDD880-A325-4768-9E20-6EF44B9DC4E3}" type="CELLRANGE">
                      <a:rPr lang="en-US" baseline="0"/>
                      <a:pPr/>
                      <a:t>[CELLRANGE]</a:t>
                    </a:fld>
                    <a:r>
                      <a:rPr lang="en-US" baseline="0"/>
                      <a:t>
</a:t>
                    </a:r>
                    <a:fld id="{5B65893C-3D85-45D5-A6D7-DD22E06EC49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a:lstStyle/>
                  <a:p>
                    <a:fld id="{6999F262-A3F6-431A-9104-5DAD9835580A}" type="CELLRANGE">
                      <a:rPr lang="en-US" baseline="0"/>
                      <a:pPr/>
                      <a:t>[CELLRANGE]</a:t>
                    </a:fld>
                    <a:r>
                      <a:rPr lang="en-US" baseline="0"/>
                      <a:t>
</a:t>
                    </a:r>
                    <a:fld id="{F95E61AD-F813-4BB4-A9F3-32307C0992B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a:lstStyle/>
                  <a:p>
                    <a:fld id="{A138C2E5-6960-4ECC-8566-F1549130F7F8}" type="CELLRANGE">
                      <a:rPr lang="en-US" baseline="0"/>
                      <a:pPr/>
                      <a:t>[CELLRANGE]</a:t>
                    </a:fld>
                    <a:r>
                      <a:rPr lang="en-US" baseline="0"/>
                      <a:t>
</a:t>
                    </a:r>
                    <a:fld id="{F992B60D-86CB-44E7-830A-99EAF38B601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a:lstStyle/>
                  <a:p>
                    <a:fld id="{EACD31A6-6376-4AC2-B57F-317F53BB50CA}" type="CELLRANGE">
                      <a:rPr lang="en-US" baseline="0"/>
                      <a:pPr/>
                      <a:t>[CELLRANGE]</a:t>
                    </a:fld>
                    <a:r>
                      <a:rPr lang="en-US" baseline="0"/>
                      <a:t>
</a:t>
                    </a:r>
                    <a:fld id="{0C1AE11F-888D-46EB-8451-735B6DBFB7E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a:lstStyle/>
                  <a:p>
                    <a:fld id="{7903C7D1-93BE-4327-972F-C5E1FADDDF15}" type="CELLRANGE">
                      <a:rPr lang="en-US" baseline="0"/>
                      <a:pPr/>
                      <a:t>[CELLRANGE]</a:t>
                    </a:fld>
                    <a:r>
                      <a:rPr lang="en-US" baseline="0"/>
                      <a:t>
</a:t>
                    </a:r>
                    <a:fld id="{00F4B65B-6EB4-4F9E-99E9-3DCAA73F082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a:lstStyle/>
                  <a:p>
                    <a:fld id="{51F61829-0942-4997-BA0C-9AA90217FE22}" type="CELLRANGE">
                      <a:rPr lang="en-US" baseline="0"/>
                      <a:pPr/>
                      <a:t>[CELLRANGE]</a:t>
                    </a:fld>
                    <a:r>
                      <a:rPr lang="en-US" baseline="0"/>
                      <a:t>
</a:t>
                    </a:r>
                    <a:fld id="{CF8811CE-5F18-4D54-A456-4CCF403E3D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a:lstStyle/>
                  <a:p>
                    <a:fld id="{564AC829-F074-4E2E-8389-45E127FB421D}" type="CELLRANGE">
                      <a:rPr lang="en-US" baseline="0"/>
                      <a:pPr/>
                      <a:t>[CELLRANGE]</a:t>
                    </a:fld>
                    <a:r>
                      <a:rPr lang="en-US" baseline="0"/>
                      <a:t>
</a:t>
                    </a:r>
                    <a:fld id="{C8C825C7-B2E5-4F91-9D66-CE100FA975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a:lstStyle/>
                  <a:p>
                    <a:fld id="{CA90AD16-9996-4AEA-9F07-FE3F0E743017}" type="CELLRANGE">
                      <a:rPr lang="en-US" baseline="0"/>
                      <a:pPr/>
                      <a:t>[CELLRANGE]</a:t>
                    </a:fld>
                    <a:r>
                      <a:rPr lang="en-US" baseline="0"/>
                      <a:t>
</a:t>
                    </a:r>
                    <a:fld id="{FB012FC8-5AA8-452A-B4F9-8F1339A3568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a:lstStyle/>
                  <a:p>
                    <a:fld id="{97FA8116-3AB9-4B3E-A5DB-73C6B8B1C935}" type="CELLRANGE">
                      <a:rPr lang="en-US" baseline="0"/>
                      <a:pPr/>
                      <a:t>[CELLRANGE]</a:t>
                    </a:fld>
                    <a:r>
                      <a:rPr lang="en-US" baseline="0"/>
                      <a:t>
</a:t>
                    </a:r>
                    <a:fld id="{370ACB3D-E2F8-4BAE-8FB4-9AE092E168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a:lstStyle/>
                  <a:p>
                    <a:fld id="{D95131DB-56F5-42B2-84A0-01325C47D49E}" type="CELLRANGE">
                      <a:rPr lang="en-US" baseline="0"/>
                      <a:pPr/>
                      <a:t>[CELLRANGE]</a:t>
                    </a:fld>
                    <a:r>
                      <a:rPr lang="en-US" baseline="0"/>
                      <a:t>
</a:t>
                    </a:r>
                    <a:fld id="{0C3795FF-5973-4449-99EE-41F04B66786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a:lstStyle/>
                  <a:p>
                    <a:fld id="{095190CF-46FA-49D4-8FAA-2B632B72B297}" type="CELLRANGE">
                      <a:rPr lang="en-US" baseline="0"/>
                      <a:pPr/>
                      <a:t>[CELLRANGE]</a:t>
                    </a:fld>
                    <a:r>
                      <a:rPr lang="en-US" baseline="0"/>
                      <a:t>
</a:t>
                    </a:r>
                    <a:fld id="{915D10C3-A664-496C-BCE5-6D087C5B3DF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a:lstStyle/>
                  <a:p>
                    <a:fld id="{EE9FF5E8-7171-4986-AF40-3C32BCE235A8}" type="CELLRANGE">
                      <a:rPr lang="en-US" baseline="0"/>
                      <a:pPr/>
                      <a:t>[CELLRANGE]</a:t>
                    </a:fld>
                    <a:r>
                      <a:rPr lang="en-US" baseline="0"/>
                      <a:t>
</a:t>
                    </a:r>
                    <a:fld id="{C9CA35B5-3F16-4D03-9996-CCD6AF1D39D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a:lstStyle/>
                  <a:p>
                    <a:fld id="{E365834D-8208-4F40-B020-47AF4B029489}" type="CELLRANGE">
                      <a:rPr lang="en-US" baseline="0"/>
                      <a:pPr/>
                      <a:t>[CELLRANGE]</a:t>
                    </a:fld>
                    <a:r>
                      <a:rPr lang="en-US" baseline="0"/>
                      <a:t>
</a:t>
                    </a:r>
                    <a:fld id="{ECA24300-CA86-4163-99BE-D384989588E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a:lstStyle/>
                  <a:p>
                    <a:fld id="{93FC59F5-7479-4B9A-A9EB-14493BCC632B}" type="CELLRANGE">
                      <a:rPr lang="en-US" baseline="0"/>
                      <a:pPr/>
                      <a:t>[CELLRANGE]</a:t>
                    </a:fld>
                    <a:r>
                      <a:rPr lang="en-US" baseline="0"/>
                      <a:t>
</a:t>
                    </a:r>
                    <a:fld id="{3B27E321-B0A4-4DE7-BDF4-537837CD16A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a:lstStyle/>
                  <a:p>
                    <a:fld id="{CDB7970D-E5C7-4482-B83E-4EE786DC8410}" type="CELLRANGE">
                      <a:rPr lang="en-US" baseline="0"/>
                      <a:pPr/>
                      <a:t>[CELLRANGE]</a:t>
                    </a:fld>
                    <a:r>
                      <a:rPr lang="en-US" baseline="0"/>
                      <a:t>
</a:t>
                    </a:r>
                    <a:fld id="{49564245-7149-49EC-8210-656E196655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a:lstStyle/>
                  <a:p>
                    <a:fld id="{CD4117E9-663E-4352-AD76-1B2E141D73CC}" type="CELLRANGE">
                      <a:rPr lang="en-US" baseline="0"/>
                      <a:pPr/>
                      <a:t>[CELLRANGE]</a:t>
                    </a:fld>
                    <a:r>
                      <a:rPr lang="en-US" baseline="0"/>
                      <a:t>
</a:t>
                    </a:r>
                    <a:fld id="{783B423A-5B17-4276-8B92-B362BDC963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a:lstStyle/>
                  <a:p>
                    <a:fld id="{A4B3B24A-9EE5-4A0F-AE77-B82F1AC8F66F}" type="CELLRANGE">
                      <a:rPr lang="en-US" baseline="0"/>
                      <a:pPr/>
                      <a:t>[CELLRANGE]</a:t>
                    </a:fld>
                    <a:r>
                      <a:rPr lang="en-US" baseline="0"/>
                      <a:t>
</a:t>
                    </a:r>
                    <a:fld id="{4021EB99-6E6F-4CDA-AAF2-8D3D321BD7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a:lstStyle/>
                  <a:p>
                    <a:fld id="{EDDCE49D-29ED-4562-A8CB-AF1B4F950CD1}" type="CELLRANGE">
                      <a:rPr lang="en-US" baseline="0"/>
                      <a:pPr/>
                      <a:t>[CELLRANGE]</a:t>
                    </a:fld>
                    <a:r>
                      <a:rPr lang="en-US" baseline="0"/>
                      <a:t>
</a:t>
                    </a:r>
                    <a:fld id="{3F2122F5-0C4F-4E36-853F-51D13AB1C25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Cantabria</c:v>
                </c:pt>
                <c:pt idx="8">
                  <c:v>Madrid, Comunidad de</c:v>
                </c:pt>
                <c:pt idx="9">
                  <c:v>Comunitat Valenciana</c:v>
                </c:pt>
                <c:pt idx="10">
                  <c:v>Media Nacional</c:v>
                </c:pt>
                <c:pt idx="11">
                  <c:v>Andalucía</c:v>
                </c:pt>
                <c:pt idx="12">
                  <c:v>Balears, Illes</c:v>
                </c:pt>
                <c:pt idx="13">
                  <c:v>Rioja, La</c:v>
                </c:pt>
                <c:pt idx="14">
                  <c:v>Canarias</c:v>
                </c:pt>
                <c:pt idx="15">
                  <c:v>Murcia, Región de</c:v>
                </c:pt>
                <c:pt idx="16">
                  <c:v>Melilla</c:v>
                </c:pt>
                <c:pt idx="17">
                  <c:v>Extremadura</c:v>
                </c:pt>
                <c:pt idx="18">
                  <c:v>País Vasco</c:v>
                </c:pt>
                <c:pt idx="19">
                  <c:v>Cataluña</c:v>
                </c:pt>
              </c:strCache>
            </c:strRef>
          </c:cat>
          <c:val>
            <c:numRef>
              <c:f>'11ListaEsperaGII'!$O$13:$O$32</c:f>
              <c:numCache>
                <c:formatCode>0.00%</c:formatCode>
                <c:ptCount val="20"/>
                <c:pt idx="0">
                  <c:v>0.99854858487024845</c:v>
                </c:pt>
                <c:pt idx="1">
                  <c:v>0.99438894211030515</c:v>
                </c:pt>
                <c:pt idx="2">
                  <c:v>0.98720143157239559</c:v>
                </c:pt>
                <c:pt idx="3">
                  <c:v>0.98526703499079193</c:v>
                </c:pt>
                <c:pt idx="4">
                  <c:v>0.97367565810854728</c:v>
                </c:pt>
                <c:pt idx="5">
                  <c:v>0.94586570138691173</c:v>
                </c:pt>
                <c:pt idx="6">
                  <c:v>0.94323064265472167</c:v>
                </c:pt>
                <c:pt idx="7">
                  <c:v>0.94300126103404791</c:v>
                </c:pt>
                <c:pt idx="8">
                  <c:v>0.94197612732095493</c:v>
                </c:pt>
                <c:pt idx="9">
                  <c:v>0.91339285714285712</c:v>
                </c:pt>
                <c:pt idx="10">
                  <c:v>0.9052611369067769</c:v>
                </c:pt>
                <c:pt idx="11">
                  <c:v>0.90193540305238329</c:v>
                </c:pt>
                <c:pt idx="12">
                  <c:v>0.89597376571324472</c:v>
                </c:pt>
                <c:pt idx="13">
                  <c:v>0.88821752265861031</c:v>
                </c:pt>
                <c:pt idx="14">
                  <c:v>0.88010300213541015</c:v>
                </c:pt>
                <c:pt idx="15">
                  <c:v>0.87692392563579191</c:v>
                </c:pt>
                <c:pt idx="16">
                  <c:v>0.87515299877600983</c:v>
                </c:pt>
                <c:pt idx="17">
                  <c:v>0.8695554557700943</c:v>
                </c:pt>
                <c:pt idx="18">
                  <c:v>0.86899696048632213</c:v>
                </c:pt>
                <c:pt idx="19">
                  <c:v>0.81306201588730498</c:v>
                </c:pt>
              </c:numCache>
            </c:numRef>
          </c:val>
          <c:extLst>
            <c:ext xmlns:c15="http://schemas.microsoft.com/office/drawing/2012/chart" uri="{02D57815-91ED-43cb-92C2-25804820EDAC}">
              <c15:datalabelsRange>
                <c15:f>'11ListaEsperaGII'!$M$13:$M$32</c15:f>
                <c15:dlblRangeCache>
                  <c:ptCount val="20"/>
                  <c:pt idx="0">
                    <c:v>39.903</c:v>
                  </c:pt>
                  <c:pt idx="1">
                    <c:v>14.532</c:v>
                  </c:pt>
                  <c:pt idx="2">
                    <c:v>25.377</c:v>
                  </c:pt>
                  <c:pt idx="3">
                    <c:v>535</c:v>
                  </c:pt>
                  <c:pt idx="4">
                    <c:v>5.992</c:v>
                  </c:pt>
                  <c:pt idx="5">
                    <c:v>23.256</c:v>
                  </c:pt>
                  <c:pt idx="6">
                    <c:v>10.318</c:v>
                  </c:pt>
                  <c:pt idx="7">
                    <c:v>7.478</c:v>
                  </c:pt>
                  <c:pt idx="8">
                    <c:v>65.343</c:v>
                  </c:pt>
                  <c:pt idx="9">
                    <c:v>54.219</c:v>
                  </c:pt>
                  <c:pt idx="10">
                    <c:v>537.516</c:v>
                  </c:pt>
                  <c:pt idx="11">
                    <c:v>129.600</c:v>
                  </c:pt>
                  <c:pt idx="12">
                    <c:v>9.836</c:v>
                  </c:pt>
                  <c:pt idx="13">
                    <c:v>3.822</c:v>
                  </c:pt>
                  <c:pt idx="14">
                    <c:v>14.013</c:v>
                  </c:pt>
                  <c:pt idx="15">
                    <c:v>15.896</c:v>
                  </c:pt>
                  <c:pt idx="16">
                    <c:v>715</c:v>
                  </c:pt>
                  <c:pt idx="17">
                    <c:v>11.619</c:v>
                  </c:pt>
                  <c:pt idx="18">
                    <c:v>22.872</c:v>
                  </c:pt>
                  <c:pt idx="19">
                    <c:v>82.190</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chemeClr val="accent2">
                  <a:lumMod val="50000"/>
                </a:schemeClr>
              </a:solidFill>
            </c:spPr>
            <c:extLst>
              <c:ext xmlns:c16="http://schemas.microsoft.com/office/drawing/2014/chart" uri="{C3380CC4-5D6E-409C-BE32-E72D297353CC}">
                <c16:uniqueId val="{00000025-5DC1-4B08-97F0-0CCFE9C60108}"/>
              </c:ext>
            </c:extLst>
          </c:dPt>
          <c:dPt>
            <c:idx val="11"/>
            <c:invertIfNegative val="0"/>
            <c:bubble3D val="0"/>
            <c:extLst>
              <c:ext xmlns:c16="http://schemas.microsoft.com/office/drawing/2014/chart" uri="{C3380CC4-5D6E-409C-BE32-E72D297353CC}">
                <c16:uniqueId val="{00000017-5DC1-4B08-97F0-0CCFE9C60108}"/>
              </c:ext>
            </c:extLst>
          </c:dPt>
          <c:dPt>
            <c:idx val="12"/>
            <c:invertIfNegative val="0"/>
            <c:bubble3D val="0"/>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a:lstStyle/>
                  <a:p>
                    <a:fld id="{A87818DA-529F-48B5-93BC-7644EE315B6B}" type="CELLRANGE">
                      <a:rPr lang="en-US" baseline="0"/>
                      <a:pPr/>
                      <a:t>[CELLRANGE]</a:t>
                    </a:fld>
                    <a:r>
                      <a:rPr lang="en-US" baseline="0"/>
                      <a:t>
</a:t>
                    </a:r>
                    <a:fld id="{C4598D8B-1BE2-4813-B2E8-1FAF8954ECC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a:lstStyle/>
                  <a:p>
                    <a:fld id="{A3488308-BD59-4481-9E31-A4DFAF37A523}" type="CELLRANGE">
                      <a:rPr lang="en-US" baseline="0"/>
                      <a:pPr/>
                      <a:t>[CELLRANGE]</a:t>
                    </a:fld>
                    <a:r>
                      <a:rPr lang="en-US" baseline="0"/>
                      <a:t>
</a:t>
                    </a:r>
                    <a:fld id="{6EDB9104-E345-4916-93F1-F0C62488D27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a:lstStyle/>
                  <a:p>
                    <a:fld id="{78990BB9-ECEB-4E2F-8AB9-3926E40502E1}" type="CELLRANGE">
                      <a:rPr lang="en-US" baseline="0"/>
                      <a:pPr/>
                      <a:t>[CELLRANGE]</a:t>
                    </a:fld>
                    <a:r>
                      <a:rPr lang="en-US" baseline="0"/>
                      <a:t>
</a:t>
                    </a:r>
                    <a:fld id="{07CEE5F7-B5E3-4586-B004-D40F8D02A72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a:lstStyle/>
                  <a:p>
                    <a:fld id="{0C8BC515-66D0-4566-B1AC-3D10D09ADD37}" type="CELLRANGE">
                      <a:rPr lang="en-US" baseline="0"/>
                      <a:pPr/>
                      <a:t>[CELLRANGE]</a:t>
                    </a:fld>
                    <a:r>
                      <a:rPr lang="en-US" baseline="0"/>
                      <a:t>
</a:t>
                    </a:r>
                    <a:fld id="{F6A23EC6-B875-4AF1-A2EB-BB5D51F16FE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a:lstStyle/>
                  <a:p>
                    <a:fld id="{679A8C78-0CF7-49D4-B192-593C759B8F9B}" type="CELLRANGE">
                      <a:rPr lang="en-US" baseline="0"/>
                      <a:pPr/>
                      <a:t>[CELLRANGE]</a:t>
                    </a:fld>
                    <a:r>
                      <a:rPr lang="en-US" baseline="0"/>
                      <a:t>
</a:t>
                    </a:r>
                    <a:fld id="{329AD3CC-90AC-419F-98FB-61E16364881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a:lstStyle/>
                  <a:p>
                    <a:fld id="{BD6BBCF7-BBFA-43FD-B1A0-965BE9259874}" type="CELLRANGE">
                      <a:rPr lang="en-US" baseline="0"/>
                      <a:pPr/>
                      <a:t>[CELLRANGE]</a:t>
                    </a:fld>
                    <a:r>
                      <a:rPr lang="en-US" baseline="0"/>
                      <a:t>
</a:t>
                    </a:r>
                    <a:fld id="{CCD0CE75-3578-4DB9-9B36-1C83CEBF7AC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a:lstStyle/>
                  <a:p>
                    <a:fld id="{07940176-038E-4AE9-B92B-FD1261DDAAE0}" type="CELLRANGE">
                      <a:rPr lang="en-US" baseline="0"/>
                      <a:pPr/>
                      <a:t>[CELLRANGE]</a:t>
                    </a:fld>
                    <a:r>
                      <a:rPr lang="en-US" baseline="0"/>
                      <a:t>
</a:t>
                    </a:r>
                    <a:fld id="{FE4D9B4F-7B22-4289-9B34-22E1CF03AB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a:lstStyle/>
                  <a:p>
                    <a:fld id="{DE00ECEA-11E6-4EE7-B3B0-C917C7C71698}" type="CELLRANGE">
                      <a:rPr lang="en-US" baseline="0"/>
                      <a:pPr/>
                      <a:t>[CELLRANGE]</a:t>
                    </a:fld>
                    <a:r>
                      <a:rPr lang="en-US" baseline="0"/>
                      <a:t>
</a:t>
                    </a:r>
                    <a:fld id="{61FE60CA-59E4-4FB6-AF81-A779C8AC3B5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a:lstStyle/>
                  <a:p>
                    <a:fld id="{005BB4FA-CC82-4B21-BEBD-9B449446C6FE}" type="CELLRANGE">
                      <a:rPr lang="en-US" baseline="0"/>
                      <a:pPr/>
                      <a:t>[CELLRANGE]</a:t>
                    </a:fld>
                    <a:r>
                      <a:rPr lang="en-US" baseline="0"/>
                      <a:t>
</a:t>
                    </a:r>
                    <a:fld id="{5C88037A-7CCA-4481-9495-25077D95ABC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6158849698802E-4"/>
                  <c:y val="2.4743869633118195E-3"/>
                </c:manualLayout>
              </c:layout>
              <c:tx>
                <c:rich>
                  <a:bodyPr/>
                  <a:lstStyle/>
                  <a:p>
                    <a:fld id="{4AF0FB69-9B41-4273-8D19-FEEEE4FC51B4}" type="CELLRANGE">
                      <a:rPr lang="en-US" baseline="0"/>
                      <a:pPr/>
                      <a:t>[CELLRANGE]</a:t>
                    </a:fld>
                    <a:r>
                      <a:rPr lang="en-US" baseline="0"/>
                      <a:t>
</a:t>
                    </a:r>
                    <a:fld id="{55AEA5A3-A754-47F7-9AC5-2961093F7BC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3913043478259849E-3"/>
                  <c:y val="-4.6639029934342793E-4"/>
                </c:manualLayout>
              </c:layout>
              <c:tx>
                <c:rich>
                  <a:bodyPr/>
                  <a:lstStyle/>
                  <a:p>
                    <a:fld id="{3A5E5027-AEF2-4C62-B39B-B72214A0A000}" type="CELLRANGE">
                      <a:rPr lang="en-US" baseline="0"/>
                      <a:pPr/>
                      <a:t>[CELLRANGE]</a:t>
                    </a:fld>
                    <a:r>
                      <a:rPr lang="en-US" baseline="0"/>
                      <a:t>
</a:t>
                    </a:r>
                    <a:fld id="{169AFB28-DCFA-426A-8F8B-AC95FC2A273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0"/>
                  <c:y val="-1.9317225534193593E-3"/>
                </c:manualLayout>
              </c:layout>
              <c:tx>
                <c:rich>
                  <a:bodyPr/>
                  <a:lstStyle/>
                  <a:p>
                    <a:fld id="{0D306B7D-5E9E-4A83-9036-02249F482610}" type="CELLRANGE">
                      <a:rPr lang="en-US" baseline="0"/>
                      <a:pPr/>
                      <a:t>[CELLRANGE]</a:t>
                    </a:fld>
                    <a:r>
                      <a:rPr lang="en-US" baseline="0"/>
                      <a:t>
</a:t>
                    </a:r>
                    <a:fld id="{1061C25B-7708-4144-9819-AF2D693E9FD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a:lstStyle/>
                  <a:p>
                    <a:fld id="{28A646BF-1D8D-4AA4-A7E0-07734D272511}" type="CELLRANGE">
                      <a:rPr lang="en-US" baseline="0"/>
                      <a:pPr/>
                      <a:t>[CELLRANGE]</a:t>
                    </a:fld>
                    <a:r>
                      <a:rPr lang="en-US" baseline="0"/>
                      <a:t>
</a:t>
                    </a:r>
                    <a:fld id="{2517EDEC-537A-43DD-BF11-B7F2FE670E0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a:lstStyle/>
                  <a:p>
                    <a:fld id="{F4539436-BBEC-4DF5-8962-10B41836B3BA}" type="CELLRANGE">
                      <a:rPr lang="en-US" baseline="0"/>
                      <a:pPr/>
                      <a:t>[CELLRANGE]</a:t>
                    </a:fld>
                    <a:r>
                      <a:rPr lang="en-US" baseline="0"/>
                      <a:t>
</a:t>
                    </a:r>
                    <a:fld id="{C23EDCAE-E670-4597-8563-C35B5FB0D0F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a:lstStyle/>
                  <a:p>
                    <a:fld id="{6D07CD3E-706F-4AFC-B856-911AF5834E22}" type="CELLRANGE">
                      <a:rPr lang="en-US" baseline="0"/>
                      <a:pPr/>
                      <a:t>[CELLRANGE]</a:t>
                    </a:fld>
                    <a:r>
                      <a:rPr lang="en-US" baseline="0"/>
                      <a:t>
</a:t>
                    </a:r>
                    <a:fld id="{D07AFCF8-368F-4F35-99DB-373988F52ED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a:lstStyle/>
                  <a:p>
                    <a:fld id="{24538349-4CD0-4CC5-8594-66BDDE3DFA18}" type="CELLRANGE">
                      <a:rPr lang="en-US" baseline="0"/>
                      <a:pPr/>
                      <a:t>[CELLRANGE]</a:t>
                    </a:fld>
                    <a:r>
                      <a:rPr lang="en-US" baseline="0"/>
                      <a:t>
</a:t>
                    </a:r>
                    <a:fld id="{1DE7439D-745B-49CD-8EB3-CA4EECB3666A}"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a:lstStyle/>
                  <a:p>
                    <a:fld id="{91BC760D-5574-46D0-8FB9-5894CAC35E7A}" type="CELLRANGE">
                      <a:rPr lang="en-US" baseline="0"/>
                      <a:pPr/>
                      <a:t>[CELLRANGE]</a:t>
                    </a:fld>
                    <a:r>
                      <a:rPr lang="en-US" baseline="0"/>
                      <a:t>
</a:t>
                    </a:r>
                    <a:fld id="{6EAC4BC3-6EA7-4D7F-8758-502A23F3CCE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a:lstStyle/>
                  <a:p>
                    <a:fld id="{9DF64121-2A83-4A00-A2E2-5FEB3C23FFD9}" type="CELLRANGE">
                      <a:rPr lang="en-US" baseline="0"/>
                      <a:pPr/>
                      <a:t>[CELLRANGE]</a:t>
                    </a:fld>
                    <a:r>
                      <a:rPr lang="en-US" baseline="0"/>
                      <a:t>
</a:t>
                    </a:r>
                    <a:fld id="{2CD428AC-15E6-43FB-8F69-0D66568D341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a:lstStyle/>
                  <a:p>
                    <a:fld id="{E2B7D57E-2089-4819-A8BD-A27A880A3A06}" type="CELLRANGE">
                      <a:rPr lang="en-US" baseline="0"/>
                      <a:pPr/>
                      <a:t>[CELLRANGE]</a:t>
                    </a:fld>
                    <a:r>
                      <a:rPr lang="en-US" baseline="0"/>
                      <a:t>
</a:t>
                    </a:r>
                    <a:fld id="{A2CC4472-EE85-4C79-8AD0-37E6EA99AEA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a:lstStyle/>
                  <a:p>
                    <a:fld id="{636B259B-E494-4F91-A803-AC0390496132}" type="CELLRANGE">
                      <a:rPr lang="en-US" baseline="0"/>
                      <a:pPr/>
                      <a:t>[CELLRANGE]</a:t>
                    </a:fld>
                    <a:r>
                      <a:rPr lang="en-US" baseline="0"/>
                      <a:t>
</a:t>
                    </a:r>
                    <a:fld id="{D83452F4-5E96-4CA3-9F8E-B1E96073B3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Cantabria</c:v>
                </c:pt>
                <c:pt idx="8">
                  <c:v>Madrid, Comunidad de</c:v>
                </c:pt>
                <c:pt idx="9">
                  <c:v>Comunitat Valenciana</c:v>
                </c:pt>
                <c:pt idx="10">
                  <c:v>Media Nacional</c:v>
                </c:pt>
                <c:pt idx="11">
                  <c:v>Andalucía</c:v>
                </c:pt>
                <c:pt idx="12">
                  <c:v>Balears, Illes</c:v>
                </c:pt>
                <c:pt idx="13">
                  <c:v>Rioja, La</c:v>
                </c:pt>
                <c:pt idx="14">
                  <c:v>Canarias</c:v>
                </c:pt>
                <c:pt idx="15">
                  <c:v>Murcia, Región de</c:v>
                </c:pt>
                <c:pt idx="16">
                  <c:v>Melilla</c:v>
                </c:pt>
                <c:pt idx="17">
                  <c:v>Extremadura</c:v>
                </c:pt>
                <c:pt idx="18">
                  <c:v>País Vasco</c:v>
                </c:pt>
                <c:pt idx="19">
                  <c:v>Cataluña</c:v>
                </c:pt>
              </c:strCache>
            </c:strRef>
          </c:cat>
          <c:val>
            <c:numRef>
              <c:f>'11ListaEsperaGII'!$P$13:$P$32</c:f>
              <c:numCache>
                <c:formatCode>0.00%</c:formatCode>
                <c:ptCount val="20"/>
                <c:pt idx="0">
                  <c:v>1.4514151297515077E-3</c:v>
                </c:pt>
                <c:pt idx="1">
                  <c:v>5.6110578896948135E-3</c:v>
                </c:pt>
                <c:pt idx="2">
                  <c:v>1.279856842760445E-2</c:v>
                </c:pt>
                <c:pt idx="3">
                  <c:v>1.4732965009208104E-2</c:v>
                </c:pt>
                <c:pt idx="4">
                  <c:v>2.6324341891452715E-2</c:v>
                </c:pt>
                <c:pt idx="5">
                  <c:v>5.4134298613088216E-2</c:v>
                </c:pt>
                <c:pt idx="6">
                  <c:v>5.6769357345278361E-2</c:v>
                </c:pt>
                <c:pt idx="7">
                  <c:v>5.6998738965952082E-2</c:v>
                </c:pt>
                <c:pt idx="8">
                  <c:v>5.8023872679045095E-2</c:v>
                </c:pt>
                <c:pt idx="9">
                  <c:v>8.6607142857142855E-2</c:v>
                </c:pt>
                <c:pt idx="10">
                  <c:v>9.4738863093223116E-2</c:v>
                </c:pt>
                <c:pt idx="11">
                  <c:v>9.8064596947616767E-2</c:v>
                </c:pt>
                <c:pt idx="12">
                  <c:v>0.10402623428675532</c:v>
                </c:pt>
                <c:pt idx="13">
                  <c:v>0.11178247734138973</c:v>
                </c:pt>
                <c:pt idx="14">
                  <c:v>0.11989699786458988</c:v>
                </c:pt>
                <c:pt idx="15">
                  <c:v>0.12307607436420809</c:v>
                </c:pt>
                <c:pt idx="16">
                  <c:v>0.12484700122399021</c:v>
                </c:pt>
                <c:pt idx="17">
                  <c:v>0.1304445442299057</c:v>
                </c:pt>
                <c:pt idx="18">
                  <c:v>0.13100303951367781</c:v>
                </c:pt>
                <c:pt idx="19">
                  <c:v>0.18693798411269499</c:v>
                </c:pt>
              </c:numCache>
            </c:numRef>
          </c:val>
          <c:extLst>
            <c:ext xmlns:c15="http://schemas.microsoft.com/office/drawing/2012/chart" uri="{02D57815-91ED-43cb-92C2-25804820EDAC}">
              <c15:datalabelsRange>
                <c15:f>'11ListaEsperaGII'!$N$13:$N$32</c15:f>
                <c15:dlblRangeCache>
                  <c:ptCount val="20"/>
                  <c:pt idx="0">
                    <c:v>58</c:v>
                  </c:pt>
                  <c:pt idx="1">
                    <c:v>82</c:v>
                  </c:pt>
                  <c:pt idx="2">
                    <c:v>329</c:v>
                  </c:pt>
                  <c:pt idx="3">
                    <c:v>8</c:v>
                  </c:pt>
                  <c:pt idx="4">
                    <c:v>162</c:v>
                  </c:pt>
                  <c:pt idx="5">
                    <c:v>1.331</c:v>
                  </c:pt>
                  <c:pt idx="6">
                    <c:v>621</c:v>
                  </c:pt>
                  <c:pt idx="7">
                    <c:v>452</c:v>
                  </c:pt>
                  <c:pt idx="8">
                    <c:v>4.025</c:v>
                  </c:pt>
                  <c:pt idx="9">
                    <c:v>5.141</c:v>
                  </c:pt>
                  <c:pt idx="10">
                    <c:v>56.253</c:v>
                  </c:pt>
                  <c:pt idx="11">
                    <c:v>14.091</c:v>
                  </c:pt>
                  <c:pt idx="12">
                    <c:v>1.142</c:v>
                  </c:pt>
                  <c:pt idx="13">
                    <c:v>481</c:v>
                  </c:pt>
                  <c:pt idx="14">
                    <c:v>1.909</c:v>
                  </c:pt>
                  <c:pt idx="15">
                    <c:v>2.231</c:v>
                  </c:pt>
                  <c:pt idx="16">
                    <c:v>102</c:v>
                  </c:pt>
                  <c:pt idx="17">
                    <c:v>1.743</c:v>
                  </c:pt>
                  <c:pt idx="18">
                    <c:v>3.448</c:v>
                  </c:pt>
                  <c:pt idx="19">
                    <c:v>18.897</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'11ListaEsperaGII'!$L$13:$L$32</c:f>
              <c:strCache>
                <c:ptCount val="20"/>
                <c:pt idx="0">
                  <c:v>Castilla y León</c:v>
                </c:pt>
                <c:pt idx="1">
                  <c:v>Aragón</c:v>
                </c:pt>
                <c:pt idx="2">
                  <c:v>Galicia</c:v>
                </c:pt>
                <c:pt idx="3">
                  <c:v>Ceuta</c:v>
                </c:pt>
                <c:pt idx="4">
                  <c:v>Navarra, Comunidad Foral de</c:v>
                </c:pt>
                <c:pt idx="5">
                  <c:v>Castilla - La Mancha</c:v>
                </c:pt>
                <c:pt idx="6">
                  <c:v>Asturias, Principado de</c:v>
                </c:pt>
                <c:pt idx="7">
                  <c:v>Cantabria</c:v>
                </c:pt>
                <c:pt idx="8">
                  <c:v>Madrid, Comunidad de</c:v>
                </c:pt>
                <c:pt idx="9">
                  <c:v>Comunitat Valenciana</c:v>
                </c:pt>
                <c:pt idx="10">
                  <c:v>Media Nacional</c:v>
                </c:pt>
                <c:pt idx="11">
                  <c:v>Andalucía</c:v>
                </c:pt>
                <c:pt idx="12">
                  <c:v>Balears, Illes</c:v>
                </c:pt>
                <c:pt idx="13">
                  <c:v>Rioja, La</c:v>
                </c:pt>
                <c:pt idx="14">
                  <c:v>Canarias</c:v>
                </c:pt>
                <c:pt idx="15">
                  <c:v>Murcia, Región de</c:v>
                </c:pt>
                <c:pt idx="16">
                  <c:v>Melilla</c:v>
                </c:pt>
                <c:pt idx="17">
                  <c:v>Extremadura</c:v>
                </c:pt>
                <c:pt idx="18">
                  <c:v>País Vasco</c:v>
                </c:pt>
                <c:pt idx="19">
                  <c:v>Cataluña</c:v>
                </c:pt>
              </c:strCache>
            </c:strRef>
          </c:cat>
          <c:val>
            <c:numRef>
              <c:f>'11ListaEsperaGII'!$Q$13:$Q$32</c:f>
              <c:numCache>
                <c:formatCode>0.00%</c:formatCode>
                <c:ptCount val="20"/>
                <c:pt idx="0">
                  <c:v>0.9052611369067769</c:v>
                </c:pt>
                <c:pt idx="1">
                  <c:v>0.9052611369067769</c:v>
                </c:pt>
                <c:pt idx="2">
                  <c:v>0.9052611369067769</c:v>
                </c:pt>
                <c:pt idx="3">
                  <c:v>0.9052611369067769</c:v>
                </c:pt>
                <c:pt idx="4">
                  <c:v>0.9052611369067769</c:v>
                </c:pt>
                <c:pt idx="5">
                  <c:v>0.9052611369067769</c:v>
                </c:pt>
                <c:pt idx="6">
                  <c:v>0.9052611369067769</c:v>
                </c:pt>
                <c:pt idx="7">
                  <c:v>0.9052611369067769</c:v>
                </c:pt>
                <c:pt idx="8">
                  <c:v>0.9052611369067769</c:v>
                </c:pt>
                <c:pt idx="9">
                  <c:v>0.9052611369067769</c:v>
                </c:pt>
                <c:pt idx="10">
                  <c:v>0.9052611369067769</c:v>
                </c:pt>
                <c:pt idx="11">
                  <c:v>0.9052611369067769</c:v>
                </c:pt>
                <c:pt idx="12">
                  <c:v>0.9052611369067769</c:v>
                </c:pt>
                <c:pt idx="13">
                  <c:v>0.9052611369067769</c:v>
                </c:pt>
                <c:pt idx="14">
                  <c:v>0.9052611369067769</c:v>
                </c:pt>
                <c:pt idx="15">
                  <c:v>0.9052611369067769</c:v>
                </c:pt>
                <c:pt idx="16">
                  <c:v>0.9052611369067769</c:v>
                </c:pt>
                <c:pt idx="17">
                  <c:v>0.9052611369067769</c:v>
                </c:pt>
                <c:pt idx="18">
                  <c:v>0.9052611369067769</c:v>
                </c:pt>
                <c:pt idx="19">
                  <c:v>0.9052611369067769</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1901891133173568"/>
          <c:y val="0.89331796142304642"/>
          <c:w val="0.56405624638538954"/>
          <c:h val="4.7766085314102091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chemeClr val="accent6"/>
            </a:solidFill>
          </c:spPr>
          <c:invertIfNegative val="0"/>
          <c:dPt>
            <c:idx val="9"/>
            <c:invertIfNegative val="0"/>
            <c:bubble3D val="0"/>
            <c:extLst>
              <c:ext xmlns:c16="http://schemas.microsoft.com/office/drawing/2014/chart" uri="{C3380CC4-5D6E-409C-BE32-E72D297353CC}">
                <c16:uniqueId val="{00000000-E6BD-407D-8DB5-88274B443806}"/>
              </c:ext>
            </c:extLst>
          </c:dPt>
          <c:dPt>
            <c:idx val="11"/>
            <c:invertIfNegative val="0"/>
            <c:bubble3D val="0"/>
            <c:extLst>
              <c:ext xmlns:c16="http://schemas.microsoft.com/office/drawing/2014/chart" uri="{C3380CC4-5D6E-409C-BE32-E72D297353CC}">
                <c16:uniqueId val="{00000001-E6BD-407D-8DB5-88274B443806}"/>
              </c:ext>
            </c:extLst>
          </c:dPt>
          <c:dPt>
            <c:idx val="12"/>
            <c:invertIfNegative val="0"/>
            <c:bubble3D val="0"/>
            <c:spPr>
              <a:solidFill>
                <a:schemeClr val="accent6">
                  <a:lumMod val="50000"/>
                </a:schemeClr>
              </a:solidFill>
            </c:spPr>
            <c:extLst>
              <c:ext xmlns:c16="http://schemas.microsoft.com/office/drawing/2014/chart" uri="{C3380CC4-5D6E-409C-BE32-E72D297353CC}">
                <c16:uniqueId val="{00000003-E6BD-407D-8DB5-88274B443806}"/>
              </c:ext>
            </c:extLst>
          </c:dPt>
          <c:dPt>
            <c:idx val="13"/>
            <c:invertIfNegative val="0"/>
            <c:bubble3D val="0"/>
            <c:extLst>
              <c:ext xmlns:c16="http://schemas.microsoft.com/office/drawing/2014/chart" uri="{C3380CC4-5D6E-409C-BE32-E72D297353CC}">
                <c16:uniqueId val="{00000004-E6BD-407D-8DB5-88274B443806}"/>
              </c:ext>
            </c:extLst>
          </c:dPt>
          <c:dPt>
            <c:idx val="14"/>
            <c:invertIfNegative val="0"/>
            <c:bubble3D val="0"/>
            <c:extLst>
              <c:ext xmlns:c16="http://schemas.microsoft.com/office/drawing/2014/chart" uri="{C3380CC4-5D6E-409C-BE32-E72D297353CC}">
                <c16:uniqueId val="{00000005-E6BD-407D-8DB5-88274B443806}"/>
              </c:ext>
            </c:extLst>
          </c:dPt>
          <c:dPt>
            <c:idx val="15"/>
            <c:invertIfNegative val="0"/>
            <c:bubble3D val="0"/>
            <c:extLst>
              <c:ext xmlns:c16="http://schemas.microsoft.com/office/drawing/2014/chart" uri="{C3380CC4-5D6E-409C-BE32-E72D297353CC}">
                <c16:uniqueId val="{00000006-E6BD-407D-8DB5-88274B443806}"/>
              </c:ext>
            </c:extLst>
          </c:dPt>
          <c:dLbls>
            <c:dLbl>
              <c:idx val="0"/>
              <c:layout>
                <c:manualLayout>
                  <c:x val="0"/>
                  <c:y val="-3.0478894636931943E-3"/>
                </c:manualLayout>
              </c:layout>
              <c:tx>
                <c:rich>
                  <a:bodyPr/>
                  <a:lstStyle/>
                  <a:p>
                    <a:fld id="{33FF688E-C525-4F5A-9A64-EA1EEF55D8AD}" type="CELLRANGE">
                      <a:rPr lang="en-US" baseline="0"/>
                      <a:pPr/>
                      <a:t>[CELLRANGE]</a:t>
                    </a:fld>
                    <a:r>
                      <a:rPr lang="en-US" baseline="0"/>
                      <a:t>
</a:t>
                    </a:r>
                    <a:fld id="{DD7A97DE-63E6-469E-B6FE-66301CE1276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a:lstStyle/>
                  <a:p>
                    <a:fld id="{385855EA-49CF-4283-88DD-055F51F5769B}" type="CELLRANGE">
                      <a:rPr lang="en-US" baseline="0"/>
                      <a:pPr/>
                      <a:t>[CELLRANGE]</a:t>
                    </a:fld>
                    <a:r>
                      <a:rPr lang="en-US" baseline="0"/>
                      <a:t>
</a:t>
                    </a:r>
                    <a:fld id="{BE9EC0ED-392B-4C2B-A2E7-8756EF9A9F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a:lstStyle/>
                  <a:p>
                    <a:fld id="{1A1E20F1-E14B-42D8-B985-53C0908E373F}" type="CELLRANGE">
                      <a:rPr lang="en-US" baseline="0"/>
                      <a:pPr/>
                      <a:t>[CELLRANGE]</a:t>
                    </a:fld>
                    <a:r>
                      <a:rPr lang="en-US" baseline="0"/>
                      <a:t>
</a:t>
                    </a:r>
                    <a:fld id="{954B6AC0-73B1-4C14-A950-5D631EB1A331}"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a:lstStyle/>
                  <a:p>
                    <a:fld id="{6AEC26C8-EBA9-467A-9A71-1AD8D69C728A}" type="CELLRANGE">
                      <a:rPr lang="en-US" baseline="0"/>
                      <a:pPr/>
                      <a:t>[CELLRANGE]</a:t>
                    </a:fld>
                    <a:r>
                      <a:rPr lang="en-US" baseline="0"/>
                      <a:t>
</a:t>
                    </a:r>
                    <a:fld id="{2ADB641D-6EDB-4125-BA6D-E6E846BE902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a:lstStyle/>
                  <a:p>
                    <a:fld id="{3A1D3D81-7BB1-405E-AD3F-02CCF10CC448}" type="CELLRANGE">
                      <a:rPr lang="en-US" baseline="0"/>
                      <a:pPr/>
                      <a:t>[CELLRANGE]</a:t>
                    </a:fld>
                    <a:r>
                      <a:rPr lang="en-US" baseline="0"/>
                      <a:t>
</a:t>
                    </a:r>
                    <a:fld id="{F19FF3A6-568D-4D0D-B9E9-AE6AD1AC2FC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a:lstStyle/>
                  <a:p>
                    <a:fld id="{5DBBCC63-F787-4D6D-8916-76F19D438662}" type="CELLRANGE">
                      <a:rPr lang="en-US" baseline="0"/>
                      <a:pPr/>
                      <a:t>[CELLRANGE]</a:t>
                    </a:fld>
                    <a:r>
                      <a:rPr lang="en-US" baseline="0"/>
                      <a:t>
</a:t>
                    </a:r>
                    <a:fld id="{407F2311-BEE8-486D-8B2C-7DE3F643BCD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a:lstStyle/>
                  <a:p>
                    <a:fld id="{6EC22657-6724-4F49-A005-62659A69D712}" type="CELLRANGE">
                      <a:rPr lang="en-US" baseline="0"/>
                      <a:pPr/>
                      <a:t>[CELLRANGE]</a:t>
                    </a:fld>
                    <a:r>
                      <a:rPr lang="en-US" baseline="0"/>
                      <a:t>
</a:t>
                    </a:r>
                    <a:fld id="{1EB13EB4-A68A-49DB-92F8-8B51EE27C5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a:lstStyle/>
                  <a:p>
                    <a:fld id="{F4327933-F850-4527-9C09-C84D4C6B78A1}" type="CELLRANGE">
                      <a:rPr lang="en-US" baseline="0"/>
                      <a:pPr/>
                      <a:t>[CELLRANGE]</a:t>
                    </a:fld>
                    <a:r>
                      <a:rPr lang="en-US" baseline="0"/>
                      <a:t>
</a:t>
                    </a:r>
                    <a:fld id="{3D5B5ABB-0D82-451A-8164-498556D2DDF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a:lstStyle/>
                  <a:p>
                    <a:fld id="{07D066B3-DE01-4E70-867B-FBDD951A17E5}" type="CELLRANGE">
                      <a:rPr lang="en-US" baseline="0"/>
                      <a:pPr/>
                      <a:t>[CELLRANGE]</a:t>
                    </a:fld>
                    <a:r>
                      <a:rPr lang="en-US" baseline="0"/>
                      <a:t>
</a:t>
                    </a:r>
                    <a:fld id="{7698C074-2FC4-44AA-95C2-901AD928BCE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a:lstStyle/>
                  <a:p>
                    <a:fld id="{9E1902C1-A08E-4C74-A1A1-1449219B45F0}" type="CELLRANGE">
                      <a:rPr lang="en-US" baseline="0"/>
                      <a:pPr/>
                      <a:t>[CELLRANGE]</a:t>
                    </a:fld>
                    <a:r>
                      <a:rPr lang="en-US" baseline="0"/>
                      <a:t>
</a:t>
                    </a:r>
                    <a:fld id="{3987332D-D6FC-4A69-802C-CB7E19B2AF6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a:lstStyle/>
                  <a:p>
                    <a:fld id="{75D1B901-A70F-4E64-8AF1-F7B8C8457287}" type="CELLRANGE">
                      <a:rPr lang="en-US" baseline="0"/>
                      <a:pPr/>
                      <a:t>[CELLRANGE]</a:t>
                    </a:fld>
                    <a:r>
                      <a:rPr lang="en-US" baseline="0"/>
                      <a:t>
</a:t>
                    </a:r>
                    <a:fld id="{D8BA1703-7971-420F-92E5-EE2740B59F0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a:lstStyle/>
                  <a:p>
                    <a:fld id="{B7447411-CBA5-43C0-88FC-91776A0BDD65}" type="CELLRANGE">
                      <a:rPr lang="en-US" baseline="0"/>
                      <a:pPr/>
                      <a:t>[CELLRANGE]</a:t>
                    </a:fld>
                    <a:r>
                      <a:rPr lang="en-US" baseline="0"/>
                      <a:t>
</a:t>
                    </a:r>
                    <a:fld id="{B39AE082-8D1E-4E80-8697-2F8B3C5199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a:lstStyle/>
                  <a:p>
                    <a:fld id="{9E05D166-70BC-4417-B4E4-58ABEC5958C1}" type="CELLRANGE">
                      <a:rPr lang="en-US" baseline="0"/>
                      <a:pPr/>
                      <a:t>[CELLRANGE]</a:t>
                    </a:fld>
                    <a:r>
                      <a:rPr lang="en-US" baseline="0"/>
                      <a:t>
</a:t>
                    </a:r>
                    <a:fld id="{25968FA1-EEF2-42A3-B3B3-F7C6E730378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a:lstStyle/>
                  <a:p>
                    <a:fld id="{98AD46AC-CCD1-42C5-BFA1-EF15D70ABFD3}" type="CELLRANGE">
                      <a:rPr lang="en-US" baseline="0"/>
                      <a:pPr/>
                      <a:t>[CELLRANGE]</a:t>
                    </a:fld>
                    <a:r>
                      <a:rPr lang="en-US" baseline="0"/>
                      <a:t>
</a:t>
                    </a:r>
                    <a:fld id="{2444A0F0-8B29-4E85-A0CF-0D4899012F7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a:lstStyle/>
                  <a:p>
                    <a:fld id="{A71E4499-3D9A-4B6D-BBA5-1185F0B54B18}" type="CELLRANGE">
                      <a:rPr lang="en-US" baseline="0"/>
                      <a:pPr/>
                      <a:t>[CELLRANGE]</a:t>
                    </a:fld>
                    <a:r>
                      <a:rPr lang="en-US" baseline="0"/>
                      <a:t>
</a:t>
                    </a:r>
                    <a:fld id="{57A43308-329F-4F24-BA1A-33E878746BC4}"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a:lstStyle/>
                  <a:p>
                    <a:fld id="{8D44FE8B-3E34-4D7F-B960-5CAC559FBEA8}" type="CELLRANGE">
                      <a:rPr lang="en-US" baseline="0"/>
                      <a:pPr/>
                      <a:t>[CELLRANGE]</a:t>
                    </a:fld>
                    <a:r>
                      <a:rPr lang="en-US" baseline="0"/>
                      <a:t>
</a:t>
                    </a:r>
                    <a:fld id="{98424B7E-1E0A-4E18-95BD-CDF543424E2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a:lstStyle/>
                  <a:p>
                    <a:fld id="{28339C91-61C9-482D-A413-A4976AA2111B}" type="CELLRANGE">
                      <a:rPr lang="en-US" baseline="0"/>
                      <a:pPr/>
                      <a:t>[CELLRANGE]</a:t>
                    </a:fld>
                    <a:r>
                      <a:rPr lang="en-US" baseline="0"/>
                      <a:t>
</a:t>
                    </a:r>
                    <a:fld id="{F5398F56-81A0-462A-9C3E-54B71AE5429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a:lstStyle/>
                  <a:p>
                    <a:fld id="{F1E7CF04-C35B-4D4E-BD3A-42E2CA9568E9}" type="CELLRANGE">
                      <a:rPr lang="en-US" baseline="0"/>
                      <a:pPr/>
                      <a:t>[CELLRANGE]</a:t>
                    </a:fld>
                    <a:r>
                      <a:rPr lang="en-US" baseline="0"/>
                      <a:t>
</a:t>
                    </a:r>
                    <a:fld id="{7E2FD700-D685-45D8-A849-D196FDD534F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a:lstStyle/>
                  <a:p>
                    <a:fld id="{0F653152-A4E7-441E-B955-1E0BB7A8F032}" type="CELLRANGE">
                      <a:rPr lang="en-US" baseline="0"/>
                      <a:pPr/>
                      <a:t>[CELLRANGE]</a:t>
                    </a:fld>
                    <a:r>
                      <a:rPr lang="en-US" baseline="0"/>
                      <a:t>
</a:t>
                    </a:r>
                    <a:fld id="{8E6F0598-2B9D-4E20-9028-4A921369D382}"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a:lstStyle/>
                  <a:p>
                    <a:fld id="{F0C1D6A3-1EA4-4FDC-94CE-7D24F147877A}" type="CELLRANGE">
                      <a:rPr lang="en-US" baseline="0"/>
                      <a:pPr/>
                      <a:t>[CELLRANGE]</a:t>
                    </a:fld>
                    <a:r>
                      <a:rPr lang="en-US" baseline="0"/>
                      <a:t>
</a:t>
                    </a:r>
                    <a:fld id="{81E731CB-BA9D-48F3-87E1-CC0F114EEA6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Ceuta</c:v>
                </c:pt>
                <c:pt idx="3">
                  <c:v>Navarra, Comunidad Foral de</c:v>
                </c:pt>
                <c:pt idx="4">
                  <c:v>Galicia</c:v>
                </c:pt>
                <c:pt idx="5">
                  <c:v>Asturias, Principado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Andalucía</c:v>
                </c:pt>
                <c:pt idx="16">
                  <c:v>Melilla</c:v>
                </c:pt>
                <c:pt idx="17">
                  <c:v>País Vasco</c:v>
                </c:pt>
                <c:pt idx="18">
                  <c:v>Rioja, La</c:v>
                </c:pt>
                <c:pt idx="19">
                  <c:v>Cataluña</c:v>
                </c:pt>
              </c:strCache>
            </c:strRef>
          </c:cat>
          <c:val>
            <c:numRef>
              <c:f>'11ListaEsperaGI'!$O$13:$O$32</c:f>
              <c:numCache>
                <c:formatCode>0.00%</c:formatCode>
                <c:ptCount val="20"/>
                <c:pt idx="0">
                  <c:v>0.99897194260012856</c:v>
                </c:pt>
                <c:pt idx="1">
                  <c:v>0.98773006134969321</c:v>
                </c:pt>
                <c:pt idx="2">
                  <c:v>0.93856655290102387</c:v>
                </c:pt>
                <c:pt idx="3">
                  <c:v>0.93748182611224196</c:v>
                </c:pt>
                <c:pt idx="4">
                  <c:v>0.93571522281016317</c:v>
                </c:pt>
                <c:pt idx="5">
                  <c:v>0.92824450022146754</c:v>
                </c:pt>
                <c:pt idx="6">
                  <c:v>0.92591129466690614</c:v>
                </c:pt>
                <c:pt idx="7">
                  <c:v>0.90007729225459709</c:v>
                </c:pt>
                <c:pt idx="8">
                  <c:v>0.87679590631765403</c:v>
                </c:pt>
                <c:pt idx="9">
                  <c:v>0.87454305634068208</c:v>
                </c:pt>
                <c:pt idx="10">
                  <c:v>0.85114192495921692</c:v>
                </c:pt>
                <c:pt idx="11">
                  <c:v>0.84062339189884583</c:v>
                </c:pt>
                <c:pt idx="12">
                  <c:v>0.81224195344502836</c:v>
                </c:pt>
                <c:pt idx="13">
                  <c:v>0.79322322251364574</c:v>
                </c:pt>
                <c:pt idx="14">
                  <c:v>0.7902036645010585</c:v>
                </c:pt>
                <c:pt idx="15">
                  <c:v>0.77761752426394837</c:v>
                </c:pt>
                <c:pt idx="16">
                  <c:v>0.7756653992395437</c:v>
                </c:pt>
                <c:pt idx="17">
                  <c:v>0.76013250194855808</c:v>
                </c:pt>
                <c:pt idx="18">
                  <c:v>0.75325365205843298</c:v>
                </c:pt>
                <c:pt idx="19">
                  <c:v>0.62100971833305885</c:v>
                </c:pt>
              </c:numCache>
            </c:numRef>
          </c:val>
          <c:extLst>
            <c:ext xmlns:c15="http://schemas.microsoft.com/office/drawing/2012/chart" uri="{02D57815-91ED-43cb-92C2-25804820EDAC}">
              <c15:datalabelsRange>
                <c15:f>'11ListaEsperaGI'!$M$13:$M$32</c15:f>
                <c15:dlblRangeCache>
                  <c:ptCount val="20"/>
                  <c:pt idx="0">
                    <c:v>46.642</c:v>
                  </c:pt>
                  <c:pt idx="1">
                    <c:v>13.524</c:v>
                  </c:pt>
                  <c:pt idx="2">
                    <c:v>550</c:v>
                  </c:pt>
                  <c:pt idx="3">
                    <c:v>6.448</c:v>
                  </c:pt>
                  <c:pt idx="4">
                    <c:v>21.397</c:v>
                  </c:pt>
                  <c:pt idx="5">
                    <c:v>12.574</c:v>
                  </c:pt>
                  <c:pt idx="6">
                    <c:v>25.782</c:v>
                  </c:pt>
                  <c:pt idx="7">
                    <c:v>50.074</c:v>
                  </c:pt>
                  <c:pt idx="8">
                    <c:v>4.455</c:v>
                  </c:pt>
                  <c:pt idx="9">
                    <c:v>46.412</c:v>
                  </c:pt>
                  <c:pt idx="10">
                    <c:v>12.522</c:v>
                  </c:pt>
                  <c:pt idx="11">
                    <c:v>11.435</c:v>
                  </c:pt>
                  <c:pt idx="12">
                    <c:v>451.492</c:v>
                  </c:pt>
                  <c:pt idx="13">
                    <c:v>11.190</c:v>
                  </c:pt>
                  <c:pt idx="14">
                    <c:v>10.825</c:v>
                  </c:pt>
                  <c:pt idx="15">
                    <c:v>71.708</c:v>
                  </c:pt>
                  <c:pt idx="16">
                    <c:v>408</c:v>
                  </c:pt>
                  <c:pt idx="17">
                    <c:v>27.307</c:v>
                  </c:pt>
                  <c:pt idx="18">
                    <c:v>2.836</c:v>
                  </c:pt>
                  <c:pt idx="19">
                    <c:v>75.403</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chemeClr val="accent2"/>
            </a:solidFill>
          </c:spPr>
          <c:invertIfNegative val="0"/>
          <c:dPt>
            <c:idx val="9"/>
            <c:invertIfNegative val="0"/>
            <c:bubble3D val="0"/>
            <c:extLst>
              <c:ext xmlns:c16="http://schemas.microsoft.com/office/drawing/2014/chart" uri="{C3380CC4-5D6E-409C-BE32-E72D297353CC}">
                <c16:uniqueId val="{00000016-E6BD-407D-8DB5-88274B443806}"/>
              </c:ext>
            </c:extLst>
          </c:dPt>
          <c:dPt>
            <c:idx val="11"/>
            <c:invertIfNegative val="0"/>
            <c:bubble3D val="0"/>
            <c:extLst>
              <c:ext xmlns:c16="http://schemas.microsoft.com/office/drawing/2014/chart" uri="{C3380CC4-5D6E-409C-BE32-E72D297353CC}">
                <c16:uniqueId val="{00000017-E6BD-407D-8DB5-88274B443806}"/>
              </c:ext>
            </c:extLst>
          </c:dPt>
          <c:dPt>
            <c:idx val="12"/>
            <c:invertIfNegative val="0"/>
            <c:bubble3D val="0"/>
            <c:spPr>
              <a:solidFill>
                <a:schemeClr val="accent2">
                  <a:lumMod val="50000"/>
                </a:schemeClr>
              </a:solidFill>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a:lstStyle/>
                  <a:p>
                    <a:fld id="{664A9B47-D040-4DF7-B7FD-8BAD7F5DA6AD}" type="CELLRANGE">
                      <a:rPr lang="en-US" baseline="0"/>
                      <a:pPr/>
                      <a:t>[CELLRANGE]</a:t>
                    </a:fld>
                    <a:r>
                      <a:rPr lang="en-US" baseline="0"/>
                      <a:t>
</a:t>
                    </a:r>
                    <a:fld id="{4368A185-3B91-4E19-BB3F-455B8DCC66B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a:lstStyle/>
                  <a:p>
                    <a:fld id="{7FDFC653-B5F1-4462-A8CB-C25518614635}" type="CELLRANGE">
                      <a:rPr lang="en-US" baseline="0"/>
                      <a:pPr/>
                      <a:t>[CELLRANGE]</a:t>
                    </a:fld>
                    <a:r>
                      <a:rPr lang="en-US" baseline="0"/>
                      <a:t>
</a:t>
                    </a:r>
                    <a:fld id="{0E43CA67-DA2A-4628-AF03-C6A5D113BBA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a:lstStyle/>
                  <a:p>
                    <a:fld id="{4B2C042B-C68A-4A76-AA02-721A445A921A}" type="CELLRANGE">
                      <a:rPr lang="en-US" baseline="0"/>
                      <a:pPr/>
                      <a:t>[CELLRANGE]</a:t>
                    </a:fld>
                    <a:r>
                      <a:rPr lang="en-US" baseline="0"/>
                      <a:t>
</a:t>
                    </a:r>
                    <a:fld id="{4FB735B4-6C4E-429E-9EA2-4B2DA581462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a:lstStyle/>
                  <a:p>
                    <a:fld id="{5BE5A4AE-EEEE-424E-9364-682AE807E0E1}" type="CELLRANGE">
                      <a:rPr lang="en-US" baseline="0"/>
                      <a:pPr/>
                      <a:t>[CELLRANGE]</a:t>
                    </a:fld>
                    <a:r>
                      <a:rPr lang="en-US" baseline="0"/>
                      <a:t>
</a:t>
                    </a:r>
                    <a:fld id="{CAA59DF2-29A8-4633-95E0-039579B77BA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a:lstStyle/>
                  <a:p>
                    <a:fld id="{6229AAC5-8422-40A7-9D8C-AD50BBB5E3E8}" type="CELLRANGE">
                      <a:rPr lang="en-US" baseline="0"/>
                      <a:pPr/>
                      <a:t>[CELLRANGE]</a:t>
                    </a:fld>
                    <a:r>
                      <a:rPr lang="en-US" baseline="0"/>
                      <a:t>
</a:t>
                    </a:r>
                    <a:fld id="{3A6727D3-F01A-4385-8284-2D5D13043E3F}"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a:lstStyle/>
                  <a:p>
                    <a:fld id="{4C913379-B7C4-4F44-9FDC-28B3574AAA42}" type="CELLRANGE">
                      <a:rPr lang="en-US" baseline="0"/>
                      <a:pPr/>
                      <a:t>[CELLRANGE]</a:t>
                    </a:fld>
                    <a:r>
                      <a:rPr lang="en-US" baseline="0"/>
                      <a:t>
</a:t>
                    </a:r>
                    <a:fld id="{347B5776-38DB-4141-8606-65DC4E05287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a:lstStyle/>
                  <a:p>
                    <a:fld id="{AA874486-B85A-4745-9493-7A873191DB94}" type="CELLRANGE">
                      <a:rPr lang="en-US" baseline="0"/>
                      <a:pPr/>
                      <a:t>[CELLRANGE]</a:t>
                    </a:fld>
                    <a:r>
                      <a:rPr lang="en-US" baseline="0"/>
                      <a:t>
</a:t>
                    </a:r>
                    <a:fld id="{85954E1C-45B8-451A-B730-7A15D3A2A87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a:lstStyle/>
                  <a:p>
                    <a:fld id="{05D5DD1D-CCA9-4DD7-B9C9-28438AE5ED5E}" type="CELLRANGE">
                      <a:rPr lang="en-US" baseline="0"/>
                      <a:pPr/>
                      <a:t>[CELLRANGE]</a:t>
                    </a:fld>
                    <a:r>
                      <a:rPr lang="en-US" baseline="0"/>
                      <a:t>
</a:t>
                    </a:r>
                    <a:fld id="{31002D88-F15C-4EE6-B9D8-CD67A3491A8E}"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a:lstStyle/>
                  <a:p>
                    <a:fld id="{E15002CB-634A-4D93-A796-B90A45B25AB8}" type="CELLRANGE">
                      <a:rPr lang="en-US" baseline="0"/>
                      <a:pPr/>
                      <a:t>[CELLRANGE]</a:t>
                    </a:fld>
                    <a:r>
                      <a:rPr lang="en-US" baseline="0"/>
                      <a:t>
</a:t>
                    </a:r>
                    <a:fld id="{7C6A6264-4399-4D91-A547-2909FF382AC8}"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a:lstStyle/>
                  <a:p>
                    <a:fld id="{9B558AD3-7679-43CB-AFD5-7D5466228037}" type="CELLRANGE">
                      <a:rPr lang="en-US" baseline="0"/>
                      <a:pPr/>
                      <a:t>[CELLRANGE]</a:t>
                    </a:fld>
                    <a:r>
                      <a:rPr lang="en-US" baseline="0"/>
                      <a:t>
</a:t>
                    </a:r>
                    <a:fld id="{764BA1A9-828A-443A-83BE-9BE715FC8CB3}"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3.6872560258028003E-3"/>
                </c:manualLayout>
              </c:layout>
              <c:tx>
                <c:rich>
                  <a:bodyPr/>
                  <a:lstStyle/>
                  <a:p>
                    <a:fld id="{ED386E73-E156-492F-BB49-DF068D68D2D5}" type="CELLRANGE">
                      <a:rPr lang="en-US" baseline="0"/>
                      <a:pPr/>
                      <a:t>[CELLRANGE]</a:t>
                    </a:fld>
                    <a:r>
                      <a:rPr lang="en-US" baseline="0"/>
                      <a:t>
</a:t>
                    </a:r>
                    <a:fld id="{E6AE7730-B7A9-47A8-80E5-64F292423E3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0"/>
                  <c:y val="-1.9317225534193593E-3"/>
                </c:manualLayout>
              </c:layout>
              <c:tx>
                <c:rich>
                  <a:bodyPr/>
                  <a:lstStyle/>
                  <a:p>
                    <a:fld id="{62B81A81-4704-494F-BF1F-82C3DFE6E195}" type="CELLRANGE">
                      <a:rPr lang="en-US" baseline="0"/>
                      <a:pPr/>
                      <a:t>[CELLRANGE]</a:t>
                    </a:fld>
                    <a:r>
                      <a:rPr lang="en-US" baseline="0"/>
                      <a:t>
</a:t>
                    </a:r>
                    <a:fld id="{88D0A8DE-37BD-4C6B-9099-80AD4BDEEFEB}"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a:lstStyle/>
                  <a:p>
                    <a:fld id="{8C5ECA35-6027-43AB-BE83-90F6930033C6}" type="CELLRANGE">
                      <a:rPr lang="en-US" baseline="0"/>
                      <a:pPr/>
                      <a:t>[CELLRANGE]</a:t>
                    </a:fld>
                    <a:r>
                      <a:rPr lang="en-US" baseline="0"/>
                      <a:t>
</a:t>
                    </a:r>
                    <a:fld id="{BE15CED6-5278-4BDC-823E-DCA4A494F52D}"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a:lstStyle/>
                  <a:p>
                    <a:fld id="{0F17CBE1-CE10-4D76-ABFA-48002D262D73}" type="CELLRANGE">
                      <a:rPr lang="en-US" baseline="0"/>
                      <a:pPr/>
                      <a:t>[CELLRANGE]</a:t>
                    </a:fld>
                    <a:r>
                      <a:rPr lang="en-US" baseline="0"/>
                      <a:t>
</a:t>
                    </a:r>
                    <a:fld id="{9F1337C2-D31F-44E0-9E49-8FD394651E0C}"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a:lstStyle/>
                  <a:p>
                    <a:fld id="{18AC3383-44D9-4CEE-8163-48715344517D}" type="CELLRANGE">
                      <a:rPr lang="en-US" baseline="0"/>
                      <a:pPr/>
                      <a:t>[CELLRANGE]</a:t>
                    </a:fld>
                    <a:r>
                      <a:rPr lang="en-US" baseline="0"/>
                      <a:t>
</a:t>
                    </a:r>
                    <a:fld id="{BED15728-5A56-448E-968B-1B1D11059C30}"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a:lstStyle/>
                  <a:p>
                    <a:fld id="{8A2E6DFD-9D9A-400D-8975-DC61B94DECFA}" type="CELLRANGE">
                      <a:rPr lang="en-US" baseline="0"/>
                      <a:pPr/>
                      <a:t>[CELLRANGE]</a:t>
                    </a:fld>
                    <a:r>
                      <a:rPr lang="en-US" baseline="0"/>
                      <a:t>
</a:t>
                    </a:r>
                    <a:fld id="{913923B2-B5E5-48C9-B473-364C205462C6}"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a:lstStyle/>
                  <a:p>
                    <a:fld id="{1B88081B-ADB8-4C68-BE52-9B08BADFDC30}" type="CELLRANGE">
                      <a:rPr lang="en-US" baseline="0"/>
                      <a:pPr/>
                      <a:t>[CELLRANGE]</a:t>
                    </a:fld>
                    <a:r>
                      <a:rPr lang="en-US" baseline="0"/>
                      <a:t>
</a:t>
                    </a:r>
                    <a:fld id="{F2DD2213-48FC-4025-BCF6-4BBA953E368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a:lstStyle/>
                  <a:p>
                    <a:fld id="{3B310E88-CAE8-4979-A582-C9797DC08F21}" type="CELLRANGE">
                      <a:rPr lang="en-US" baseline="0"/>
                      <a:pPr/>
                      <a:t>[CELLRANGE]</a:t>
                    </a:fld>
                    <a:r>
                      <a:rPr lang="en-US" baseline="0"/>
                      <a:t>
</a:t>
                    </a:r>
                    <a:fld id="{59AB0EA8-FD3C-491C-9D0C-667FDAC9D189}"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7.2413798742446925E-2"/>
                </c:manualLayout>
              </c:layout>
              <c:tx>
                <c:rich>
                  <a:bodyPr/>
                  <a:lstStyle/>
                  <a:p>
                    <a:fld id="{AE2A81AF-802F-4EEC-BA64-90AF8D670258}" type="CELLRANGE">
                      <a:rPr lang="en-US" baseline="0"/>
                      <a:pPr/>
                      <a:t>[CELLRANGE]</a:t>
                    </a:fld>
                    <a:r>
                      <a:rPr lang="en-US" baseline="0"/>
                      <a:t>
</a:t>
                    </a:r>
                    <a:fld id="{D61AC8E9-2FAA-40B9-8C93-296FD1765625}"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0"/>
                  <c:y val="-7.4879355033891787E-2"/>
                </c:manualLayout>
              </c:layout>
              <c:tx>
                <c:rich>
                  <a:bodyPr/>
                  <a:lstStyle/>
                  <a:p>
                    <a:fld id="{3F2493EA-3D34-4AA9-ACE3-D736F87126E3}" type="CELLRANGE">
                      <a:rPr lang="en-US" baseline="0"/>
                      <a:pPr/>
                      <a:t>[CELLRANGE]</a:t>
                    </a:fld>
                    <a:r>
                      <a:rPr lang="en-US" baseline="0"/>
                      <a:t>
</a:t>
                    </a:r>
                    <a:fld id="{98EB2719-586E-48F0-BD27-7A220FE6D587}" type="VALUE">
                      <a:rPr lang="en-US" baseline="0"/>
                      <a:pPr/>
                      <a:t>[VALOR]</a:t>
                    </a:fld>
                    <a:endParaRPr lang="en-US" baseline="0"/>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Ceuta</c:v>
                </c:pt>
                <c:pt idx="3">
                  <c:v>Navarra, Comunidad Foral de</c:v>
                </c:pt>
                <c:pt idx="4">
                  <c:v>Galicia</c:v>
                </c:pt>
                <c:pt idx="5">
                  <c:v>Asturias, Principado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Andalucía</c:v>
                </c:pt>
                <c:pt idx="16">
                  <c:v>Melilla</c:v>
                </c:pt>
                <c:pt idx="17">
                  <c:v>País Vasco</c:v>
                </c:pt>
                <c:pt idx="18">
                  <c:v>Rioja, La</c:v>
                </c:pt>
                <c:pt idx="19">
                  <c:v>Cataluña</c:v>
                </c:pt>
              </c:strCache>
            </c:strRef>
          </c:cat>
          <c:val>
            <c:numRef>
              <c:f>'11ListaEsperaGI'!$P$13:$P$32</c:f>
              <c:numCache>
                <c:formatCode>0.00%</c:formatCode>
                <c:ptCount val="20"/>
                <c:pt idx="0">
                  <c:v>1.0280573998714929E-3</c:v>
                </c:pt>
                <c:pt idx="1">
                  <c:v>1.2269938650306749E-2</c:v>
                </c:pt>
                <c:pt idx="2">
                  <c:v>6.1433447098976107E-2</c:v>
                </c:pt>
                <c:pt idx="3">
                  <c:v>6.2518173887758072E-2</c:v>
                </c:pt>
                <c:pt idx="4">
                  <c:v>6.4284777189836884E-2</c:v>
                </c:pt>
                <c:pt idx="5">
                  <c:v>7.1755499778532406E-2</c:v>
                </c:pt>
                <c:pt idx="6">
                  <c:v>7.4088705333093918E-2</c:v>
                </c:pt>
                <c:pt idx="7">
                  <c:v>9.9922707745402906E-2</c:v>
                </c:pt>
                <c:pt idx="8">
                  <c:v>0.123204093682346</c:v>
                </c:pt>
                <c:pt idx="9">
                  <c:v>0.12545694365931789</c:v>
                </c:pt>
                <c:pt idx="10">
                  <c:v>0.14885807504078302</c:v>
                </c:pt>
                <c:pt idx="11">
                  <c:v>0.15937660810115414</c:v>
                </c:pt>
                <c:pt idx="12">
                  <c:v>0.18775804655497166</c:v>
                </c:pt>
                <c:pt idx="13">
                  <c:v>0.20677677748635429</c:v>
                </c:pt>
                <c:pt idx="14">
                  <c:v>0.20979633549894153</c:v>
                </c:pt>
                <c:pt idx="15">
                  <c:v>0.2223824757360516</c:v>
                </c:pt>
                <c:pt idx="16">
                  <c:v>0.22433460076045628</c:v>
                </c:pt>
                <c:pt idx="17">
                  <c:v>0.23986749805144195</c:v>
                </c:pt>
                <c:pt idx="18">
                  <c:v>0.24674634794156705</c:v>
                </c:pt>
                <c:pt idx="19">
                  <c:v>0.37899028166694121</c:v>
                </c:pt>
              </c:numCache>
            </c:numRef>
          </c:val>
          <c:extLst>
            <c:ext xmlns:c15="http://schemas.microsoft.com/office/drawing/2012/chart" uri="{02D57815-91ED-43cb-92C2-25804820EDAC}">
              <c15:datalabelsRange>
                <c15:f>'11ListaEsperaGI'!$N$13:$N$32</c15:f>
                <c15:dlblRangeCache>
                  <c:ptCount val="20"/>
                  <c:pt idx="0">
                    <c:v>48</c:v>
                  </c:pt>
                  <c:pt idx="1">
                    <c:v>168</c:v>
                  </c:pt>
                  <c:pt idx="2">
                    <c:v>36</c:v>
                  </c:pt>
                  <c:pt idx="3">
                    <c:v>430</c:v>
                  </c:pt>
                  <c:pt idx="4">
                    <c:v>1.470</c:v>
                  </c:pt>
                  <c:pt idx="5">
                    <c:v>972</c:v>
                  </c:pt>
                  <c:pt idx="6">
                    <c:v>2.063</c:v>
                  </c:pt>
                  <c:pt idx="7">
                    <c:v>5.559</c:v>
                  </c:pt>
                  <c:pt idx="8">
                    <c:v>626</c:v>
                  </c:pt>
                  <c:pt idx="9">
                    <c:v>6.658</c:v>
                  </c:pt>
                  <c:pt idx="10">
                    <c:v>2.190</c:v>
                  </c:pt>
                  <c:pt idx="11">
                    <c:v>2.168</c:v>
                  </c:pt>
                  <c:pt idx="12">
                    <c:v>104.367</c:v>
                  </c:pt>
                  <c:pt idx="13">
                    <c:v>2.917</c:v>
                  </c:pt>
                  <c:pt idx="14">
                    <c:v>2.874</c:v>
                  </c:pt>
                  <c:pt idx="15">
                    <c:v>20.507</c:v>
                  </c:pt>
                  <c:pt idx="16">
                    <c:v>118</c:v>
                  </c:pt>
                  <c:pt idx="17">
                    <c:v>8.617</c:v>
                  </c:pt>
                  <c:pt idx="18">
                    <c:v>929</c:v>
                  </c:pt>
                  <c:pt idx="19">
                    <c:v>46.017</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5400">
              <a:solidFill>
                <a:srgbClr val="C00000"/>
              </a:solidFill>
            </a:ln>
          </c:spPr>
          <c:marker>
            <c:symbol val="none"/>
          </c:marker>
          <c:trendline>
            <c:spPr>
              <a:ln w="25400">
                <a:solidFill>
                  <a:srgbClr val="C00000"/>
                </a:solidFill>
              </a:ln>
            </c:spPr>
            <c:trendlineType val="linear"/>
            <c:forward val="0.5"/>
            <c:backward val="0.5"/>
            <c:dispRSqr val="0"/>
            <c:dispEq val="0"/>
          </c:trendline>
          <c:cat>
            <c:strRef>
              <c:f>'11ListaEsperaGI'!$L$13:$L$32</c:f>
              <c:strCache>
                <c:ptCount val="20"/>
                <c:pt idx="0">
                  <c:v>Castilla y León</c:v>
                </c:pt>
                <c:pt idx="1">
                  <c:v>Aragón</c:v>
                </c:pt>
                <c:pt idx="2">
                  <c:v>Ceuta</c:v>
                </c:pt>
                <c:pt idx="3">
                  <c:v>Navarra, Comunidad Foral de</c:v>
                </c:pt>
                <c:pt idx="4">
                  <c:v>Galicia</c:v>
                </c:pt>
                <c:pt idx="5">
                  <c:v>Asturias, Principado de</c:v>
                </c:pt>
                <c:pt idx="6">
                  <c:v>Castilla - La Mancha</c:v>
                </c:pt>
                <c:pt idx="7">
                  <c:v>Madrid, Comunidad de</c:v>
                </c:pt>
                <c:pt idx="8">
                  <c:v>Cantabria</c:v>
                </c:pt>
                <c:pt idx="9">
                  <c:v>Comunitat Valenciana</c:v>
                </c:pt>
                <c:pt idx="10">
                  <c:v>Canarias</c:v>
                </c:pt>
                <c:pt idx="11">
                  <c:v>Balears, Illes</c:v>
                </c:pt>
                <c:pt idx="12">
                  <c:v>Media Nacional</c:v>
                </c:pt>
                <c:pt idx="13">
                  <c:v>Extremadura</c:v>
                </c:pt>
                <c:pt idx="14">
                  <c:v>Murcia, Región de</c:v>
                </c:pt>
                <c:pt idx="15">
                  <c:v>Andalucía</c:v>
                </c:pt>
                <c:pt idx="16">
                  <c:v>Melilla</c:v>
                </c:pt>
                <c:pt idx="17">
                  <c:v>País Vasco</c:v>
                </c:pt>
                <c:pt idx="18">
                  <c:v>Rioja, La</c:v>
                </c:pt>
                <c:pt idx="19">
                  <c:v>Cataluña</c:v>
                </c:pt>
              </c:strCache>
            </c:strRef>
          </c:cat>
          <c:val>
            <c:numRef>
              <c:f>'11ListaEsperaGI'!$Q$13:$Q$32</c:f>
              <c:numCache>
                <c:formatCode>0.00%</c:formatCode>
                <c:ptCount val="20"/>
                <c:pt idx="0">
                  <c:v>0.81224195344502836</c:v>
                </c:pt>
                <c:pt idx="1">
                  <c:v>0.81224195344502836</c:v>
                </c:pt>
                <c:pt idx="2">
                  <c:v>0.81224195344502836</c:v>
                </c:pt>
                <c:pt idx="3">
                  <c:v>0.81224195344502836</c:v>
                </c:pt>
                <c:pt idx="4">
                  <c:v>0.81224195344502836</c:v>
                </c:pt>
                <c:pt idx="5">
                  <c:v>0.81224195344502836</c:v>
                </c:pt>
                <c:pt idx="6">
                  <c:v>0.81224195344502836</c:v>
                </c:pt>
                <c:pt idx="7">
                  <c:v>0.81224195344502836</c:v>
                </c:pt>
                <c:pt idx="8">
                  <c:v>0.81224195344502836</c:v>
                </c:pt>
                <c:pt idx="9">
                  <c:v>0.81224195344502836</c:v>
                </c:pt>
                <c:pt idx="10">
                  <c:v>0.81224195344502836</c:v>
                </c:pt>
                <c:pt idx="11">
                  <c:v>0.81224195344502836</c:v>
                </c:pt>
                <c:pt idx="12">
                  <c:v>0.81224195344502836</c:v>
                </c:pt>
                <c:pt idx="13">
                  <c:v>0.81224195344502836</c:v>
                </c:pt>
                <c:pt idx="14">
                  <c:v>0.81224195344502836</c:v>
                </c:pt>
                <c:pt idx="15">
                  <c:v>0.81224195344502836</c:v>
                </c:pt>
                <c:pt idx="16">
                  <c:v>0.81224195344502836</c:v>
                </c:pt>
                <c:pt idx="17">
                  <c:v>0.81224195344502836</c:v>
                </c:pt>
                <c:pt idx="18">
                  <c:v>0.81224195344502836</c:v>
                </c:pt>
                <c:pt idx="19">
                  <c:v>0.81224195344502836</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0232325915782268"/>
          <c:y val="0.88916427502636941"/>
          <c:w val="0.56405624638538954"/>
          <c:h val="5.39966149091176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1-7314-4816-B3D7-5F2E4F941FE1}"/>
              </c:ext>
            </c:extLst>
          </c:dPt>
          <c:dPt>
            <c:idx val="7"/>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extLst>
              <c:ext xmlns:c16="http://schemas.microsoft.com/office/drawing/2014/chart" uri="{C3380CC4-5D6E-409C-BE32-E72D297353CC}">
                <c16:uniqueId val="{00000003-7314-4816-B3D7-5F2E4F941FE1}"/>
              </c:ext>
            </c:extLst>
          </c:dPt>
          <c:dPt>
            <c:idx val="9"/>
            <c:invertIfNegative val="0"/>
            <c:bubble3D val="0"/>
            <c:extLst>
              <c:ext xmlns:c16="http://schemas.microsoft.com/office/drawing/2014/chart" uri="{C3380CC4-5D6E-409C-BE32-E72D297353CC}">
                <c16:uniqueId val="{00000004-7314-4816-B3D7-5F2E4F941FE1}"/>
              </c:ext>
            </c:extLst>
          </c:dPt>
          <c:dPt>
            <c:idx val="10"/>
            <c:invertIfNegative val="0"/>
            <c:bubble3D val="0"/>
            <c:extLst>
              <c:ext xmlns:c16="http://schemas.microsoft.com/office/drawing/2014/chart" uri="{C3380CC4-5D6E-409C-BE32-E72D297353CC}">
                <c16:uniqueId val="{00000005-7314-4816-B3D7-5F2E4F941FE1}"/>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Extremadura</c:v>
                </c:pt>
                <c:pt idx="2">
                  <c:v>Murcia, Región de</c:v>
                </c:pt>
                <c:pt idx="3">
                  <c:v>Cataluña</c:v>
                </c:pt>
                <c:pt idx="4">
                  <c:v>Balears, Illes</c:v>
                </c:pt>
                <c:pt idx="5">
                  <c:v>Castilla - La Mancha</c:v>
                </c:pt>
                <c:pt idx="6">
                  <c:v>Castilla y León</c:v>
                </c:pt>
                <c:pt idx="7">
                  <c:v>TOTAL</c:v>
                </c:pt>
                <c:pt idx="8">
                  <c:v>Ceuta y Melilla</c:v>
                </c:pt>
                <c:pt idx="9">
                  <c:v>País Vasco</c:v>
                </c:pt>
                <c:pt idx="10">
                  <c:v>Comunitat Valenciana</c:v>
                </c:pt>
                <c:pt idx="11">
                  <c:v>Rioja, La</c:v>
                </c:pt>
                <c:pt idx="12">
                  <c:v>Asturias, Principado de</c:v>
                </c:pt>
                <c:pt idx="13">
                  <c:v>Cantabria</c:v>
                </c:pt>
                <c:pt idx="14">
                  <c:v>Madrid, Comunidad de</c:v>
                </c:pt>
                <c:pt idx="15">
                  <c:v>Aragón</c:v>
                </c:pt>
                <c:pt idx="16">
                  <c:v>Canarias</c:v>
                </c:pt>
                <c:pt idx="17">
                  <c:v>Navarra, Comunidad Foral de</c:v>
                </c:pt>
                <c:pt idx="18">
                  <c:v>Galicia</c:v>
                </c:pt>
              </c:strCache>
            </c:strRef>
          </c:cat>
          <c:val>
            <c:numRef>
              <c:f>'24asolcasaad_pobl'!$AR$11:$AR$29</c:f>
              <c:numCache>
                <c:formatCode>0.00</c:formatCode>
                <c:ptCount val="19"/>
                <c:pt idx="0">
                  <c:v>9.5614927460550074</c:v>
                </c:pt>
                <c:pt idx="1">
                  <c:v>8.5584552584506728</c:v>
                </c:pt>
                <c:pt idx="2">
                  <c:v>8.2068552184708476</c:v>
                </c:pt>
                <c:pt idx="3">
                  <c:v>8.2062100688301545</c:v>
                </c:pt>
                <c:pt idx="4">
                  <c:v>7.289192083224008</c:v>
                </c:pt>
                <c:pt idx="5">
                  <c:v>7.2381588991982495</c:v>
                </c:pt>
                <c:pt idx="6">
                  <c:v>7.0973693607903821</c:v>
                </c:pt>
                <c:pt idx="7">
                  <c:v>6.8695463787508917</c:v>
                </c:pt>
                <c:pt idx="8">
                  <c:v>6.4730511065328633</c:v>
                </c:pt>
                <c:pt idx="9">
                  <c:v>6.4392287874069254</c:v>
                </c:pt>
                <c:pt idx="10">
                  <c:v>6.1513964313952805</c:v>
                </c:pt>
                <c:pt idx="11">
                  <c:v>5.8574181117533719</c:v>
                </c:pt>
                <c:pt idx="12">
                  <c:v>5.5542528245576639</c:v>
                </c:pt>
                <c:pt idx="13">
                  <c:v>5.4382849303997363</c:v>
                </c:pt>
                <c:pt idx="14">
                  <c:v>5.3578665989249856</c:v>
                </c:pt>
                <c:pt idx="15">
                  <c:v>5.3015651073427872</c:v>
                </c:pt>
                <c:pt idx="16">
                  <c:v>5.1186296491215426</c:v>
                </c:pt>
                <c:pt idx="17">
                  <c:v>4.4643432326225598</c:v>
                </c:pt>
                <c:pt idx="18">
                  <c:v>3.2459248454808112</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a:solidFill>
                  <a:srgbClr val="008000"/>
                </a:solidFill>
              </a:rPr>
              <a:t>Porcentaje de solicitudes en el tramo de edad</a:t>
            </a:r>
            <a:r>
              <a:rPr lang="es-ES" baseline="0">
                <a:solidFill>
                  <a:srgbClr val="008000"/>
                </a:solidFill>
              </a:rPr>
              <a:t>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FFFF99"/>
            </a:solidFill>
            <a:ln w="12700">
              <a:solidFill>
                <a:srgbClr val="000000"/>
              </a:solidFill>
              <a:prstDash val="solid"/>
            </a:ln>
          </c:spPr>
          <c:invertIfNegative val="0"/>
          <c:dPt>
            <c:idx val="6"/>
            <c:invertIfNegative val="0"/>
            <c:bubble3D val="0"/>
            <c:extLst>
              <c:ext xmlns:c16="http://schemas.microsoft.com/office/drawing/2014/chart" uri="{C3380CC4-5D6E-409C-BE32-E72D297353CC}">
                <c16:uniqueId val="{00000000-36CB-4173-AF6F-681B1F338D13}"/>
              </c:ext>
            </c:extLst>
          </c:dPt>
          <c:dPt>
            <c:idx val="7"/>
            <c:invertIfNegative val="0"/>
            <c:bubble3D val="0"/>
            <c:extLst>
              <c:ext xmlns:c16="http://schemas.microsoft.com/office/drawing/2014/chart" uri="{C3380CC4-5D6E-409C-BE32-E72D297353CC}">
                <c16:uniqueId val="{00000002-36CB-4173-AF6F-681B1F338D13}"/>
              </c:ext>
            </c:extLst>
          </c:dPt>
          <c:dPt>
            <c:idx val="8"/>
            <c:invertIfNegative val="0"/>
            <c:bubble3D val="0"/>
            <c:spPr>
              <a:solidFill>
                <a:srgbClr val="70AD47">
                  <a:lumMod val="40000"/>
                  <a:lumOff val="60000"/>
                </a:srgbClr>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extLst>
              <c:ext xmlns:c16="http://schemas.microsoft.com/office/drawing/2014/chart" uri="{C3380CC4-5D6E-409C-BE32-E72D297353CC}">
                <c16:uniqueId val="{00000005-36CB-4173-AF6F-681B1F338D13}"/>
              </c:ext>
            </c:extLst>
          </c:dPt>
          <c:dPt>
            <c:idx val="10"/>
            <c:invertIfNegative val="0"/>
            <c:bubble3D val="0"/>
            <c:extLst>
              <c:ext xmlns:c16="http://schemas.microsoft.com/office/drawing/2014/chart" uri="{C3380CC4-5D6E-409C-BE32-E72D297353CC}">
                <c16:uniqueId val="{00000006-36CB-4173-AF6F-681B1F338D13}"/>
              </c:ext>
            </c:extLst>
          </c:dPt>
          <c:dLbls>
            <c:dLbl>
              <c:idx val="0"/>
              <c:layout>
                <c:manualLayout>
                  <c:x val="1.1180970799702669E-2"/>
                  <c:y val="7.220216606498183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spPr>
                <a:noFill/>
                <a:ln w="25400">
                  <a:noFill/>
                </a:ln>
              </c:spPr>
              <c:txPr>
                <a:bodyPr/>
                <a:lstStyle/>
                <a:p>
                  <a:pPr>
                    <a:defRPr sz="800" b="0" i="0" u="none" strike="noStrike" baseline="0">
                      <a:solidFill>
                        <a:srgbClr val="008000"/>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wrap="square" lIns="38100" tIns="19050" rIns="38100" bIns="19050" anchor="ctr">
                <a:spAutoFit/>
              </a:bodyPr>
              <a:lstStyle/>
              <a:p>
                <a:pPr>
                  <a:defRPr sz="8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Castilla y León</c:v>
                </c:pt>
                <c:pt idx="2">
                  <c:v>Cataluña</c:v>
                </c:pt>
                <c:pt idx="3">
                  <c:v>Extremadura</c:v>
                </c:pt>
                <c:pt idx="4">
                  <c:v>Castilla - La Mancha</c:v>
                </c:pt>
                <c:pt idx="5">
                  <c:v>Balears, Illes</c:v>
                </c:pt>
                <c:pt idx="6">
                  <c:v>Rioja, La</c:v>
                </c:pt>
                <c:pt idx="7">
                  <c:v>País Vasco</c:v>
                </c:pt>
                <c:pt idx="8">
                  <c:v>TOTAL</c:v>
                </c:pt>
                <c:pt idx="9">
                  <c:v>Murcia, Región de</c:v>
                </c:pt>
                <c:pt idx="10">
                  <c:v>Madrid, Comunidad de</c:v>
                </c:pt>
                <c:pt idx="11">
                  <c:v>Comunitat Valenciana</c:v>
                </c:pt>
                <c:pt idx="12">
                  <c:v>Aragón</c:v>
                </c:pt>
                <c:pt idx="13">
                  <c:v>Asturias, Principado de</c:v>
                </c:pt>
                <c:pt idx="14">
                  <c:v>Navarra, Comunidad Foral de</c:v>
                </c:pt>
                <c:pt idx="15">
                  <c:v>Ceuta y Melilla</c:v>
                </c:pt>
                <c:pt idx="16">
                  <c:v>Cantabria</c:v>
                </c:pt>
                <c:pt idx="17">
                  <c:v>Canarias</c:v>
                </c:pt>
                <c:pt idx="18">
                  <c:v>Galicia</c:v>
                </c:pt>
              </c:strCache>
            </c:strRef>
          </c:cat>
          <c:val>
            <c:numRef>
              <c:f>'24asolcasaad_pobl'!$AX$11:$AX$29</c:f>
              <c:numCache>
                <c:formatCode>0.00</c:formatCode>
                <c:ptCount val="19"/>
                <c:pt idx="0">
                  <c:v>47.346611383770252</c:v>
                </c:pt>
                <c:pt idx="1">
                  <c:v>43.699195350303626</c:v>
                </c:pt>
                <c:pt idx="2">
                  <c:v>43.675762014860837</c:v>
                </c:pt>
                <c:pt idx="3">
                  <c:v>43.333513265498908</c:v>
                </c:pt>
                <c:pt idx="4">
                  <c:v>41.422606801403852</c:v>
                </c:pt>
                <c:pt idx="5">
                  <c:v>40.604275571506591</c:v>
                </c:pt>
                <c:pt idx="6">
                  <c:v>38.281920419131929</c:v>
                </c:pt>
                <c:pt idx="7">
                  <c:v>38.135800686724373</c:v>
                </c:pt>
                <c:pt idx="8">
                  <c:v>38.103769510937923</c:v>
                </c:pt>
                <c:pt idx="9">
                  <c:v>36.806990117804702</c:v>
                </c:pt>
                <c:pt idx="10">
                  <c:v>36.726586257744266</c:v>
                </c:pt>
                <c:pt idx="11">
                  <c:v>36.003300192742351</c:v>
                </c:pt>
                <c:pt idx="12">
                  <c:v>33.750631619110472</c:v>
                </c:pt>
                <c:pt idx="13">
                  <c:v>30.659735260983854</c:v>
                </c:pt>
                <c:pt idx="14">
                  <c:v>30.531848208688942</c:v>
                </c:pt>
                <c:pt idx="15">
                  <c:v>30.376620703848527</c:v>
                </c:pt>
                <c:pt idx="16">
                  <c:v>29.31656429755289</c:v>
                </c:pt>
                <c:pt idx="17">
                  <c:v>27.217676455489318</c:v>
                </c:pt>
                <c:pt idx="18">
                  <c:v>18.841384182572824</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rgbClr val="008000"/>
                </a:solidFill>
                <a:latin typeface="Arial"/>
                <a:ea typeface="Arial"/>
                <a:cs typeface="Arial"/>
              </a:defRPr>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rgbClr val="008000"/>
                </a:solidFill>
                <a:latin typeface="Arial"/>
                <a:ea typeface="Arial"/>
                <a:cs typeface="Arial"/>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en-US" sz="1200" b="1">
                <a:solidFill>
                  <a:srgbClr val="008000"/>
                </a:solidFill>
              </a:rPr>
              <a:t>Evolución de las Altas y Bajas de Solicitudes. </a:t>
            </a:r>
          </a:p>
          <a:p>
            <a:pPr>
              <a:defRPr sz="1200" b="1"/>
            </a:pPr>
            <a:r>
              <a:rPr lang="en-US" sz="1200" b="1">
                <a:solidFill>
                  <a:srgbClr val="008000"/>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'25solaltabaja'!$AB$11:$AB$42</c:f>
              <c:numCache>
                <c:formatCode>0</c:formatCode>
                <c:ptCount val="32"/>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2"/>
              </a:solidFill>
              <a:round/>
            </a:ln>
            <a:effectLst/>
          </c:spPr>
          <c:marker>
            <c:symbol val="none"/>
          </c:marker>
          <c:cat>
            <c:numRef>
              <c:f>'25solaltabaja'!$AA$11:$AA$42</c:f>
              <c:numCache>
                <c:formatCode>m/d/yyyy</c:formatCode>
                <c:ptCount val="32"/>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numCache>
            </c:numRef>
          </c:cat>
          <c:val>
            <c:numRef>
              <c:f>'25solaltabaja'!$AC$11:$AC$42</c:f>
              <c:numCache>
                <c:formatCode>0</c:formatCode>
                <c:ptCount val="32"/>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rgbClr val="008000"/>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8000"/>
                </a:solidFill>
                <a:latin typeface="Verdana"/>
                <a:ea typeface="Verdana"/>
                <a:cs typeface="Verdana"/>
              </a:defRPr>
            </a:pPr>
            <a:r>
              <a:rPr lang="es-ES"/>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800" b="0" i="0" u="none" strike="noStrike" baseline="0">
                    <a:solidFill>
                      <a:srgbClr val="008000"/>
                    </a:solidFill>
                    <a:latin typeface="Verdana"/>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6313</c:v>
                </c:pt>
                <c:pt idx="1">
                  <c:v>128411</c:v>
                </c:pt>
                <c:pt idx="2">
                  <c:v>66710</c:v>
                </c:pt>
                <c:pt idx="3">
                  <c:v>87229</c:v>
                </c:pt>
                <c:pt idx="4">
                  <c:v>96260</c:v>
                </c:pt>
                <c:pt idx="5">
                  <c:v>154284</c:v>
                </c:pt>
                <c:pt idx="6">
                  <c:v>454388</c:v>
                </c:pt>
                <c:pt idx="7">
                  <c:v>1091476</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800" b="0" i="0" u="none" strike="noStrike" baseline="0">
                <a:solidFill>
                  <a:srgbClr val="008000"/>
                </a:solidFill>
                <a:latin typeface="Verdana"/>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75" b="0" i="0" u="none" strike="noStrike" baseline="0">
                <a:solidFill>
                  <a:srgbClr val="008000"/>
                </a:solidFill>
                <a:latin typeface="Verdana"/>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4.jpeg"/><Relationship Id="rId4" Type="http://schemas.openxmlformats.org/officeDocument/2006/relationships/image" Target="../media/image3.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9.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1.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jpeg"/><Relationship Id="rId1" Type="http://schemas.openxmlformats.org/officeDocument/2006/relationships/image" Target="../media/image1.png"/><Relationship Id="rId4" Type="http://schemas.openxmlformats.org/officeDocument/2006/relationships/image" Target="../media/image4.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9.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image" Target="../media/image12.jpeg"/></Relationships>
</file>

<file path=xl/drawings/_rels/drawing33.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6.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3.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image" Target="../media/image12.jpeg"/></Relationships>
</file>

<file path=xl/drawings/_rels/drawing5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54.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5.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5.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5.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15</xdr:col>
      <xdr:colOff>438150</xdr:colOff>
      <xdr:row>1</xdr:row>
      <xdr:rowOff>9525</xdr:rowOff>
    </xdr:from>
    <xdr:to>
      <xdr:col>19</xdr:col>
      <xdr:colOff>495300</xdr:colOff>
      <xdr:row>1</xdr:row>
      <xdr:rowOff>542925</xdr:rowOff>
    </xdr:to>
    <xdr:pic>
      <xdr:nvPicPr>
        <xdr:cNvPr id="2095" name="Picture 3" descr="Sistema para la Autonomía y Atención a la Dependencia (SAAD)">
          <a:extLst>
            <a:ext uri="{FF2B5EF4-FFF2-40B4-BE49-F238E27FC236}">
              <a16:creationId xmlns:a16="http://schemas.microsoft.com/office/drawing/2014/main" id="{00000000-0008-0000-0E00-00002F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19950" y="19050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6</xdr:col>
      <xdr:colOff>285750</xdr:colOff>
      <xdr:row>1</xdr:row>
      <xdr:rowOff>487163</xdr:rowOff>
    </xdr:to>
    <xdr:pic>
      <xdr:nvPicPr>
        <xdr:cNvPr id="5" name="Imagen 4" descr="http://imserso/IntraPresent/groups/imagenes/documents/imagen/pag08.jpg">
          <a:extLst>
            <a:ext uri="{FF2B5EF4-FFF2-40B4-BE49-F238E27FC236}">
              <a16:creationId xmlns:a16="http://schemas.microsoft.com/office/drawing/2014/main" id="{00000000-0008-0000-0E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0" y="47626"/>
          <a:ext cx="2781300" cy="6205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47626</xdr:rowOff>
    </xdr:from>
    <xdr:to>
      <xdr:col>7</xdr:col>
      <xdr:colOff>314325</xdr:colOff>
      <xdr:row>1</xdr:row>
      <xdr:rowOff>590551</xdr:rowOff>
    </xdr:to>
    <xdr:pic>
      <xdr:nvPicPr>
        <xdr:cNvPr id="4" name="Imagen 1">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00" y="47626"/>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47626</xdr:rowOff>
    </xdr:from>
    <xdr:to>
      <xdr:col>7</xdr:col>
      <xdr:colOff>333375</xdr:colOff>
      <xdr:row>1</xdr:row>
      <xdr:rowOff>590551</xdr:rowOff>
    </xdr:to>
    <xdr:pic>
      <xdr:nvPicPr>
        <xdr:cNvPr id="6" name="Imagen 5" descr="http://imserso/IntraPresent/groups/imagenes/documents/imagen/pag08.jpg">
          <a:extLst>
            <a:ext uri="{FF2B5EF4-FFF2-40B4-BE49-F238E27FC236}">
              <a16:creationId xmlns:a16="http://schemas.microsoft.com/office/drawing/2014/main" id="{00000000-0008-0000-0E00-000006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 y="47626"/>
          <a:ext cx="3305175" cy="72390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95250</xdr:colOff>
      <xdr:row>1</xdr:row>
      <xdr:rowOff>561975</xdr:rowOff>
    </xdr:to>
    <xdr:pic>
      <xdr:nvPicPr>
        <xdr:cNvPr id="5" name="Imagen 4" descr="http://imserso/IntraPresent/groups/imagenes/documents/imagen/pag08.jpg">
          <a:extLst>
            <a:ext uri="{FF2B5EF4-FFF2-40B4-BE49-F238E27FC236}">
              <a16:creationId xmlns:a16="http://schemas.microsoft.com/office/drawing/2014/main" id="{00000000-0008-0000-1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7524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1</xdr:row>
      <xdr:rowOff>0</xdr:rowOff>
    </xdr:from>
    <xdr:to>
      <xdr:col>4</xdr:col>
      <xdr:colOff>225963</xdr:colOff>
      <xdr:row>2</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19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575" y="1905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1</xdr:row>
      <xdr:rowOff>0</xdr:rowOff>
    </xdr:from>
    <xdr:to>
      <xdr:col>4</xdr:col>
      <xdr:colOff>438150</xdr:colOff>
      <xdr:row>2</xdr:row>
      <xdr:rowOff>533400</xdr:rowOff>
    </xdr:to>
    <xdr:pic>
      <xdr:nvPicPr>
        <xdr:cNvPr id="6" name="Imagen 1">
          <a:extLst>
            <a:ext uri="{FF2B5EF4-FFF2-40B4-BE49-F238E27FC236}">
              <a16:creationId xmlns:a16="http://schemas.microsoft.com/office/drawing/2014/main" id="{00000000-0008-0000-1900-000006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575" y="19050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4</xdr:col>
      <xdr:colOff>457200</xdr:colOff>
      <xdr:row>2</xdr:row>
      <xdr:rowOff>533400</xdr:rowOff>
    </xdr:to>
    <xdr:pic>
      <xdr:nvPicPr>
        <xdr:cNvPr id="7" name="Imagen 6" descr="http://imserso/IntraPresent/groups/imagenes/documents/imagen/pag08.jpg">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8575" y="190500"/>
          <a:ext cx="3305175" cy="72390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4</xdr:col>
      <xdr:colOff>95250</xdr:colOff>
      <xdr:row>1</xdr:row>
      <xdr:rowOff>514351</xdr:rowOff>
    </xdr:to>
    <xdr:pic>
      <xdr:nvPicPr>
        <xdr:cNvPr id="6" name="Imagen 5" descr="http://imserso/IntraPresent/groups/imagenes/documents/imagen/pag08.jpg">
          <a:extLst>
            <a:ext uri="{FF2B5EF4-FFF2-40B4-BE49-F238E27FC236}">
              <a16:creationId xmlns:a16="http://schemas.microsoft.com/office/drawing/2014/main" id="{00000000-0008-0000-1A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
          <a:ext cx="2838450" cy="70485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9526</xdr:rowOff>
    </xdr:from>
    <xdr:to>
      <xdr:col>4</xdr:col>
      <xdr:colOff>133350</xdr:colOff>
      <xdr:row>1</xdr:row>
      <xdr:rowOff>523876</xdr:rowOff>
    </xdr:to>
    <xdr:pic>
      <xdr:nvPicPr>
        <xdr:cNvPr id="5" name="Imagen 4" descr="http://imserso/IntraPresent/groups/imagenes/documents/imagen/pag08.jpg">
          <a:extLst>
            <a:ext uri="{FF2B5EF4-FFF2-40B4-BE49-F238E27FC236}">
              <a16:creationId xmlns:a16="http://schemas.microsoft.com/office/drawing/2014/main" id="{00000000-0008-0000-1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9526"/>
          <a:ext cx="2800350" cy="70485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1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38100</xdr:colOff>
      <xdr:row>0</xdr:row>
      <xdr:rowOff>19050</xdr:rowOff>
    </xdr:from>
    <xdr:to>
      <xdr:col>4</xdr:col>
      <xdr:colOff>19050</xdr:colOff>
      <xdr:row>1</xdr:row>
      <xdr:rowOff>485775</xdr:rowOff>
    </xdr:to>
    <xdr:pic>
      <xdr:nvPicPr>
        <xdr:cNvPr id="9" name="Imagen 8" descr="http://imserso/IntraPresent/groups/imagenes/documents/imagen/pag08.jpg">
          <a:extLst>
            <a:ext uri="{FF2B5EF4-FFF2-40B4-BE49-F238E27FC236}">
              <a16:creationId xmlns:a16="http://schemas.microsoft.com/office/drawing/2014/main" id="{00000000-0008-0000-1E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38100" y="19050"/>
          <a:ext cx="2800350" cy="65722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76200</xdr:colOff>
      <xdr:row>0</xdr:row>
      <xdr:rowOff>47625</xdr:rowOff>
    </xdr:from>
    <xdr:to>
      <xdr:col>3</xdr:col>
      <xdr:colOff>495300</xdr:colOff>
      <xdr:row>2</xdr:row>
      <xdr:rowOff>333375</xdr:rowOff>
    </xdr:to>
    <xdr:pic>
      <xdr:nvPicPr>
        <xdr:cNvPr id="2" name="Imagen 1" descr="http://imserso/IntraPresent/groups/imagenes/documents/imagen/pag08.jpg">
          <a:extLst>
            <a:ext uri="{FF2B5EF4-FFF2-40B4-BE49-F238E27FC236}">
              <a16:creationId xmlns:a16="http://schemas.microsoft.com/office/drawing/2014/main" id="{00000000-0008-0000-1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47625"/>
          <a:ext cx="2800350" cy="657225"/>
        </a:xfrm>
        <a:prstGeom prst="rect">
          <a:avLst/>
        </a:prstGeom>
        <a:noFill/>
        <a:ln>
          <a:noFill/>
        </a:ln>
      </xdr:spPr>
    </xdr:pic>
    <xdr:clientData/>
  </xdr:twoCellAnchor>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95250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2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0F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0F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11" name="Imagen 10" descr="http://imserso/IntraPresent/groups/imagenes/documents/imagen/pag08.jpg">
          <a:extLst>
            <a:ext uri="{FF2B5EF4-FFF2-40B4-BE49-F238E27FC236}">
              <a16:creationId xmlns:a16="http://schemas.microsoft.com/office/drawing/2014/main" id="{00000000-0008-0000-0F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12" name="Imagen 1">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13" name="Imagen 12" descr="http://imserso/IntraPresent/groups/imagenes/documents/imagen/pag08.jpg">
          <a:extLst>
            <a:ext uri="{FF2B5EF4-FFF2-40B4-BE49-F238E27FC236}">
              <a16:creationId xmlns:a16="http://schemas.microsoft.com/office/drawing/2014/main" id="{00000000-0008-0000-0F00-00000D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533400</xdr:rowOff>
    </xdr:to>
    <xdr:pic>
      <xdr:nvPicPr>
        <xdr:cNvPr id="5" name="Imagen 4" descr="http://imserso/IntraPresent/groups/imagenes/documents/imagen/pag08.jpg">
          <a:extLst>
            <a:ext uri="{FF2B5EF4-FFF2-40B4-BE49-F238E27FC236}">
              <a16:creationId xmlns:a16="http://schemas.microsoft.com/office/drawing/2014/main" id="{00000000-0008-0000-2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2800350" cy="657225"/>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3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4</xdr:col>
      <xdr:colOff>9525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2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6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8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2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7</xdr:col>
      <xdr:colOff>406938</xdr:colOff>
      <xdr:row>1</xdr:row>
      <xdr:rowOff>514350</xdr:rowOff>
    </xdr:to>
    <xdr:pic>
      <xdr:nvPicPr>
        <xdr:cNvPr id="5" name="Imagen 4" descr="http://imserso/IntraPresent/groups/imagenes/documents/imagen/pag08.jpg">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0</xdr:row>
      <xdr:rowOff>0</xdr:rowOff>
    </xdr:from>
    <xdr:to>
      <xdr:col>8</xdr:col>
      <xdr:colOff>142875</xdr:colOff>
      <xdr:row>1</xdr:row>
      <xdr:rowOff>552450</xdr:rowOff>
    </xdr:to>
    <xdr:pic>
      <xdr:nvPicPr>
        <xdr:cNvPr id="6" name="Imagen 1">
          <a:extLst>
            <a:ext uri="{FF2B5EF4-FFF2-40B4-BE49-F238E27FC236}">
              <a16:creationId xmlns:a16="http://schemas.microsoft.com/office/drawing/2014/main" id="{00000000-0008-0000-1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3350" y="0"/>
          <a:ext cx="32861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8</xdr:col>
      <xdr:colOff>161925</xdr:colOff>
      <xdr:row>1</xdr:row>
      <xdr:rowOff>552450</xdr:rowOff>
    </xdr:to>
    <xdr:pic>
      <xdr:nvPicPr>
        <xdr:cNvPr id="7" name="Imagen 6" descr="http://imserso/IntraPresent/groups/imagenes/documents/imagen/pag08.jpg">
          <a:extLst>
            <a:ext uri="{FF2B5EF4-FFF2-40B4-BE49-F238E27FC236}">
              <a16:creationId xmlns:a16="http://schemas.microsoft.com/office/drawing/2014/main" id="{00000000-0008-0000-1000-00000700000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305175" cy="723900"/>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4</xdr:col>
      <xdr:colOff>57150</xdr:colOff>
      <xdr:row>1</xdr:row>
      <xdr:rowOff>466725</xdr:rowOff>
    </xdr:to>
    <xdr:pic>
      <xdr:nvPicPr>
        <xdr:cNvPr id="9" name="Imagen 8" descr="http://imserso/IntraPresent/groups/imagenes/documents/imagen/pag08.jpg">
          <a:extLst>
            <a:ext uri="{FF2B5EF4-FFF2-40B4-BE49-F238E27FC236}">
              <a16:creationId xmlns:a16="http://schemas.microsoft.com/office/drawing/2014/main" id="{00000000-0008-0000-2C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381972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2D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E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8" name="Imagen 7" descr="http://imserso/IntraPresent/groups/imagenes/documents/imagen/pag08.jpg">
          <a:extLst>
            <a:ext uri="{FF2B5EF4-FFF2-40B4-BE49-F238E27FC236}">
              <a16:creationId xmlns:a16="http://schemas.microsoft.com/office/drawing/2014/main" id="{00000000-0008-0000-2F00-000008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30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1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2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3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4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354247</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6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190500</xdr:colOff>
      <xdr:row>1</xdr:row>
      <xdr:rowOff>542925</xdr:rowOff>
    </xdr:to>
    <xdr:pic>
      <xdr:nvPicPr>
        <xdr:cNvPr id="5" name="Imagen 4" descr="http://imserso/IntraPresent/groups/imagenes/documents/imagen/pag08.jpg">
          <a:extLst>
            <a:ext uri="{FF2B5EF4-FFF2-40B4-BE49-F238E27FC236}">
              <a16:creationId xmlns:a16="http://schemas.microsoft.com/office/drawing/2014/main" id="{00000000-0008-0000-37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85725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8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0</xdr:rowOff>
    </xdr:from>
    <xdr:to>
      <xdr:col>3</xdr:col>
      <xdr:colOff>104775</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39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0"/>
          <a:ext cx="2800350" cy="657225"/>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A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B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C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171450</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847725</xdr:colOff>
      <xdr:row>1</xdr:row>
      <xdr:rowOff>466725</xdr:rowOff>
    </xdr:to>
    <xdr:pic>
      <xdr:nvPicPr>
        <xdr:cNvPr id="5" name="Imagen 4" descr="http://imserso/IntraPresent/groups/imagenes/documents/imagen/pag08.jpg">
          <a:extLst>
            <a:ext uri="{FF2B5EF4-FFF2-40B4-BE49-F238E27FC236}">
              <a16:creationId xmlns:a16="http://schemas.microsoft.com/office/drawing/2014/main" id="{00000000-0008-0000-3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76200</xdr:colOff>
      <xdr:row>0</xdr:row>
      <xdr:rowOff>0</xdr:rowOff>
    </xdr:from>
    <xdr:to>
      <xdr:col>4</xdr:col>
      <xdr:colOff>54040</xdr:colOff>
      <xdr:row>1</xdr:row>
      <xdr:rowOff>468345</xdr:rowOff>
    </xdr:to>
    <xdr:pic>
      <xdr:nvPicPr>
        <xdr:cNvPr id="9" name="Imagen 8" descr="http://imserso/IntraPresent/groups/imagenes/documents/imagen/pag08.jpg">
          <a:extLst>
            <a:ext uri="{FF2B5EF4-FFF2-40B4-BE49-F238E27FC236}">
              <a16:creationId xmlns:a16="http://schemas.microsoft.com/office/drawing/2014/main" id="{00000000-0008-0000-3F00-000009000000}"/>
            </a:ext>
          </a:extLst>
        </xdr:cNvPr>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0"/>
          <a:ext cx="2801322" cy="661113"/>
        </a:xfrm>
        <a:prstGeom prst="rect">
          <a:avLst/>
        </a:prstGeom>
        <a:noFill/>
        <a:ln>
          <a:noFill/>
        </a:ln>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343872</xdr:colOff>
      <xdr:row>2</xdr:row>
      <xdr:rowOff>289638</xdr:rowOff>
    </xdr:to>
    <xdr:pic>
      <xdr:nvPicPr>
        <xdr:cNvPr id="2" name="Imagen 1" descr="http://imserso/IntraPresent/groups/imagenes/documents/imagen/pag08.jpg">
          <a:extLst>
            <a:ext uri="{FF2B5EF4-FFF2-40B4-BE49-F238E27FC236}">
              <a16:creationId xmlns:a16="http://schemas.microsoft.com/office/drawing/2014/main" id="{00000000-0008-0000-4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8</xdr:col>
      <xdr:colOff>123825</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1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0</xdr:colOff>
      <xdr:row>2</xdr:row>
      <xdr:rowOff>476250</xdr:rowOff>
    </xdr:to>
    <xdr:pic>
      <xdr:nvPicPr>
        <xdr:cNvPr id="7" name="Imagen 6" descr="http://imserso/IntraPresent/groups/imagenes/documents/imagen/pag08.jpg">
          <a:extLst>
            <a:ext uri="{FF2B5EF4-FFF2-40B4-BE49-F238E27FC236}">
              <a16:creationId xmlns:a16="http://schemas.microsoft.com/office/drawing/2014/main" id="{00000000-0008-0000-4200-000007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0"/>
          <a:ext cx="2800350" cy="657225"/>
        </a:xfrm>
        <a:prstGeom prst="rect">
          <a:avLst/>
        </a:prstGeom>
        <a:noFill/>
        <a:ln>
          <a:noFill/>
        </a:ln>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4" name="Imagen 3" descr="http://imserso/IntraPresent/groups/imagenes/documents/imagen/pag08.jpg">
          <a:extLst>
            <a:ext uri="{FF2B5EF4-FFF2-40B4-BE49-F238E27FC236}">
              <a16:creationId xmlns:a16="http://schemas.microsoft.com/office/drawing/2014/main" id="{00000000-0008-0000-49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378363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4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D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E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4F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38100</xdr:colOff>
      <xdr:row>1</xdr:row>
      <xdr:rowOff>495300</xdr:rowOff>
    </xdr:to>
    <xdr:pic>
      <xdr:nvPicPr>
        <xdr:cNvPr id="5" name="Imagen 4" descr="http://imserso/IntraPresent/groups/imagenes/documents/imagen/pag08.jpg">
          <a:extLst>
            <a:ext uri="{FF2B5EF4-FFF2-40B4-BE49-F238E27FC236}">
              <a16:creationId xmlns:a16="http://schemas.microsoft.com/office/drawing/2014/main" id="{00000000-0008-0000-5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2800350" cy="657225"/>
        </a:xfrm>
        <a:prstGeom prst="rect">
          <a:avLst/>
        </a:prstGeom>
        <a:noFill/>
        <a:ln>
          <a:noFill/>
        </a:ln>
      </xdr:spPr>
    </xdr:pic>
    <xdr:clientData/>
  </xdr:twoCellAnchor>
</xdr:wsDr>
</file>

<file path=xl/drawings/drawing68.xml><?xml version="1.0" encoding="utf-8"?>
<xdr:wsDr xmlns:xdr="http://schemas.openxmlformats.org/drawingml/2006/spreadsheetDrawing" xmlns:a="http://schemas.openxmlformats.org/drawingml/2006/main">
  <xdr:twoCellAnchor>
    <xdr:from>
      <xdr:col>1</xdr:col>
      <xdr:colOff>38100</xdr:colOff>
      <xdr:row>6</xdr:row>
      <xdr:rowOff>9524</xdr:rowOff>
    </xdr:from>
    <xdr:to>
      <xdr:col>6</xdr:col>
      <xdr:colOff>9525</xdr:colOff>
      <xdr:row>20</xdr:row>
      <xdr:rowOff>171449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762000</xdr:colOff>
      <xdr:row>20</xdr:row>
      <xdr:rowOff>114301</xdr:rowOff>
    </xdr:from>
    <xdr:to>
      <xdr:col>4</xdr:col>
      <xdr:colOff>676275</xdr:colOff>
      <xdr:row>34</xdr:row>
      <xdr:rowOff>57151</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57150</xdr:colOff>
      <xdr:row>0</xdr:row>
      <xdr:rowOff>0</xdr:rowOff>
    </xdr:from>
    <xdr:to>
      <xdr:col>3</xdr:col>
      <xdr:colOff>692688</xdr:colOff>
      <xdr:row>1</xdr:row>
      <xdr:rowOff>504825</xdr:rowOff>
    </xdr:to>
    <xdr:pic>
      <xdr:nvPicPr>
        <xdr:cNvPr id="6" name="Imagen 5" descr="http://imserso/IntraPresent/groups/imagenes/documents/imagen/pag08.jpg">
          <a:extLst>
            <a:ext uri="{FF2B5EF4-FFF2-40B4-BE49-F238E27FC236}">
              <a16:creationId xmlns:a16="http://schemas.microsoft.com/office/drawing/2014/main" id="{00000000-0008-0000-51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3350"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4</xdr:col>
      <xdr:colOff>626013</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52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rgbClr val="006600"/>
              </a:solidFill>
            </a:rPr>
            <a:t>TOTAL</a:t>
          </a:r>
        </a:p>
        <a:p xmlns:a="http://schemas.openxmlformats.org/drawingml/2006/main">
          <a:r>
            <a:rPr lang="es-ES" sz="900">
              <a:solidFill>
                <a:srgbClr val="006600"/>
              </a:solidFill>
            </a:rPr>
            <a:t>Hombre:</a:t>
          </a:r>
        </a:p>
        <a:p xmlns:a="http://schemas.openxmlformats.org/drawingml/2006/main">
          <a:r>
            <a:rPr lang="es-ES" sz="900">
              <a:solidFill>
                <a:srgbClr val="006600"/>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26,7%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73,3%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245013</xdr:colOff>
      <xdr:row>1</xdr:row>
      <xdr:rowOff>561975</xdr:rowOff>
    </xdr:to>
    <xdr:pic>
      <xdr:nvPicPr>
        <xdr:cNvPr id="3" name="Imagen 2" descr="http://imserso/IntraPresent/groups/imagenes/documents/imagen/pag08.jpg">
          <a:extLst>
            <a:ext uri="{FF2B5EF4-FFF2-40B4-BE49-F238E27FC236}">
              <a16:creationId xmlns:a16="http://schemas.microsoft.com/office/drawing/2014/main" id="{00000000-0008-0000-5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311688</xdr:colOff>
      <xdr:row>2</xdr:row>
      <xdr:rowOff>361950</xdr:rowOff>
    </xdr:to>
    <xdr:pic>
      <xdr:nvPicPr>
        <xdr:cNvPr id="6" name="Imagen 5" descr="http://imserso/IntraPresent/groups/imagenes/documents/imagen/pag08.jpg">
          <a:extLst>
            <a:ext uri="{FF2B5EF4-FFF2-40B4-BE49-F238E27FC236}">
              <a16:creationId xmlns:a16="http://schemas.microsoft.com/office/drawing/2014/main" id="{00000000-0008-0000-55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6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8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198343</xdr:colOff>
      <xdr:row>15</xdr:row>
      <xdr:rowOff>118780</xdr:rowOff>
    </xdr:from>
    <xdr:to>
      <xdr:col>22</xdr:col>
      <xdr:colOff>336176</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85725</xdr:colOff>
      <xdr:row>0</xdr:row>
      <xdr:rowOff>28575</xdr:rowOff>
    </xdr:from>
    <xdr:to>
      <xdr:col>5</xdr:col>
      <xdr:colOff>324575</xdr:colOff>
      <xdr:row>2</xdr:row>
      <xdr:rowOff>366993</xdr:rowOff>
    </xdr:to>
    <xdr:pic>
      <xdr:nvPicPr>
        <xdr:cNvPr id="6" name="Imagen 5" descr="http://imserso/IntraPresent/groups/imagenes/documents/imagen/pag08.jpg">
          <a:extLst>
            <a:ext uri="{FF2B5EF4-FFF2-40B4-BE49-F238E27FC236}">
              <a16:creationId xmlns:a16="http://schemas.microsoft.com/office/drawing/2014/main" id="{00000000-0008-0000-59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8575"/>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A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B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C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D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E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5F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54513</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5.xml><?xml version="1.0" encoding="utf-8"?>
<xdr:wsDr xmlns:xdr="http://schemas.openxmlformats.org/drawingml/2006/spreadsheetDrawing" xmlns:a="http://schemas.openxmlformats.org/drawingml/2006/main">
  <xdr:twoCellAnchor>
    <xdr:from>
      <xdr:col>10</xdr:col>
      <xdr:colOff>57150</xdr:colOff>
      <xdr:row>9</xdr:row>
      <xdr:rowOff>157162</xdr:rowOff>
    </xdr:from>
    <xdr:to>
      <xdr:col>16</xdr:col>
      <xdr:colOff>257175</xdr:colOff>
      <xdr:row>34</xdr:row>
      <xdr:rowOff>214312</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3</xdr:col>
      <xdr:colOff>133350</xdr:colOff>
      <xdr:row>1</xdr:row>
      <xdr:rowOff>542925</xdr:rowOff>
    </xdr:to>
    <xdr:pic>
      <xdr:nvPicPr>
        <xdr:cNvPr id="6" name="Imagen 5" descr="http://imserso/IntraPresent/groups/imagenes/documents/imagen/pag08.jpg">
          <a:extLst>
            <a:ext uri="{FF2B5EF4-FFF2-40B4-BE49-F238E27FC236}">
              <a16:creationId xmlns:a16="http://schemas.microsoft.com/office/drawing/2014/main" id="{00000000-0008-0000-61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0"/>
          <a:ext cx="2800350" cy="657225"/>
        </a:xfrm>
        <a:prstGeom prst="rect">
          <a:avLst/>
        </a:prstGeom>
        <a:noFill/>
        <a:ln>
          <a:noFill/>
        </a:ln>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2</xdr:col>
      <xdr:colOff>978438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4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19050</xdr:colOff>
      <xdr:row>0</xdr:row>
      <xdr:rowOff>38100</xdr:rowOff>
    </xdr:from>
    <xdr:to>
      <xdr:col>3</xdr:col>
      <xdr:colOff>159288</xdr:colOff>
      <xdr:row>4</xdr:row>
      <xdr:rowOff>76200</xdr:rowOff>
    </xdr:to>
    <xdr:pic>
      <xdr:nvPicPr>
        <xdr:cNvPr id="3" name="Imagen 2" descr="http://imserso/IntraPresent/groups/imagenes/documents/imagen/pag08.jpg">
          <a:extLst>
            <a:ext uri="{FF2B5EF4-FFF2-40B4-BE49-F238E27FC236}">
              <a16:creationId xmlns:a16="http://schemas.microsoft.com/office/drawing/2014/main" id="{00000000-0008-0000-6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6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208990</xdr:colOff>
      <xdr:row>1</xdr:row>
      <xdr:rowOff>533400</xdr:rowOff>
    </xdr:to>
    <xdr:pic>
      <xdr:nvPicPr>
        <xdr:cNvPr id="2" name="Imagen 1" descr="http://imserso/IntraPresent/groups/imagenes/documents/imagen/pag08.jpg">
          <a:extLst>
            <a:ext uri="{FF2B5EF4-FFF2-40B4-BE49-F238E27FC236}">
              <a16:creationId xmlns:a16="http://schemas.microsoft.com/office/drawing/2014/main" id="{00000000-0008-0000-1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0"/>
          <a:ext cx="3295090" cy="723900"/>
        </a:xfrm>
        <a:prstGeom prst="rect">
          <a:avLst/>
        </a:prstGeom>
        <a:noFill/>
        <a:ln>
          <a:noFill/>
        </a:ln>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298450</xdr:colOff>
      <xdr:row>42</xdr:row>
      <xdr:rowOff>66675</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7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4.xml><?xml version="1.0" encoding="utf-8"?>
<c:userShapes xmlns:c="http://schemas.openxmlformats.org/drawingml/2006/chart">
  <cdr:relSizeAnchor xmlns:cdr="http://schemas.openxmlformats.org/drawingml/2006/chartDrawing">
    <cdr:from>
      <cdr:x>0</cdr:x>
      <cdr:y>0.9486</cdr:y>
    </cdr:from>
    <cdr:to>
      <cdr:x>0.98087</cdr:x>
      <cdr:y>1</cdr:y>
    </cdr:to>
    <cdr:sp macro="" textlink="">
      <cdr:nvSpPr>
        <cdr:cNvPr id="2" name="CuadroTexto 1"/>
        <cdr:cNvSpPr txBox="1"/>
      </cdr:nvSpPr>
      <cdr:spPr>
        <a:xfrm xmlns:a="http://schemas.openxmlformats.org/drawingml/2006/main">
          <a:off x="0" y="5800725"/>
          <a:ext cx="8953504" cy="314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327025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19050</xdr:colOff>
      <xdr:row>0</xdr:row>
      <xdr:rowOff>38100</xdr:rowOff>
    </xdr:from>
    <xdr:to>
      <xdr:col>5</xdr:col>
      <xdr:colOff>235488</xdr:colOff>
      <xdr:row>4</xdr:row>
      <xdr:rowOff>76200</xdr:rowOff>
    </xdr:to>
    <xdr:pic>
      <xdr:nvPicPr>
        <xdr:cNvPr id="4" name="Imagen 3" descr="http://imserso/IntraPresent/groups/imagenes/documents/imagen/pag08.jpg">
          <a:extLst>
            <a:ext uri="{FF2B5EF4-FFF2-40B4-BE49-F238E27FC236}">
              <a16:creationId xmlns:a16="http://schemas.microsoft.com/office/drawing/2014/main" id="{00000000-0008-0000-69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38100"/>
          <a:ext cx="3073938"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6.xml><?xml version="1.0" encoding="utf-8"?>
<c:userShapes xmlns:c="http://schemas.openxmlformats.org/drawingml/2006/chart">
  <cdr:relSizeAnchor xmlns:cdr="http://schemas.openxmlformats.org/drawingml/2006/chartDrawing">
    <cdr:from>
      <cdr:x>0</cdr:x>
      <cdr:y>0.95016</cdr:y>
    </cdr:from>
    <cdr:to>
      <cdr:x>0.98087</cdr:x>
      <cdr:y>1</cdr:y>
    </cdr:to>
    <cdr:sp macro="" textlink="">
      <cdr:nvSpPr>
        <cdr:cNvPr id="2" name="CuadroTexto 1"/>
        <cdr:cNvSpPr txBox="1"/>
      </cdr:nvSpPr>
      <cdr:spPr>
        <a:xfrm xmlns:a="http://schemas.openxmlformats.org/drawingml/2006/main">
          <a:off x="0" y="5810250"/>
          <a:ext cx="8953504" cy="3048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553422</xdr:colOff>
      <xdr:row>2</xdr:row>
      <xdr:rowOff>308688</xdr:rowOff>
    </xdr:to>
    <xdr:pic>
      <xdr:nvPicPr>
        <xdr:cNvPr id="3" name="Imagen 2" descr="http://imserso/IntraPresent/groups/imagenes/documents/imagen/pag08.jpg">
          <a:extLst>
            <a:ext uri="{FF2B5EF4-FFF2-40B4-BE49-F238E27FC236}">
              <a16:creationId xmlns:a16="http://schemas.microsoft.com/office/drawing/2014/main" id="{00000000-0008-0000-6A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801322" cy="661113"/>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AREA%20DE%20ESTAD&#205;STICA\ESTAD&#205;STICA\Estadistica\PLANTILLAS\tva_plantilla.xlsm" TargetMode="External"/><Relationship Id="rId1" Type="http://schemas.openxmlformats.org/officeDocument/2006/relationships/externalLinkPath" Target="/AREA%20DE%20ESTAD&#205;STICA/ESTAD&#205;STICA/Estadistica/PLANTILLAS/tva_plantill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DE%20ESTAD&#205;STICA/ESTAD&#205;STICA/Estadistica/2022/Informes%20especiales%20a%2031%20de%20diciembre%20de%202022/estsisaad_Semestral2022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icio"/>
      <sheetName val="benef_prest"/>
      <sheetName val="resol"/>
      <sheetName val="listaespera"/>
      <sheetName val="prest"/>
      <sheetName val="datos"/>
      <sheetName val="PIAefectivo"/>
      <sheetName val="tiempos"/>
      <sheetName val="td"/>
      <sheetName val="graf1"/>
      <sheetName val="graf1_covid"/>
      <sheetName val="graf2"/>
      <sheetName val="graf2_covid"/>
      <sheetName val="graf3"/>
      <sheetName val="graf4"/>
      <sheetName val="graf5"/>
      <sheetName val="graf6"/>
      <sheetName val="graf6_covid"/>
      <sheetName val="grafTiempos"/>
      <sheetName val="CuadroEvolución"/>
      <sheetName val="graf_corr"/>
      <sheetName val="CuadroTiempos"/>
      <sheetName val="Cuadro2"/>
      <sheetName val="Cuadro2 LE"/>
      <sheetName val="Cuadro2 LE (CCAA)"/>
      <sheetName val="Cuadro2_covid"/>
      <sheetName val="Cuadro2_ene"/>
      <sheetName val="Cuadro2_ampl"/>
      <sheetName val="Cuadro_CCAA2"/>
      <sheetName val="Cuadro_CCAA2_covid"/>
      <sheetName val="Cuadro_CCAA2_ene"/>
      <sheetName val="CuadroResCCAA"/>
      <sheetName val="Cuadro_CCAA_completo"/>
      <sheetName val="Graf_benef"/>
      <sheetName val="Tipo_prest"/>
      <sheetName val="benef_CCAA"/>
      <sheetName val="benef_contrib_anual_CCAA"/>
      <sheetName val="benef_contrib_mensual_CCAA"/>
      <sheetName val="ListaEspera_gradoIIIygradoII"/>
      <sheetName val="ListaEspera_gradoI"/>
      <sheetName val="ListaEspera_gradoII"/>
      <sheetName val="ListaEspera_gradoIII"/>
      <sheetName val="graf_listaesperaTotal"/>
      <sheetName val="graficosTotales"/>
      <sheetName val="AltasBajas"/>
      <sheetName val="CuantasIntensidades"/>
      <sheetName val="SolSinGrabar"/>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5">
          <cell r="P5">
            <v>5.9552441994655148E-2</v>
          </cell>
          <cell r="Q5">
            <v>117192</v>
          </cell>
        </row>
        <row r="6">
          <cell r="P6">
            <v>6.84651307239037E-2</v>
          </cell>
          <cell r="Q6">
            <v>125218</v>
          </cell>
        </row>
        <row r="7">
          <cell r="P7">
            <v>4.4467369943735902E-2</v>
          </cell>
          <cell r="Q7">
            <v>15862</v>
          </cell>
        </row>
        <row r="8">
          <cell r="P8">
            <v>7.4279659290051869E-2</v>
          </cell>
          <cell r="Q8">
            <v>109356</v>
          </cell>
        </row>
        <row r="9">
          <cell r="P9">
            <v>9.2116689654088368E-2</v>
          </cell>
          <cell r="Q9">
            <v>46885</v>
          </cell>
        </row>
        <row r="10">
          <cell r="P10">
            <v>7.2879380595733956E-2</v>
          </cell>
          <cell r="Q10">
            <v>40334</v>
          </cell>
        </row>
        <row r="11">
          <cell r="P11">
            <v>5.4017583715419981E-2</v>
          </cell>
          <cell r="Q11">
            <v>22137</v>
          </cell>
        </row>
        <row r="12">
          <cell r="P12">
            <v>7.9172497199406111E-2</v>
          </cell>
          <cell r="Q12">
            <v>102125</v>
          </cell>
        </row>
        <row r="13">
          <cell r="P13">
            <v>0.10146058945652991</v>
          </cell>
          <cell r="Q13">
            <v>41589</v>
          </cell>
        </row>
        <row r="14">
          <cell r="P14">
            <v>7.5290069616708033E-2</v>
          </cell>
          <cell r="Q14">
            <v>37636</v>
          </cell>
        </row>
        <row r="15">
          <cell r="P15">
            <v>6.0243816458926291E-2</v>
          </cell>
          <cell r="Q15">
            <v>22900</v>
          </cell>
        </row>
        <row r="16">
          <cell r="P16">
            <v>3.9662123248224157E-2</v>
          </cell>
          <cell r="Q16">
            <v>7231</v>
          </cell>
        </row>
        <row r="17">
          <cell r="P17">
            <v>5.3456611924781239E-2</v>
          </cell>
          <cell r="Q17">
            <v>5296</v>
          </cell>
        </row>
        <row r="18">
          <cell r="P18">
            <v>5.0378115955559633E-2</v>
          </cell>
          <cell r="Q18">
            <v>2698</v>
          </cell>
        </row>
        <row r="19">
          <cell r="P19">
            <v>-2.5699754117686657E-2</v>
          </cell>
          <cell r="Q19">
            <v>-763</v>
          </cell>
        </row>
        <row r="24">
          <cell r="P24">
            <v>0.11260940329043256</v>
          </cell>
          <cell r="Q24">
            <v>189508</v>
          </cell>
        </row>
        <row r="25">
          <cell r="P25">
            <v>8.7816040809191698E-2</v>
          </cell>
          <cell r="Q25">
            <v>5526</v>
          </cell>
        </row>
        <row r="26">
          <cell r="P26">
            <v>0.24619777016160604</v>
          </cell>
          <cell r="Q26">
            <v>81748</v>
          </cell>
        </row>
        <row r="27">
          <cell r="P27">
            <v>7.7560401796672451E-2</v>
          </cell>
          <cell r="Q27">
            <v>24330</v>
          </cell>
        </row>
        <row r="28">
          <cell r="P28">
            <v>8.060555192887553E-2</v>
          </cell>
          <cell r="Q28">
            <v>7779</v>
          </cell>
        </row>
        <row r="29">
          <cell r="P29">
            <v>4.0568698555229377E-2</v>
          </cell>
          <cell r="Q29">
            <v>7048</v>
          </cell>
        </row>
        <row r="30">
          <cell r="P30">
            <v>0.10457516339869288</v>
          </cell>
          <cell r="Q30">
            <v>19408</v>
          </cell>
        </row>
        <row r="31">
          <cell r="P31">
            <v>0.10906944515731665</v>
          </cell>
          <cell r="Q31">
            <v>2125</v>
          </cell>
        </row>
        <row r="32">
          <cell r="P32">
            <v>-0.50824175824175821</v>
          </cell>
          <cell r="Q32">
            <v>-185</v>
          </cell>
        </row>
        <row r="33">
          <cell r="P33">
            <v>6.4672047948185041E-2</v>
          </cell>
          <cell r="Q33">
            <v>4014</v>
          </cell>
        </row>
        <row r="34">
          <cell r="P34">
            <v>0.15955759231514932</v>
          </cell>
          <cell r="Q34">
            <v>3621</v>
          </cell>
        </row>
        <row r="35">
          <cell r="P35">
            <v>0.12142354379422327</v>
          </cell>
          <cell r="Q35">
            <v>9833</v>
          </cell>
        </row>
        <row r="36">
          <cell r="P36" t="str">
            <v>-</v>
          </cell>
          <cell r="Q36">
            <v>0</v>
          </cell>
        </row>
        <row r="37">
          <cell r="P37">
            <v>8.3626121263273623E-2</v>
          </cell>
          <cell r="Q37">
            <v>42605</v>
          </cell>
        </row>
        <row r="38">
          <cell r="P38">
            <v>0.11924240726213164</v>
          </cell>
          <cell r="Q38">
            <v>1064</v>
          </cell>
        </row>
        <row r="39">
          <cell r="O39">
            <v>4.2153238716406971E-3</v>
          </cell>
          <cell r="P39">
            <v>3.0983838244395212E-2</v>
          </cell>
        </row>
      </sheetData>
      <sheetData sheetId="28">
        <row r="5">
          <cell r="N5">
            <v>1.1925346474839893E-2</v>
          </cell>
          <cell r="O5">
            <v>5014</v>
          </cell>
        </row>
        <row r="6">
          <cell r="N6">
            <v>5.5421734323171767E-2</v>
          </cell>
          <cell r="O6">
            <v>2807</v>
          </cell>
        </row>
        <row r="7">
          <cell r="N7">
            <v>7.5805302002621033E-2</v>
          </cell>
          <cell r="O7">
            <v>3297</v>
          </cell>
        </row>
        <row r="8">
          <cell r="N8">
            <v>0.11917379727528887</v>
          </cell>
          <cell r="O8">
            <v>4610</v>
          </cell>
        </row>
        <row r="9">
          <cell r="N9">
            <v>6.5966161450322414E-2</v>
          </cell>
          <cell r="O9">
            <v>3817</v>
          </cell>
        </row>
        <row r="10">
          <cell r="N10">
            <v>3.228195521477728E-2</v>
          </cell>
          <cell r="O10">
            <v>741</v>
          </cell>
        </row>
        <row r="11">
          <cell r="N11">
            <v>6.4437931412293148E-2</v>
          </cell>
          <cell r="O11">
            <v>9410</v>
          </cell>
        </row>
        <row r="12">
          <cell r="N12">
            <v>5.5879108757996843E-2</v>
          </cell>
          <cell r="O12">
            <v>5066</v>
          </cell>
        </row>
        <row r="13">
          <cell r="N13">
            <v>7.7685441147522738E-2</v>
          </cell>
          <cell r="O13">
            <v>27231</v>
          </cell>
        </row>
        <row r="14">
          <cell r="N14">
            <v>0.11582412156787458</v>
          </cell>
          <cell r="O14">
            <v>21113</v>
          </cell>
        </row>
        <row r="15">
          <cell r="N15">
            <v>4.1898049266695159E-2</v>
          </cell>
          <cell r="O15">
            <v>2354</v>
          </cell>
        </row>
        <row r="16">
          <cell r="N16">
            <v>6.0688359815219028E-2</v>
          </cell>
          <cell r="O16">
            <v>4782</v>
          </cell>
        </row>
        <row r="17">
          <cell r="N17">
            <v>5.6319343412679856E-2</v>
          </cell>
          <cell r="O17">
            <v>12736</v>
          </cell>
        </row>
        <row r="18">
          <cell r="N18">
            <v>0.12636695018225996</v>
          </cell>
          <cell r="O18">
            <v>6968</v>
          </cell>
        </row>
        <row r="19">
          <cell r="N19">
            <v>5.6994818652849721E-2</v>
          </cell>
          <cell r="O19">
            <v>1188</v>
          </cell>
        </row>
        <row r="20">
          <cell r="N20">
            <v>5.0777413317025344E-2</v>
          </cell>
          <cell r="O20">
            <v>5480</v>
          </cell>
        </row>
        <row r="21">
          <cell r="N21">
            <v>2.019357983427339E-2</v>
          </cell>
          <cell r="O21">
            <v>290</v>
          </cell>
        </row>
        <row r="22">
          <cell r="O22">
            <v>60</v>
          </cell>
        </row>
        <row r="23">
          <cell r="O23">
            <v>228</v>
          </cell>
        </row>
        <row r="24">
          <cell r="N24">
            <v>5.9552441994655148E-2</v>
          </cell>
          <cell r="O24">
            <v>117192</v>
          </cell>
          <cell r="P24">
            <v>5.8823529411764719E-2</v>
          </cell>
        </row>
        <row r="30">
          <cell r="N30">
            <v>5.8384770882203618E-2</v>
          </cell>
          <cell r="O30">
            <v>21604</v>
          </cell>
        </row>
        <row r="31">
          <cell r="N31">
            <v>3.9458363879425695E-2</v>
          </cell>
          <cell r="O31">
            <v>1830</v>
          </cell>
        </row>
        <row r="32">
          <cell r="N32">
            <v>3.0089516311025299E-2</v>
          </cell>
          <cell r="O32">
            <v>1200</v>
          </cell>
        </row>
        <row r="33">
          <cell r="N33">
            <v>0.13713946049987258</v>
          </cell>
          <cell r="O33">
            <v>4845</v>
          </cell>
        </row>
        <row r="34">
          <cell r="N34">
            <v>0.11628455110349267</v>
          </cell>
          <cell r="O34">
            <v>5427</v>
          </cell>
        </row>
        <row r="35">
          <cell r="N35">
            <v>2.8016854939931779E-2</v>
          </cell>
          <cell r="O35">
            <v>625</v>
          </cell>
        </row>
        <row r="36">
          <cell r="N36">
            <v>5.6112456184728821E-2</v>
          </cell>
          <cell r="O36">
            <v>7764</v>
          </cell>
        </row>
        <row r="37">
          <cell r="N37">
            <v>6.8777965018304466E-2</v>
          </cell>
          <cell r="O37">
            <v>5918</v>
          </cell>
        </row>
        <row r="38">
          <cell r="N38">
            <v>7.1723660257313915E-2</v>
          </cell>
          <cell r="O38">
            <v>23403</v>
          </cell>
        </row>
        <row r="39">
          <cell r="N39">
            <v>0.13437035496479721</v>
          </cell>
          <cell r="O39">
            <v>21967</v>
          </cell>
        </row>
        <row r="40">
          <cell r="N40">
            <v>4.7964870798851589E-2</v>
          </cell>
          <cell r="O40">
            <v>2556</v>
          </cell>
        </row>
        <row r="41">
          <cell r="N41">
            <v>6.3184283229305249E-2</v>
          </cell>
          <cell r="O41">
            <v>4940</v>
          </cell>
        </row>
        <row r="42">
          <cell r="N42">
            <v>5.7393910375769241E-2</v>
          </cell>
          <cell r="O42">
            <v>12946</v>
          </cell>
        </row>
        <row r="43">
          <cell r="N43">
            <v>5.6452419532297071E-2</v>
          </cell>
          <cell r="O43">
            <v>2822</v>
          </cell>
        </row>
        <row r="44">
          <cell r="N44">
            <v>5.6282470656147776E-2</v>
          </cell>
          <cell r="O44">
            <v>1170</v>
          </cell>
        </row>
        <row r="45">
          <cell r="N45">
            <v>5.1884684147794902E-2</v>
          </cell>
          <cell r="O45">
            <v>5572</v>
          </cell>
        </row>
        <row r="46">
          <cell r="N46">
            <v>1.6584210159570789E-2</v>
          </cell>
          <cell r="O46">
            <v>238</v>
          </cell>
        </row>
        <row r="47">
          <cell r="H47">
            <v>2187</v>
          </cell>
        </row>
        <row r="48">
          <cell r="H48">
            <v>2799</v>
          </cell>
        </row>
        <row r="49">
          <cell r="N49">
            <v>6.84651307239037E-2</v>
          </cell>
          <cell r="P49">
            <v>8.5092491838955286E-2</v>
          </cell>
        </row>
        <row r="55">
          <cell r="N55">
            <v>6.2941244487024983E-2</v>
          </cell>
          <cell r="O55">
            <v>19052</v>
          </cell>
        </row>
        <row r="56">
          <cell r="N56">
            <v>4.1732548795976987E-2</v>
          </cell>
          <cell r="O56">
            <v>1610</v>
          </cell>
        </row>
        <row r="57">
          <cell r="N57">
            <v>3.4407097656374175E-2</v>
          </cell>
          <cell r="O57">
            <v>1082</v>
          </cell>
        </row>
        <row r="58">
          <cell r="N58">
            <v>0.1395051046893927</v>
          </cell>
          <cell r="O58">
            <v>4031</v>
          </cell>
        </row>
        <row r="59">
          <cell r="N59">
            <v>0.11771883159667151</v>
          </cell>
          <cell r="O59">
            <v>4824</v>
          </cell>
        </row>
        <row r="60">
          <cell r="N60">
            <v>1.8371129524640262E-2</v>
          </cell>
          <cell r="O60">
            <v>337</v>
          </cell>
        </row>
        <row r="61">
          <cell r="N61">
            <v>6.8649502086034486E-2</v>
          </cell>
          <cell r="O61">
            <v>7783</v>
          </cell>
        </row>
        <row r="62">
          <cell r="N62">
            <v>7.8754763103026759E-2</v>
          </cell>
          <cell r="O62">
            <v>5477</v>
          </cell>
        </row>
        <row r="63">
          <cell r="N63">
            <v>7.5300837506441676E-2</v>
          </cell>
          <cell r="O63">
            <v>19142</v>
          </cell>
        </row>
        <row r="64">
          <cell r="N64">
            <v>0.13805641014608128</v>
          </cell>
          <cell r="O64">
            <v>19251</v>
          </cell>
        </row>
        <row r="65">
          <cell r="N65">
            <v>5.5932953332812785E-2</v>
          </cell>
          <cell r="O65">
            <v>2149</v>
          </cell>
        </row>
        <row r="66">
          <cell r="N66">
            <v>6.8572403303529539E-2</v>
          </cell>
          <cell r="O66">
            <v>4824</v>
          </cell>
        </row>
        <row r="67">
          <cell r="N67">
            <v>7.269956291695423E-2</v>
          </cell>
          <cell r="O67">
            <v>12641</v>
          </cell>
        </row>
        <row r="68">
          <cell r="N68">
            <v>5.0395838045691033E-2</v>
          </cell>
          <cell r="O68">
            <v>2228</v>
          </cell>
        </row>
        <row r="69">
          <cell r="N69">
            <v>6.5140505433734175E-2</v>
          </cell>
          <cell r="O69">
            <v>1013</v>
          </cell>
        </row>
        <row r="70">
          <cell r="N70">
            <v>4.4002295771953248E-2</v>
          </cell>
          <cell r="O70">
            <v>3450</v>
          </cell>
        </row>
        <row r="71">
          <cell r="N71">
            <v>1.0131616324211778E-2</v>
          </cell>
          <cell r="O71">
            <v>107</v>
          </cell>
        </row>
        <row r="72">
          <cell r="O72">
            <v>92</v>
          </cell>
        </row>
        <row r="73">
          <cell r="O73">
            <v>263</v>
          </cell>
        </row>
        <row r="74">
          <cell r="N74">
            <v>7.4279659290051869E-2</v>
          </cell>
          <cell r="P74">
            <v>0.10641486810551548</v>
          </cell>
        </row>
        <row r="80">
          <cell r="N80">
            <v>4.8353054763455194E-2</v>
          </cell>
          <cell r="O80">
            <v>12921</v>
          </cell>
        </row>
        <row r="81">
          <cell r="N81">
            <v>8.1598351767512511E-2</v>
          </cell>
          <cell r="O81">
            <v>3010</v>
          </cell>
        </row>
        <row r="82">
          <cell r="N82">
            <v>6.347989687129818E-2</v>
          </cell>
          <cell r="O82">
            <v>1822</v>
          </cell>
        </row>
        <row r="83">
          <cell r="N83">
            <v>0.12368533395428272</v>
          </cell>
          <cell r="O83">
            <v>3187</v>
          </cell>
        </row>
        <row r="84">
          <cell r="N84">
            <v>0.21296268226877246</v>
          </cell>
          <cell r="O84">
            <v>7025</v>
          </cell>
        </row>
        <row r="85">
          <cell r="N85">
            <v>-6.4279155188246007E-3</v>
          </cell>
          <cell r="O85">
            <v>-112</v>
          </cell>
        </row>
        <row r="86">
          <cell r="N86">
            <v>6.8826626152704629E-2</v>
          </cell>
          <cell r="O86">
            <v>7792</v>
          </cell>
        </row>
        <row r="87">
          <cell r="N87">
            <v>8.201179454273233E-2</v>
          </cell>
          <cell r="O87">
            <v>5368</v>
          </cell>
        </row>
        <row r="88">
          <cell r="N88">
            <v>9.5478015789674187E-2</v>
          </cell>
          <cell r="O88">
            <v>17548</v>
          </cell>
        </row>
        <row r="89">
          <cell r="N89">
            <v>0.1073890108197606</v>
          </cell>
          <cell r="O89">
            <v>13945</v>
          </cell>
        </row>
        <row r="90">
          <cell r="N90">
            <v>8.4355014818281004E-2</v>
          </cell>
          <cell r="O90">
            <v>2704</v>
          </cell>
        </row>
        <row r="91">
          <cell r="N91">
            <v>9.6562570208941878E-2</v>
          </cell>
          <cell r="O91">
            <v>6447</v>
          </cell>
        </row>
        <row r="92">
          <cell r="N92">
            <v>8.4538651820531996E-2</v>
          </cell>
          <cell r="O92">
            <v>13636</v>
          </cell>
        </row>
        <row r="93">
          <cell r="N93">
            <v>6.3403811713132585E-2</v>
          </cell>
          <cell r="O93">
            <v>2372</v>
          </cell>
        </row>
        <row r="94">
          <cell r="N94">
            <v>7.9217338134384141E-2</v>
          </cell>
          <cell r="O94">
            <v>1166</v>
          </cell>
        </row>
        <row r="95">
          <cell r="N95">
            <v>3.4951366658458438E-2</v>
          </cell>
          <cell r="O95">
            <v>2271</v>
          </cell>
        </row>
        <row r="96">
          <cell r="N96">
            <v>9.0087920028905311E-2</v>
          </cell>
          <cell r="O96">
            <v>748</v>
          </cell>
        </row>
        <row r="97">
          <cell r="O97">
            <v>129</v>
          </cell>
        </row>
        <row r="98">
          <cell r="O98">
            <v>146</v>
          </cell>
        </row>
        <row r="99">
          <cell r="N99">
            <v>7.9172497199406111E-2</v>
          </cell>
          <cell r="P99">
            <v>8.9430894308943021E-2</v>
          </cell>
        </row>
        <row r="105">
          <cell r="N105">
            <v>0.1728356778394835</v>
          </cell>
          <cell r="O105">
            <v>6131</v>
          </cell>
        </row>
        <row r="106">
          <cell r="N106">
            <v>-0.82791247782377297</v>
          </cell>
          <cell r="O106">
            <v>-1400</v>
          </cell>
        </row>
        <row r="107">
          <cell r="N107">
            <v>-0.26958105646630237</v>
          </cell>
          <cell r="O107">
            <v>-740</v>
          </cell>
        </row>
        <row r="108">
          <cell r="N108">
            <v>0.26982097186700771</v>
          </cell>
          <cell r="O108">
            <v>844</v>
          </cell>
        </row>
        <row r="109">
          <cell r="N109">
            <v>-0.27540040040040037</v>
          </cell>
          <cell r="O109">
            <v>-2201</v>
          </cell>
        </row>
        <row r="110">
          <cell r="N110">
            <v>0.48804347826086958</v>
          </cell>
          <cell r="O110">
            <v>449</v>
          </cell>
        </row>
        <row r="111">
          <cell r="N111">
            <v>-5.5900621118012417E-2</v>
          </cell>
          <cell r="O111">
            <v>-9</v>
          </cell>
        </row>
        <row r="112">
          <cell r="N112">
            <v>2.6643852358836373E-2</v>
          </cell>
          <cell r="O112">
            <v>109</v>
          </cell>
        </row>
        <row r="113">
          <cell r="N113">
            <v>2.2636900704385399E-2</v>
          </cell>
          <cell r="O113">
            <v>1594</v>
          </cell>
        </row>
        <row r="114">
          <cell r="N114">
            <v>0.55340008343763047</v>
          </cell>
          <cell r="O114">
            <v>5306</v>
          </cell>
        </row>
        <row r="115">
          <cell r="N115">
            <v>-8.7181903864278931E-2</v>
          </cell>
          <cell r="O115">
            <v>-555</v>
          </cell>
        </row>
        <row r="116">
          <cell r="N116">
            <v>-0.4528459821428571</v>
          </cell>
          <cell r="O116">
            <v>-1623</v>
          </cell>
        </row>
        <row r="117">
          <cell r="N117">
            <v>-7.9087512916302338E-2</v>
          </cell>
          <cell r="O117">
            <v>-995</v>
          </cell>
        </row>
        <row r="118">
          <cell r="N118">
            <v>-2.1179585233122467E-2</v>
          </cell>
          <cell r="O118">
            <v>-144</v>
          </cell>
        </row>
        <row r="119">
          <cell r="N119">
            <v>-0.18389423076923073</v>
          </cell>
          <cell r="O119">
            <v>-153</v>
          </cell>
        </row>
        <row r="120">
          <cell r="N120">
            <v>8.7795070370094486E-2</v>
          </cell>
          <cell r="O120">
            <v>1179</v>
          </cell>
        </row>
        <row r="121">
          <cell r="N121">
            <v>-0.28387953941541189</v>
          </cell>
          <cell r="O121">
            <v>-641</v>
          </cell>
        </row>
        <row r="122">
          <cell r="O122">
            <v>-37</v>
          </cell>
        </row>
        <row r="123">
          <cell r="O123">
            <v>117</v>
          </cell>
        </row>
        <row r="124">
          <cell r="N124">
            <v>3.9662123248224157E-2</v>
          </cell>
          <cell r="O124">
            <v>7231</v>
          </cell>
          <cell r="P124">
            <v>0.30651340996168575</v>
          </cell>
        </row>
        <row r="144">
          <cell r="V144">
            <v>542.22</v>
          </cell>
        </row>
        <row r="145">
          <cell r="V145">
            <v>189.36</v>
          </cell>
        </row>
        <row r="146">
          <cell r="V146">
            <v>297.8</v>
          </cell>
        </row>
        <row r="147">
          <cell r="V147">
            <v>220.41</v>
          </cell>
        </row>
        <row r="148">
          <cell r="V148">
            <v>687.19</v>
          </cell>
        </row>
        <row r="149">
          <cell r="V149">
            <v>177.48</v>
          </cell>
        </row>
        <row r="150">
          <cell r="V150">
            <v>126.51</v>
          </cell>
        </row>
        <row r="151">
          <cell r="V151">
            <v>185.58</v>
          </cell>
        </row>
        <row r="152">
          <cell r="V152">
            <v>280.42</v>
          </cell>
        </row>
        <row r="153">
          <cell r="V153">
            <v>280.29000000000002</v>
          </cell>
        </row>
        <row r="154">
          <cell r="V154">
            <v>317.17</v>
          </cell>
        </row>
        <row r="155">
          <cell r="V155">
            <v>370.79</v>
          </cell>
        </row>
        <row r="156">
          <cell r="V156">
            <v>287.83999999999997</v>
          </cell>
        </row>
        <row r="157">
          <cell r="V157">
            <v>503.99</v>
          </cell>
        </row>
        <row r="158">
          <cell r="V158">
            <v>177.07</v>
          </cell>
        </row>
        <row r="159">
          <cell r="V159">
            <v>141.47999999999999</v>
          </cell>
        </row>
        <row r="160">
          <cell r="V160">
            <v>211.75</v>
          </cell>
        </row>
        <row r="161">
          <cell r="V161">
            <v>66.92</v>
          </cell>
        </row>
        <row r="162">
          <cell r="V162">
            <v>261.27</v>
          </cell>
        </row>
        <row r="163">
          <cell r="V163">
            <v>321.47000000000003</v>
          </cell>
        </row>
        <row r="194">
          <cell r="V194">
            <v>351.55</v>
          </cell>
        </row>
        <row r="195">
          <cell r="V195">
            <v>151.53</v>
          </cell>
        </row>
        <row r="196">
          <cell r="V196">
            <v>172.71</v>
          </cell>
        </row>
        <row r="197">
          <cell r="V197">
            <v>123.78</v>
          </cell>
        </row>
        <row r="198">
          <cell r="V198">
            <v>434.12</v>
          </cell>
        </row>
        <row r="199">
          <cell r="V199">
            <v>117.09</v>
          </cell>
        </row>
        <row r="200">
          <cell r="V200">
            <v>120.9</v>
          </cell>
        </row>
        <row r="201">
          <cell r="V201">
            <v>126.23</v>
          </cell>
        </row>
        <row r="202">
          <cell r="V202">
            <v>176.21</v>
          </cell>
        </row>
        <row r="203">
          <cell r="V203">
            <v>200.8</v>
          </cell>
        </row>
        <row r="204">
          <cell r="V204">
            <v>141.81</v>
          </cell>
        </row>
        <row r="205">
          <cell r="V205">
            <v>270.39999999999998</v>
          </cell>
        </row>
        <row r="206">
          <cell r="V206">
            <v>163.02000000000001</v>
          </cell>
        </row>
        <row r="207">
          <cell r="V207">
            <v>264.41000000000003</v>
          </cell>
        </row>
        <row r="208">
          <cell r="V208">
            <v>106.47</v>
          </cell>
        </row>
        <row r="209">
          <cell r="V209">
            <v>87.39</v>
          </cell>
        </row>
        <row r="210">
          <cell r="V210">
            <v>51.61</v>
          </cell>
        </row>
        <row r="211">
          <cell r="V211">
            <v>33.93</v>
          </cell>
        </row>
        <row r="212">
          <cell r="V212">
            <v>127.55</v>
          </cell>
        </row>
        <row r="213">
          <cell r="V213">
            <v>204.32</v>
          </cell>
        </row>
        <row r="220">
          <cell r="N220">
            <v>7.0727161673270533E-2</v>
          </cell>
          <cell r="O220">
            <v>27096</v>
          </cell>
          <cell r="V220">
            <v>203.2</v>
          </cell>
        </row>
        <row r="221">
          <cell r="N221">
            <v>0.17519771783751192</v>
          </cell>
          <cell r="O221">
            <v>7554</v>
          </cell>
          <cell r="V221">
            <v>38.119999999999997</v>
          </cell>
        </row>
        <row r="222">
          <cell r="N222">
            <v>6.9459636840953909E-2</v>
          </cell>
          <cell r="O222">
            <v>2540</v>
          </cell>
          <cell r="V222">
            <v>144.93</v>
          </cell>
        </row>
        <row r="223">
          <cell r="N223">
            <v>0.1675115660990254</v>
          </cell>
          <cell r="O223">
            <v>6807</v>
          </cell>
          <cell r="V223">
            <v>94.05</v>
          </cell>
        </row>
        <row r="224">
          <cell r="N224">
            <v>0.21900479453910116</v>
          </cell>
          <cell r="O224">
            <v>8085</v>
          </cell>
          <cell r="V224">
            <v>191.51</v>
          </cell>
        </row>
        <row r="225">
          <cell r="N225">
            <v>-6.0020494803103563E-3</v>
          </cell>
          <cell r="O225">
            <v>-164</v>
          </cell>
          <cell r="V225">
            <v>72.92</v>
          </cell>
        </row>
        <row r="226">
          <cell r="N226">
            <v>8.8084119779250791E-2</v>
          </cell>
          <cell r="O226">
            <v>13487</v>
          </cell>
          <cell r="V226">
            <v>0</v>
          </cell>
        </row>
        <row r="227">
          <cell r="N227">
            <v>0.13460430964150305</v>
          </cell>
          <cell r="O227">
            <v>11219</v>
          </cell>
          <cell r="V227">
            <v>64.760000000000005</v>
          </cell>
        </row>
        <row r="228">
          <cell r="N228">
            <v>0.10255786724308735</v>
          </cell>
          <cell r="O228">
            <v>22774</v>
          </cell>
          <cell r="V228">
            <v>112</v>
          </cell>
        </row>
        <row r="229">
          <cell r="N229">
            <v>0.2543984145249969</v>
          </cell>
          <cell r="O229">
            <v>39793</v>
          </cell>
          <cell r="V229">
            <v>69.349999999999994</v>
          </cell>
        </row>
        <row r="230">
          <cell r="N230">
            <v>0.11837217156366098</v>
          </cell>
          <cell r="O230">
            <v>4206</v>
          </cell>
          <cell r="V230">
            <v>161.68</v>
          </cell>
        </row>
        <row r="231">
          <cell r="N231">
            <v>0.11263835907698083</v>
          </cell>
          <cell r="O231">
            <v>9006</v>
          </cell>
          <cell r="V231">
            <v>89.7</v>
          </cell>
        </row>
        <row r="232">
          <cell r="N232">
            <v>0.12013257175093428</v>
          </cell>
          <cell r="O232">
            <v>25554</v>
          </cell>
          <cell r="V232">
            <v>54.98</v>
          </cell>
        </row>
        <row r="233">
          <cell r="N233">
            <v>6.2459920482236697E-2</v>
          </cell>
          <cell r="O233">
            <v>2922</v>
          </cell>
          <cell r="V233">
            <v>254.33</v>
          </cell>
        </row>
        <row r="234">
          <cell r="N234">
            <v>0.12250477123845882</v>
          </cell>
          <cell r="O234">
            <v>2375</v>
          </cell>
          <cell r="V234">
            <v>81.69</v>
          </cell>
        </row>
        <row r="235">
          <cell r="N235">
            <v>5.00139860139861E-2</v>
          </cell>
          <cell r="O235">
            <v>4470</v>
          </cell>
          <cell r="V235">
            <v>47.7</v>
          </cell>
        </row>
        <row r="236">
          <cell r="N236">
            <v>0.11626219463033127</v>
          </cell>
          <cell r="O236">
            <v>1442</v>
          </cell>
          <cell r="V236">
            <v>165.35</v>
          </cell>
        </row>
        <row r="237">
          <cell r="O237">
            <v>129</v>
          </cell>
          <cell r="V237">
            <v>33.35</v>
          </cell>
        </row>
        <row r="238">
          <cell r="O238">
            <v>213</v>
          </cell>
          <cell r="V238">
            <v>122.49</v>
          </cell>
        </row>
        <row r="239">
          <cell r="N239">
            <v>0.11260940329043256</v>
          </cell>
          <cell r="O239">
            <v>189508</v>
          </cell>
          <cell r="P239">
            <v>8.3029861616897405E-2</v>
          </cell>
          <cell r="V239">
            <v>102.47</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saad"/>
      <sheetName val="indsaad"/>
      <sheetName val="indsaad2"/>
      <sheetName val="EVO"/>
      <sheetName val="EVO_sol"/>
      <sheetName val="EVO_resol"/>
      <sheetName val="EVO_derecho"/>
      <sheetName val="EVO_resolPIA"/>
      <sheetName val="EVO_sinPIA"/>
      <sheetName val="EVO_prest"/>
      <sheetName val="20pobl"/>
      <sheetName val="21solsaad"/>
      <sheetName val="22solcasaadpot"/>
      <sheetName val="23solcasaad"/>
      <sheetName val="24solcasaad_pobl"/>
      <sheetName val="3solcasaad"/>
      <sheetName val="24asolcasaad_pobl"/>
      <sheetName val="25solaltabaja"/>
      <sheetName val="26perfsaad"/>
      <sheetName val="31dictsaad"/>
      <sheetName val="31adictsaad"/>
      <sheetName val="31bdictsaad"/>
      <sheetName val="32dictcasaadpot"/>
      <sheetName val="33dictcasaad"/>
      <sheetName val="33dictcasaadGIII"/>
      <sheetName val="33dictcasaadGII"/>
      <sheetName val="33dictcasaadGI"/>
      <sheetName val="33dictcasaadG0"/>
      <sheetName val="34adictcasaad"/>
      <sheetName val="8dictcasaad"/>
      <sheetName val="34bdictcasaad"/>
      <sheetName val="35ResolGraAltaBaj"/>
      <sheetName val="36perfresol"/>
      <sheetName val="36aperfresol_graf"/>
      <sheetName val="36bperfresol_graf"/>
      <sheetName val="41benpresaad"/>
      <sheetName val="41benpresaad_graf"/>
      <sheetName val="41abenpreGIII"/>
      <sheetName val="41abenpreGIII_graf"/>
      <sheetName val="41bbenpreGII"/>
      <sheetName val="41bbenpreGII_graf"/>
      <sheetName val="41cbenpreGI"/>
      <sheetName val="41cbenpreGI_graf"/>
      <sheetName val="42pbpcasaadpot"/>
      <sheetName val="43pbpcasaad"/>
      <sheetName val="43pbpcasaadGIII"/>
      <sheetName val="43pbpcasaadGII"/>
      <sheetName val="43pbpcasaadGI"/>
      <sheetName val="44apbpcasaad"/>
      <sheetName val="44bpbpcasaad"/>
      <sheetName val="45ResolPIAAltaBaj"/>
      <sheetName val="46perfpbsaad"/>
      <sheetName val="15pbpcasaad"/>
      <sheetName val="46aperfpb_graf"/>
      <sheetName val="51pbgrado"/>
      <sheetName val="51aPAPDgrado"/>
      <sheetName val="51bTeleasgrado"/>
      <sheetName val="51cSADgrado"/>
      <sheetName val="51dCDgrado"/>
      <sheetName val="51eSARgrado"/>
      <sheetName val="51fPEVincgrado"/>
      <sheetName val="51gPECgrado"/>
      <sheetName val="51hPEAsistPgrado"/>
      <sheetName val="52SubtipoVinculada"/>
      <sheetName val="52SubtipoVinculadaGIII"/>
      <sheetName val="52SubtipoVinculadaGII"/>
      <sheetName val="52SubtipoVinculadaGI"/>
      <sheetName val="6perfcuidador"/>
      <sheetName val="61aperfcuidadorCCAA"/>
      <sheetName val="62bperfcuidadorCCAA"/>
      <sheetName val="63cperfcuidadorCCAA"/>
      <sheetName val="7Intensidad"/>
      <sheetName val="7IntensidadCCAA"/>
      <sheetName val="7IntenSAD_CCAA"/>
      <sheetName val="7IntenPE_SAD_CCAA"/>
      <sheetName val="8CuantíaPrest"/>
      <sheetName val="8CuantíaPEC_CCAA"/>
      <sheetName val="8CuantíaAP_CCAA"/>
      <sheetName val="8CuantíaPEVsad_CCAA"/>
      <sheetName val="8CuantíaPEVsar_CCAA"/>
      <sheetName val="8CuantíaPEVcd_CCAA"/>
      <sheetName val="8CuantíaPEVpapd_CCAA"/>
      <sheetName val="8CuantíaPEVteleasist_CCAA"/>
      <sheetName val="9TiempoEspera"/>
      <sheetName val="91TiempoEspera_evo"/>
      <sheetName val="10pendResol"/>
      <sheetName val="10pendPrest"/>
      <sheetName val="10pend"/>
      <sheetName val="11ListaEspera"/>
      <sheetName val="11ListaEsperaGIII"/>
      <sheetName val="11ListaEsperaGII"/>
      <sheetName val="11ListaEsperaGI"/>
      <sheetName val="12BenefEfect"/>
    </sheetNames>
    <sheetDataSet>
      <sheetData sheetId="0"/>
      <sheetData sheetId="1"/>
      <sheetData sheetId="2"/>
      <sheetData sheetId="3">
        <row r="7">
          <cell r="G7">
            <v>44926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2">
    <tabColor theme="0"/>
    <pageSetUpPr fitToPage="1"/>
  </sheetPr>
  <dimension ref="A1:U12"/>
  <sheetViews>
    <sheetView showGridLines="0" zoomScaleNormal="100" workbookViewId="0"/>
  </sheetViews>
  <sheetFormatPr baseColWidth="10" defaultColWidth="11.42578125" defaultRowHeight="15" x14ac:dyDescent="0.2"/>
  <cols>
    <col min="1" max="1" width="0.5703125" style="1" customWidth="1"/>
    <col min="2" max="2" width="15.28515625" style="1" customWidth="1"/>
    <col min="3" max="3" width="0.85546875" style="1" customWidth="1"/>
    <col min="4" max="4" width="13.42578125" style="1" customWidth="1"/>
    <col min="5" max="5" width="0.85546875" style="1" customWidth="1"/>
    <col min="6" max="6" width="7" style="1" customWidth="1"/>
    <col min="7" max="7" width="7.140625" style="1" customWidth="1"/>
    <col min="8" max="8" width="7" style="1" customWidth="1"/>
    <col min="9" max="9" width="7.140625" style="1" customWidth="1"/>
    <col min="10" max="10" width="7" style="1" customWidth="1"/>
    <col min="11" max="11" width="7.140625" style="1" customWidth="1"/>
    <col min="12" max="12" width="7" style="1" customWidth="1"/>
    <col min="13" max="13" width="7.140625" style="1" customWidth="1"/>
    <col min="14" max="14" width="7" style="1" customWidth="1"/>
    <col min="15" max="15" width="7.140625" style="1" customWidth="1"/>
    <col min="16" max="16" width="7" style="2" customWidth="1"/>
    <col min="17" max="17" width="7.140625" style="1" customWidth="1"/>
    <col min="18" max="18" width="7" style="2" customWidth="1"/>
    <col min="19" max="19" width="7.140625" style="1" customWidth="1"/>
    <col min="20" max="20" width="9.140625" style="1" customWidth="1"/>
    <col min="21" max="21" width="2.140625" style="1" customWidth="1"/>
    <col min="22" max="16384" width="11.42578125" style="1"/>
  </cols>
  <sheetData>
    <row r="1" spans="1:21" s="2" customFormat="1" ht="14.25" x14ac:dyDescent="0.2">
      <c r="B1" s="11"/>
      <c r="H1"/>
    </row>
    <row r="2" spans="1:21" s="9" customFormat="1" ht="93.75" customHeight="1" x14ac:dyDescent="0.2">
      <c r="A2" s="10"/>
      <c r="B2" s="1027"/>
      <c r="C2" s="1027"/>
      <c r="D2" s="1027"/>
      <c r="E2" s="1027"/>
      <c r="F2" s="1027"/>
      <c r="G2" s="1027"/>
      <c r="H2" s="1027"/>
      <c r="I2" s="1027"/>
      <c r="J2" s="1027"/>
      <c r="K2" s="1027"/>
      <c r="L2" s="1027"/>
      <c r="M2" s="1027"/>
      <c r="N2" s="1027"/>
      <c r="O2" s="1027"/>
      <c r="P2" s="1027"/>
      <c r="Q2" s="1027"/>
      <c r="R2" s="1027"/>
      <c r="S2" s="1027"/>
      <c r="T2" s="1027"/>
      <c r="U2" s="10"/>
    </row>
    <row r="3" spans="1:21" s="7" customFormat="1" ht="45.75" customHeight="1" x14ac:dyDescent="0.2">
      <c r="A3" s="8"/>
      <c r="B3" s="1026" t="s">
        <v>2</v>
      </c>
      <c r="C3" s="1026"/>
      <c r="D3" s="1026"/>
      <c r="E3" s="1026"/>
      <c r="F3" s="1026"/>
      <c r="G3" s="1026"/>
      <c r="H3" s="1026"/>
      <c r="I3" s="1026"/>
      <c r="J3" s="1026"/>
      <c r="K3" s="1026"/>
      <c r="L3" s="1026"/>
      <c r="M3" s="1026"/>
      <c r="N3" s="1026"/>
      <c r="O3" s="1026"/>
      <c r="P3" s="1026"/>
      <c r="Q3" s="1026"/>
      <c r="R3" s="1026"/>
      <c r="S3" s="1026"/>
      <c r="T3" s="1026"/>
      <c r="U3" s="8"/>
    </row>
    <row r="4" spans="1:21" s="7" customFormat="1" ht="45.75" customHeight="1" x14ac:dyDescent="0.2">
      <c r="A4" s="8"/>
      <c r="B4" s="1026" t="s">
        <v>1</v>
      </c>
      <c r="C4" s="1026"/>
      <c r="D4" s="1026"/>
      <c r="E4" s="1026"/>
      <c r="F4" s="1026"/>
      <c r="G4" s="1026"/>
      <c r="H4" s="1026"/>
      <c r="I4" s="1026"/>
      <c r="J4" s="1026"/>
      <c r="K4" s="1026"/>
      <c r="L4" s="1026"/>
      <c r="M4" s="1026"/>
      <c r="N4" s="1026"/>
      <c r="O4" s="1026"/>
      <c r="P4" s="1026"/>
      <c r="Q4" s="1026"/>
      <c r="R4" s="1026"/>
      <c r="S4" s="1026"/>
      <c r="T4" s="1026"/>
      <c r="U4" s="8"/>
    </row>
    <row r="5" spans="1:21" s="4" customFormat="1" ht="9.75" customHeight="1" x14ac:dyDescent="0.2">
      <c r="A5" s="5"/>
      <c r="B5" s="6"/>
      <c r="C5" s="6"/>
      <c r="D5" s="6"/>
      <c r="E5" s="6"/>
      <c r="F5" s="6"/>
      <c r="G5" s="6"/>
      <c r="H5" s="6"/>
      <c r="I5" s="6"/>
      <c r="J5" s="6"/>
      <c r="K5" s="6"/>
      <c r="L5" s="6"/>
      <c r="M5" s="6"/>
      <c r="N5" s="6"/>
      <c r="O5" s="6"/>
      <c r="P5" s="6"/>
      <c r="Q5" s="6"/>
      <c r="R5" s="6"/>
      <c r="S5" s="6"/>
      <c r="T5" s="6"/>
      <c r="U5" s="5"/>
    </row>
    <row r="6" spans="1:21" ht="23.25" customHeight="1" x14ac:dyDescent="0.2">
      <c r="B6" s="1028" t="s">
        <v>489</v>
      </c>
      <c r="C6" s="1028"/>
      <c r="D6" s="1028"/>
      <c r="E6" s="1028"/>
      <c r="F6" s="1028"/>
      <c r="G6" s="1028"/>
      <c r="H6" s="1028"/>
      <c r="I6" s="1028"/>
      <c r="J6" s="1028"/>
      <c r="K6" s="1028"/>
      <c r="L6" s="1028"/>
      <c r="M6" s="1028"/>
      <c r="N6" s="1028"/>
      <c r="O6" s="1028"/>
      <c r="P6" s="1028"/>
      <c r="Q6" s="1028"/>
      <c r="R6" s="1028"/>
      <c r="S6" s="1028"/>
      <c r="T6" s="1028"/>
      <c r="U6" s="1028"/>
    </row>
    <row r="7" spans="1:21" ht="74.099999999999994" customHeight="1" x14ac:dyDescent="0.25">
      <c r="B7" s="1029"/>
      <c r="C7" s="1029"/>
      <c r="D7" s="1029"/>
      <c r="E7" s="1029"/>
      <c r="F7" s="1029"/>
      <c r="G7" s="1029"/>
      <c r="H7" s="1029"/>
      <c r="I7" s="1029"/>
      <c r="J7" s="1029"/>
      <c r="K7" s="1029"/>
      <c r="L7" s="1029"/>
      <c r="M7" s="1029"/>
      <c r="N7" s="1029"/>
      <c r="O7" s="1029"/>
      <c r="P7" s="1029"/>
      <c r="Q7" s="1029"/>
      <c r="R7" s="1029"/>
      <c r="S7" s="1029"/>
      <c r="T7" s="1029"/>
      <c r="U7" s="1029"/>
    </row>
    <row r="8" spans="1:21" ht="48" customHeight="1" x14ac:dyDescent="0.25">
      <c r="B8" s="955"/>
      <c r="C8" s="955"/>
      <c r="D8" s="955"/>
      <c r="E8" s="955"/>
      <c r="F8" s="955"/>
      <c r="G8" s="955"/>
      <c r="H8" s="955"/>
      <c r="I8" s="955"/>
      <c r="J8" s="955"/>
      <c r="K8" s="955"/>
      <c r="L8" s="955"/>
      <c r="M8" s="955"/>
      <c r="N8" s="955"/>
      <c r="O8" s="955"/>
      <c r="P8" s="955"/>
      <c r="Q8" s="955"/>
      <c r="R8" s="955"/>
      <c r="S8" s="955"/>
      <c r="T8" s="955"/>
      <c r="U8" s="955"/>
    </row>
    <row r="9" spans="1:21" ht="15" customHeight="1" x14ac:dyDescent="0.2">
      <c r="B9" s="1030" t="s">
        <v>478</v>
      </c>
      <c r="C9" s="1030"/>
      <c r="D9" s="1030"/>
      <c r="E9" s="1030"/>
      <c r="F9" s="1030"/>
      <c r="G9" s="1030"/>
      <c r="H9" s="1030"/>
      <c r="I9" s="1030"/>
      <c r="J9" s="1030"/>
      <c r="K9" s="1030"/>
      <c r="L9" s="1030"/>
      <c r="M9" s="1030"/>
      <c r="N9" s="1030"/>
      <c r="O9" s="1030"/>
      <c r="P9" s="1030"/>
      <c r="Q9" s="1030"/>
      <c r="R9" s="1030"/>
      <c r="S9" s="1030"/>
    </row>
    <row r="10" spans="1:21" x14ac:dyDescent="0.2">
      <c r="B10" s="1030"/>
      <c r="C10" s="1030"/>
      <c r="D10" s="1030"/>
      <c r="E10" s="1030"/>
      <c r="F10" s="1030"/>
      <c r="G10" s="1030"/>
      <c r="H10" s="1030"/>
      <c r="I10" s="1030"/>
      <c r="J10" s="1030"/>
      <c r="K10" s="1030"/>
      <c r="L10" s="1030"/>
      <c r="M10" s="1030"/>
      <c r="N10" s="1030"/>
      <c r="O10" s="1030"/>
      <c r="P10" s="1030"/>
      <c r="Q10" s="1030"/>
      <c r="R10" s="1030"/>
      <c r="S10" s="1030"/>
    </row>
    <row r="11" spans="1:21" ht="42.6" customHeight="1" x14ac:dyDescent="0.2">
      <c r="B11" s="852"/>
      <c r="C11" s="852"/>
      <c r="D11" s="852"/>
      <c r="E11" s="852"/>
      <c r="F11" s="852"/>
      <c r="G11" s="852"/>
      <c r="H11" s="852"/>
      <c r="I11" s="852"/>
      <c r="J11" s="852"/>
      <c r="K11" s="852"/>
      <c r="L11" s="852"/>
      <c r="M11" s="852"/>
      <c r="N11" s="852"/>
      <c r="O11" s="852"/>
      <c r="P11" s="852"/>
      <c r="Q11" s="852"/>
      <c r="R11" s="852"/>
      <c r="S11" s="852"/>
    </row>
    <row r="12" spans="1:21" s="3" customFormat="1" ht="78" customHeight="1" x14ac:dyDescent="0.25">
      <c r="B12" s="1025" t="s">
        <v>0</v>
      </c>
      <c r="C12" s="1025"/>
      <c r="D12" s="1025"/>
      <c r="E12" s="1025"/>
      <c r="F12" s="1025"/>
      <c r="G12" s="1025"/>
      <c r="H12" s="1025"/>
      <c r="I12" s="1025"/>
      <c r="J12" s="1025"/>
      <c r="K12" s="1025"/>
      <c r="L12" s="1025"/>
      <c r="M12" s="1025"/>
      <c r="N12" s="1025"/>
      <c r="O12" s="1025"/>
      <c r="P12" s="1025"/>
      <c r="Q12" s="1025"/>
      <c r="R12" s="1025"/>
      <c r="S12" s="1025"/>
      <c r="T12" s="1025"/>
    </row>
  </sheetData>
  <mergeCells count="7">
    <mergeCell ref="B12:T12"/>
    <mergeCell ref="B4:T4"/>
    <mergeCell ref="B2:T2"/>
    <mergeCell ref="B3:T3"/>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X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9" width="10.85546875" style="867" hidden="1" customWidth="1"/>
    <col min="10" max="11" width="7.140625" style="867" customWidth="1"/>
    <col min="12" max="12" width="7.7109375" style="867" customWidth="1"/>
    <col min="13" max="18" width="8.28515625" style="867" customWidth="1"/>
    <col min="19" max="20" width="7.7109375" style="867" customWidth="1"/>
    <col min="21" max="21" width="11.42578125" style="867" customWidth="1"/>
    <col min="22" max="22" width="11.42578125" style="867"/>
    <col min="23" max="23" width="11.85546875" style="867" bestFit="1" customWidth="1"/>
    <col min="24" max="16384" width="11.42578125" style="867"/>
  </cols>
  <sheetData>
    <row r="1" spans="1:22" x14ac:dyDescent="0.25">
      <c r="A1" s="866"/>
      <c r="B1" s="866"/>
      <c r="H1" s="868"/>
      <c r="I1" s="868"/>
      <c r="J1" s="868"/>
    </row>
    <row r="2" spans="1:22" ht="48.75" customHeight="1" x14ac:dyDescent="0.25">
      <c r="A2" s="866"/>
      <c r="B2" s="866"/>
      <c r="H2" s="868"/>
      <c r="I2" s="868"/>
      <c r="J2" s="868"/>
    </row>
    <row r="3" spans="1:22" ht="24" customHeight="1" x14ac:dyDescent="0.25">
      <c r="A3" s="866"/>
      <c r="B3" s="1042" t="s">
        <v>382</v>
      </c>
      <c r="C3" s="1042"/>
      <c r="D3" s="1042"/>
      <c r="E3" s="1042"/>
      <c r="F3" s="1042"/>
      <c r="G3" s="1042"/>
      <c r="H3" s="1042"/>
      <c r="I3" s="1042"/>
      <c r="J3" s="1042"/>
      <c r="K3" s="1042"/>
      <c r="L3" s="1042"/>
      <c r="M3" s="1042"/>
      <c r="N3" s="1042"/>
      <c r="O3" s="1042"/>
      <c r="P3" s="1042"/>
      <c r="Q3" s="1042"/>
      <c r="R3" s="1042"/>
      <c r="S3" s="1042"/>
    </row>
    <row r="5" spans="1:22" x14ac:dyDescent="0.25">
      <c r="B5" s="869"/>
      <c r="C5" s="1038" t="s">
        <v>377</v>
      </c>
      <c r="D5" s="1038"/>
      <c r="E5" s="1038"/>
      <c r="F5" s="1038"/>
      <c r="G5" s="1038"/>
      <c r="H5" s="1038"/>
      <c r="I5" s="1038"/>
      <c r="J5" s="1038"/>
      <c r="K5" s="1038" t="s">
        <v>351</v>
      </c>
      <c r="L5" s="1038"/>
      <c r="M5" s="1038"/>
      <c r="N5" s="1038"/>
      <c r="O5" s="1038"/>
      <c r="P5" s="1038"/>
      <c r="Q5" s="1038"/>
      <c r="R5" s="1038"/>
      <c r="S5" s="1038"/>
      <c r="T5" s="1038"/>
    </row>
    <row r="6" spans="1:22" ht="21" customHeight="1" x14ac:dyDescent="0.25">
      <c r="B6" s="869"/>
      <c r="C6" s="1039"/>
      <c r="D6" s="1039"/>
      <c r="E6" s="1039"/>
      <c r="F6" s="1039"/>
      <c r="G6" s="1039"/>
      <c r="H6" s="1039"/>
      <c r="I6" s="1039"/>
      <c r="J6" s="1039"/>
      <c r="K6" s="1039">
        <v>43830</v>
      </c>
      <c r="L6" s="1040"/>
      <c r="M6" s="1041">
        <v>44196</v>
      </c>
      <c r="N6" s="1041"/>
      <c r="O6" s="1041">
        <v>44561</v>
      </c>
      <c r="P6" s="1041"/>
      <c r="Q6" s="1041">
        <v>44926</v>
      </c>
      <c r="R6" s="1041"/>
      <c r="S6" s="1041">
        <f>H7</f>
        <v>45230</v>
      </c>
      <c r="T6" s="1041"/>
    </row>
    <row r="7" spans="1:22" x14ac:dyDescent="0.25">
      <c r="B7" s="938"/>
      <c r="C7" s="871">
        <v>43465</v>
      </c>
      <c r="D7" s="871">
        <v>43830</v>
      </c>
      <c r="E7" s="871">
        <v>44196</v>
      </c>
      <c r="F7" s="871">
        <v>44561</v>
      </c>
      <c r="G7" s="871">
        <v>44926</v>
      </c>
      <c r="H7" s="871">
        <f>EVO!H7</f>
        <v>45230</v>
      </c>
      <c r="I7" s="871">
        <v>44530</v>
      </c>
      <c r="J7" s="871"/>
      <c r="K7" s="871" t="s">
        <v>31</v>
      </c>
      <c r="L7" s="871" t="s">
        <v>352</v>
      </c>
      <c r="M7" s="871" t="s">
        <v>31</v>
      </c>
      <c r="N7" s="871" t="s">
        <v>352</v>
      </c>
      <c r="O7" s="871" t="s">
        <v>31</v>
      </c>
      <c r="P7" s="871" t="s">
        <v>352</v>
      </c>
      <c r="Q7" s="871" t="s">
        <v>31</v>
      </c>
      <c r="R7" s="871" t="s">
        <v>352</v>
      </c>
      <c r="S7" s="871" t="s">
        <v>31</v>
      </c>
      <c r="T7" s="871" t="s">
        <v>352</v>
      </c>
    </row>
    <row r="8" spans="1:22" ht="15" customHeight="1" x14ac:dyDescent="0.25">
      <c r="B8" s="910" t="s">
        <v>11</v>
      </c>
      <c r="C8" s="917">
        <v>279274</v>
      </c>
      <c r="D8" s="917">
        <v>293661</v>
      </c>
      <c r="E8" s="917">
        <v>310424</v>
      </c>
      <c r="F8" s="917">
        <v>359285</v>
      </c>
      <c r="G8" s="917">
        <v>390413</v>
      </c>
      <c r="H8" s="917">
        <v>410202</v>
      </c>
      <c r="I8" s="917" t="e">
        <v>#REF!</v>
      </c>
      <c r="J8" s="882"/>
      <c r="K8" s="918">
        <v>5.1515715748691182E-2</v>
      </c>
      <c r="L8" s="917">
        <v>14387</v>
      </c>
      <c r="M8" s="919">
        <v>5.7082826796884811E-2</v>
      </c>
      <c r="N8" s="920">
        <v>16763</v>
      </c>
      <c r="O8" s="919">
        <v>0.15740084529546694</v>
      </c>
      <c r="P8" s="920">
        <v>48861</v>
      </c>
      <c r="Q8" s="919">
        <v>8.6638740832486683E-2</v>
      </c>
      <c r="R8" s="920">
        <f>G8-F8</f>
        <v>31128</v>
      </c>
      <c r="S8" s="921">
        <f>[1]Cuadro_CCAA2!N220</f>
        <v>7.0727161673270533E-2</v>
      </c>
      <c r="T8" s="920">
        <f>[1]Cuadro_CCAA2!O220</f>
        <v>27096</v>
      </c>
    </row>
    <row r="9" spans="1:22" x14ac:dyDescent="0.25">
      <c r="B9" s="939" t="s">
        <v>10</v>
      </c>
      <c r="C9" s="887">
        <v>34548</v>
      </c>
      <c r="D9" s="887">
        <v>39164</v>
      </c>
      <c r="E9" s="887">
        <v>37313</v>
      </c>
      <c r="F9" s="887">
        <v>41449</v>
      </c>
      <c r="G9" s="887">
        <v>43712</v>
      </c>
      <c r="H9" s="887">
        <v>50671</v>
      </c>
      <c r="I9" s="887" t="e">
        <v>#REF!</v>
      </c>
      <c r="J9" s="888"/>
      <c r="K9" s="889">
        <v>0.13361120759522982</v>
      </c>
      <c r="L9" s="887">
        <v>4616</v>
      </c>
      <c r="M9" s="892">
        <v>-4.726279236033093E-2</v>
      </c>
      <c r="N9" s="890">
        <v>-1851</v>
      </c>
      <c r="O9" s="892">
        <v>0.11084608581459543</v>
      </c>
      <c r="P9" s="890">
        <v>4136</v>
      </c>
      <c r="Q9" s="892">
        <v>5.4597215855629821E-2</v>
      </c>
      <c r="R9" s="890">
        <f t="shared" ref="R9:R26" si="0">G9-F9</f>
        <v>2263</v>
      </c>
      <c r="S9" s="891">
        <f>[1]Cuadro_CCAA2!N221</f>
        <v>0.17519771783751192</v>
      </c>
      <c r="T9" s="890">
        <f>[1]Cuadro_CCAA2!O221</f>
        <v>7554</v>
      </c>
    </row>
    <row r="10" spans="1:22" x14ac:dyDescent="0.25">
      <c r="B10" s="939" t="s">
        <v>40</v>
      </c>
      <c r="C10" s="887">
        <v>28413</v>
      </c>
      <c r="D10" s="887">
        <v>27579</v>
      </c>
      <c r="E10" s="887">
        <v>30931</v>
      </c>
      <c r="F10" s="887">
        <v>35120</v>
      </c>
      <c r="G10" s="887">
        <v>36982</v>
      </c>
      <c r="H10" s="887">
        <v>39108</v>
      </c>
      <c r="I10" s="887" t="e">
        <v>#REF!</v>
      </c>
      <c r="J10" s="888"/>
      <c r="K10" s="889">
        <v>-2.9352761060078114E-2</v>
      </c>
      <c r="L10" s="887">
        <v>-834</v>
      </c>
      <c r="M10" s="892">
        <v>0.12154175278291457</v>
      </c>
      <c r="N10" s="890">
        <v>3352</v>
      </c>
      <c r="O10" s="892">
        <v>0.13543047428146515</v>
      </c>
      <c r="P10" s="890">
        <v>4189</v>
      </c>
      <c r="Q10" s="892">
        <v>5.3018223234624129E-2</v>
      </c>
      <c r="R10" s="890">
        <f t="shared" si="0"/>
        <v>1862</v>
      </c>
      <c r="S10" s="891">
        <f>[1]Cuadro_CCAA2!N222</f>
        <v>6.9459636840953909E-2</v>
      </c>
      <c r="T10" s="890">
        <f>[1]Cuadro_CCAA2!O222</f>
        <v>2540</v>
      </c>
    </row>
    <row r="11" spans="1:22" x14ac:dyDescent="0.25">
      <c r="B11" s="939" t="s">
        <v>41</v>
      </c>
      <c r="C11" s="887">
        <v>22115</v>
      </c>
      <c r="D11" s="887">
        <v>28653</v>
      </c>
      <c r="E11" s="887">
        <v>36929</v>
      </c>
      <c r="F11" s="887">
        <v>39491</v>
      </c>
      <c r="G11" s="887">
        <v>42042</v>
      </c>
      <c r="H11" s="887">
        <v>47443</v>
      </c>
      <c r="I11" s="887" t="e">
        <v>#REF!</v>
      </c>
      <c r="J11" s="888"/>
      <c r="K11" s="889">
        <v>0.29563644585123217</v>
      </c>
      <c r="L11" s="887">
        <v>6538</v>
      </c>
      <c r="M11" s="892">
        <v>0.28883537500436263</v>
      </c>
      <c r="N11" s="890">
        <v>8276</v>
      </c>
      <c r="O11" s="892">
        <v>6.9376370873839077E-2</v>
      </c>
      <c r="P11" s="890">
        <v>2562</v>
      </c>
      <c r="Q11" s="892">
        <v>6.4596996784077376E-2</v>
      </c>
      <c r="R11" s="890">
        <f t="shared" si="0"/>
        <v>2551</v>
      </c>
      <c r="S11" s="891">
        <f>[1]Cuadro_CCAA2!N223</f>
        <v>0.1675115660990254</v>
      </c>
      <c r="T11" s="890">
        <f>[1]Cuadro_CCAA2!O223</f>
        <v>6807</v>
      </c>
    </row>
    <row r="12" spans="1:22" x14ac:dyDescent="0.25">
      <c r="B12" s="939" t="s">
        <v>9</v>
      </c>
      <c r="C12" s="887">
        <v>22532</v>
      </c>
      <c r="D12" s="887">
        <v>24418</v>
      </c>
      <c r="E12" s="887">
        <v>26624</v>
      </c>
      <c r="F12" s="887">
        <v>28747</v>
      </c>
      <c r="G12" s="887">
        <v>38665</v>
      </c>
      <c r="H12" s="887">
        <v>45002</v>
      </c>
      <c r="I12" s="887" t="e">
        <v>#REF!</v>
      </c>
      <c r="J12" s="888"/>
      <c r="K12" s="889">
        <v>8.3703177702822762E-2</v>
      </c>
      <c r="L12" s="887">
        <v>1886</v>
      </c>
      <c r="M12" s="892">
        <v>9.0343189450405426E-2</v>
      </c>
      <c r="N12" s="890">
        <v>2206</v>
      </c>
      <c r="O12" s="892">
        <v>7.9740084134615419E-2</v>
      </c>
      <c r="P12" s="890">
        <v>2123</v>
      </c>
      <c r="Q12" s="892">
        <v>0.34500991407799075</v>
      </c>
      <c r="R12" s="890">
        <f t="shared" si="0"/>
        <v>9918</v>
      </c>
      <c r="S12" s="891">
        <f>[1]Cuadro_CCAA2!N224</f>
        <v>0.21900479453910116</v>
      </c>
      <c r="T12" s="890">
        <f>[1]Cuadro_CCAA2!O224</f>
        <v>8085</v>
      </c>
      <c r="V12" s="922"/>
    </row>
    <row r="13" spans="1:22" x14ac:dyDescent="0.25">
      <c r="B13" s="939" t="s">
        <v>8</v>
      </c>
      <c r="C13" s="887">
        <v>18016</v>
      </c>
      <c r="D13" s="887">
        <v>26271</v>
      </c>
      <c r="E13" s="887">
        <v>26136</v>
      </c>
      <c r="F13" s="887">
        <v>26969</v>
      </c>
      <c r="G13" s="887">
        <v>27567</v>
      </c>
      <c r="H13" s="887">
        <v>27160</v>
      </c>
      <c r="I13" s="887"/>
      <c r="J13" s="888"/>
      <c r="K13" s="889">
        <v>0.45820381882770866</v>
      </c>
      <c r="L13" s="887">
        <v>8255</v>
      </c>
      <c r="M13" s="892">
        <v>-5.1387461459403427E-3</v>
      </c>
      <c r="N13" s="890">
        <v>-135</v>
      </c>
      <c r="O13" s="892">
        <v>3.1871747780838788E-2</v>
      </c>
      <c r="P13" s="890">
        <v>833</v>
      </c>
      <c r="Q13" s="892">
        <v>2.2173606733657092E-2</v>
      </c>
      <c r="R13" s="890">
        <f t="shared" si="0"/>
        <v>598</v>
      </c>
      <c r="S13" s="891">
        <f>[1]Cuadro_CCAA2!N225</f>
        <v>-6.0020494803103563E-3</v>
      </c>
      <c r="T13" s="890">
        <f>[1]Cuadro_CCAA2!O225</f>
        <v>-164</v>
      </c>
      <c r="V13" s="922"/>
    </row>
    <row r="14" spans="1:22" x14ac:dyDescent="0.25">
      <c r="B14" s="939" t="s">
        <v>7</v>
      </c>
      <c r="C14" s="887">
        <v>125565</v>
      </c>
      <c r="D14" s="887">
        <v>139852</v>
      </c>
      <c r="E14" s="887">
        <v>141310</v>
      </c>
      <c r="F14" s="887">
        <v>148050</v>
      </c>
      <c r="G14" s="887">
        <v>153910</v>
      </c>
      <c r="H14" s="887">
        <v>166602</v>
      </c>
      <c r="I14" s="887"/>
      <c r="J14" s="888"/>
      <c r="K14" s="889">
        <v>0.11378170668578025</v>
      </c>
      <c r="L14" s="887">
        <v>14287</v>
      </c>
      <c r="M14" s="892">
        <v>1.0425306752853025E-2</v>
      </c>
      <c r="N14" s="890">
        <v>1458</v>
      </c>
      <c r="O14" s="892">
        <v>4.7696553676314535E-2</v>
      </c>
      <c r="P14" s="890">
        <v>6740</v>
      </c>
      <c r="Q14" s="892">
        <v>3.9581222559945894E-2</v>
      </c>
      <c r="R14" s="890">
        <f t="shared" si="0"/>
        <v>5860</v>
      </c>
      <c r="S14" s="891">
        <f>[1]Cuadro_CCAA2!N226</f>
        <v>8.8084119779250791E-2</v>
      </c>
      <c r="T14" s="890">
        <f>[1]Cuadro_CCAA2!O226</f>
        <v>13487</v>
      </c>
      <c r="V14" s="922"/>
    </row>
    <row r="15" spans="1:22" x14ac:dyDescent="0.25">
      <c r="B15" s="939" t="s">
        <v>43</v>
      </c>
      <c r="C15" s="887">
        <v>69490</v>
      </c>
      <c r="D15" s="887">
        <v>75685</v>
      </c>
      <c r="E15" s="887">
        <v>73889</v>
      </c>
      <c r="F15" s="887">
        <v>80243</v>
      </c>
      <c r="G15" s="887">
        <v>85666</v>
      </c>
      <c r="H15" s="887">
        <v>94567</v>
      </c>
      <c r="I15" s="887"/>
      <c r="J15" s="888"/>
      <c r="K15" s="889">
        <v>8.9149517916246923E-2</v>
      </c>
      <c r="L15" s="887">
        <v>6195</v>
      </c>
      <c r="M15" s="892">
        <v>-2.372993327607853E-2</v>
      </c>
      <c r="N15" s="890">
        <v>-1796</v>
      </c>
      <c r="O15" s="892">
        <v>8.5993855648337281E-2</v>
      </c>
      <c r="P15" s="890">
        <v>6354</v>
      </c>
      <c r="Q15" s="892">
        <v>6.7582219009757916E-2</v>
      </c>
      <c r="R15" s="890">
        <f t="shared" si="0"/>
        <v>5423</v>
      </c>
      <c r="S15" s="891">
        <f>[1]Cuadro_CCAA2!N227</f>
        <v>0.13460430964150305</v>
      </c>
      <c r="T15" s="890">
        <f>[1]Cuadro_CCAA2!O227</f>
        <v>11219</v>
      </c>
      <c r="V15" s="922"/>
    </row>
    <row r="16" spans="1:22" x14ac:dyDescent="0.25">
      <c r="B16" s="939" t="s">
        <v>44</v>
      </c>
      <c r="C16" s="887">
        <v>192995</v>
      </c>
      <c r="D16" s="887">
        <v>203003</v>
      </c>
      <c r="E16" s="887">
        <v>193486</v>
      </c>
      <c r="F16" s="887">
        <v>203102</v>
      </c>
      <c r="G16" s="887">
        <v>227045</v>
      </c>
      <c r="H16" s="887">
        <v>244834</v>
      </c>
      <c r="I16" s="887"/>
      <c r="J16" s="888"/>
      <c r="K16" s="889">
        <v>5.1856265706365479E-2</v>
      </c>
      <c r="L16" s="887">
        <v>10008</v>
      </c>
      <c r="M16" s="892">
        <v>-4.6881080575163936E-2</v>
      </c>
      <c r="N16" s="890">
        <v>-9517</v>
      </c>
      <c r="O16" s="892">
        <v>4.9698686209854959E-2</v>
      </c>
      <c r="P16" s="890">
        <v>9616</v>
      </c>
      <c r="Q16" s="892">
        <v>0.11788657915727074</v>
      </c>
      <c r="R16" s="890">
        <f t="shared" si="0"/>
        <v>23943</v>
      </c>
      <c r="S16" s="891">
        <f>[1]Cuadro_CCAA2!N228</f>
        <v>0.10255786724308735</v>
      </c>
      <c r="T16" s="890">
        <f>[1]Cuadro_CCAA2!O228</f>
        <v>22774</v>
      </c>
      <c r="V16" s="922"/>
    </row>
    <row r="17" spans="2:24" x14ac:dyDescent="0.25">
      <c r="B17" s="939" t="s">
        <v>6</v>
      </c>
      <c r="C17" s="887">
        <v>77342</v>
      </c>
      <c r="D17" s="887">
        <v>94194</v>
      </c>
      <c r="E17" s="887">
        <v>109857</v>
      </c>
      <c r="F17" s="887">
        <v>128089</v>
      </c>
      <c r="G17" s="887">
        <v>169532</v>
      </c>
      <c r="H17" s="887">
        <v>196213</v>
      </c>
      <c r="I17" s="887"/>
      <c r="J17" s="888"/>
      <c r="K17" s="889">
        <v>0.21788937446665457</v>
      </c>
      <c r="L17" s="887">
        <v>16852</v>
      </c>
      <c r="M17" s="892">
        <v>0.1662844767182623</v>
      </c>
      <c r="N17" s="890">
        <v>15663</v>
      </c>
      <c r="O17" s="892">
        <v>0.16596120411079851</v>
      </c>
      <c r="P17" s="890">
        <v>18232</v>
      </c>
      <c r="Q17" s="892">
        <v>0.32354847020431099</v>
      </c>
      <c r="R17" s="890">
        <f t="shared" si="0"/>
        <v>41443</v>
      </c>
      <c r="S17" s="891">
        <f>[1]Cuadro_CCAA2!N229</f>
        <v>0.2543984145249969</v>
      </c>
      <c r="T17" s="890">
        <f>[1]Cuadro_CCAA2!O229</f>
        <v>39793</v>
      </c>
      <c r="V17" s="922"/>
    </row>
    <row r="18" spans="2:24" x14ac:dyDescent="0.25">
      <c r="B18" s="939" t="s">
        <v>5</v>
      </c>
      <c r="C18" s="887">
        <v>31925</v>
      </c>
      <c r="D18" s="887">
        <v>31136</v>
      </c>
      <c r="E18" s="887">
        <v>31717</v>
      </c>
      <c r="F18" s="887">
        <v>33614</v>
      </c>
      <c r="G18" s="887">
        <v>36559</v>
      </c>
      <c r="H18" s="887">
        <v>39738</v>
      </c>
      <c r="I18" s="887"/>
      <c r="J18" s="888"/>
      <c r="K18" s="889">
        <v>-2.4714173844949117E-2</v>
      </c>
      <c r="L18" s="887">
        <v>-789</v>
      </c>
      <c r="M18" s="892">
        <v>1.8660071942446121E-2</v>
      </c>
      <c r="N18" s="890">
        <v>581</v>
      </c>
      <c r="O18" s="892">
        <v>5.9810196424630258E-2</v>
      </c>
      <c r="P18" s="890">
        <v>1897</v>
      </c>
      <c r="Q18" s="892">
        <v>8.7612304396977425E-2</v>
      </c>
      <c r="R18" s="890">
        <f t="shared" si="0"/>
        <v>2945</v>
      </c>
      <c r="S18" s="891">
        <f>[1]Cuadro_CCAA2!N230</f>
        <v>0.11837217156366098</v>
      </c>
      <c r="T18" s="890">
        <f>[1]Cuadro_CCAA2!O230</f>
        <v>4206</v>
      </c>
      <c r="V18" s="922"/>
    </row>
    <row r="19" spans="2:24" x14ac:dyDescent="0.25">
      <c r="B19" s="939" t="s">
        <v>38</v>
      </c>
      <c r="C19" s="887">
        <v>70220</v>
      </c>
      <c r="D19" s="887">
        <v>72627</v>
      </c>
      <c r="E19" s="887">
        <v>73730</v>
      </c>
      <c r="F19" s="887">
        <v>77158</v>
      </c>
      <c r="G19" s="887">
        <v>82694</v>
      </c>
      <c r="H19" s="887">
        <v>88961</v>
      </c>
      <c r="I19" s="887"/>
      <c r="J19" s="888"/>
      <c r="K19" s="889">
        <v>3.4277983480489826E-2</v>
      </c>
      <c r="L19" s="887">
        <v>2407</v>
      </c>
      <c r="M19" s="892">
        <v>1.518718933729879E-2</v>
      </c>
      <c r="N19" s="890">
        <v>1103</v>
      </c>
      <c r="O19" s="892">
        <v>4.6493964464939586E-2</v>
      </c>
      <c r="P19" s="890">
        <v>3428</v>
      </c>
      <c r="Q19" s="892">
        <v>7.1748878923766801E-2</v>
      </c>
      <c r="R19" s="890">
        <f t="shared" si="0"/>
        <v>5536</v>
      </c>
      <c r="S19" s="891">
        <f>[1]Cuadro_CCAA2!N231</f>
        <v>0.11263835907698083</v>
      </c>
      <c r="T19" s="890">
        <f>[1]Cuadro_CCAA2!O231</f>
        <v>9006</v>
      </c>
      <c r="V19" s="922"/>
    </row>
    <row r="20" spans="2:24" x14ac:dyDescent="0.25">
      <c r="B20" s="939" t="s">
        <v>45</v>
      </c>
      <c r="C20" s="887">
        <v>187101</v>
      </c>
      <c r="D20" s="887">
        <v>187165</v>
      </c>
      <c r="E20" s="887">
        <v>169910</v>
      </c>
      <c r="F20" s="887">
        <v>198080</v>
      </c>
      <c r="G20" s="887">
        <v>218173</v>
      </c>
      <c r="H20" s="887">
        <v>238269</v>
      </c>
      <c r="I20" s="887"/>
      <c r="J20" s="888"/>
      <c r="K20" s="889">
        <v>3.4206123965141444E-4</v>
      </c>
      <c r="L20" s="887">
        <v>64</v>
      </c>
      <c r="M20" s="892">
        <v>-9.2191381935725181E-2</v>
      </c>
      <c r="N20" s="890">
        <v>-17255</v>
      </c>
      <c r="O20" s="892">
        <v>0.16579365546465774</v>
      </c>
      <c r="P20" s="890">
        <v>28170</v>
      </c>
      <c r="Q20" s="892">
        <v>0.10143881260096932</v>
      </c>
      <c r="R20" s="890">
        <f t="shared" si="0"/>
        <v>20093</v>
      </c>
      <c r="S20" s="891">
        <f>[1]Cuadro_CCAA2!N232</f>
        <v>0.12013257175093428</v>
      </c>
      <c r="T20" s="890">
        <f>[1]Cuadro_CCAA2!O232</f>
        <v>25554</v>
      </c>
      <c r="V20" s="922"/>
    </row>
    <row r="21" spans="2:24" x14ac:dyDescent="0.25">
      <c r="B21" s="939" t="s">
        <v>46</v>
      </c>
      <c r="C21" s="887">
        <v>43902</v>
      </c>
      <c r="D21" s="887">
        <v>44054</v>
      </c>
      <c r="E21" s="887">
        <v>44045</v>
      </c>
      <c r="F21" s="887">
        <v>46064</v>
      </c>
      <c r="G21" s="887">
        <v>47227</v>
      </c>
      <c r="H21" s="887">
        <v>49704</v>
      </c>
      <c r="I21" s="887"/>
      <c r="J21" s="888"/>
      <c r="K21" s="889">
        <v>3.4622568447906232E-3</v>
      </c>
      <c r="L21" s="887">
        <v>152</v>
      </c>
      <c r="M21" s="892">
        <v>-2.0429472919603064E-4</v>
      </c>
      <c r="N21" s="890">
        <v>-9</v>
      </c>
      <c r="O21" s="892">
        <v>4.5839482347598937E-2</v>
      </c>
      <c r="P21" s="890">
        <v>2019</v>
      </c>
      <c r="Q21" s="892">
        <v>2.5247481764501645E-2</v>
      </c>
      <c r="R21" s="890">
        <f t="shared" si="0"/>
        <v>1163</v>
      </c>
      <c r="S21" s="891">
        <f>[1]Cuadro_CCAA2!N233</f>
        <v>6.2459920482236697E-2</v>
      </c>
      <c r="T21" s="890">
        <f>[1]Cuadro_CCAA2!O233</f>
        <v>2922</v>
      </c>
      <c r="V21" s="922"/>
    </row>
    <row r="22" spans="2:24" x14ac:dyDescent="0.25">
      <c r="B22" s="939" t="s">
        <v>47</v>
      </c>
      <c r="C22" s="887">
        <v>17706</v>
      </c>
      <c r="D22" s="887">
        <v>17755</v>
      </c>
      <c r="E22" s="887">
        <v>17268</v>
      </c>
      <c r="F22" s="887">
        <v>18123</v>
      </c>
      <c r="G22" s="887">
        <v>20187</v>
      </c>
      <c r="H22" s="887">
        <v>21762</v>
      </c>
      <c r="I22" s="887"/>
      <c r="J22" s="888"/>
      <c r="K22" s="889">
        <v>2.7674234722692148E-3</v>
      </c>
      <c r="L22" s="887">
        <v>49</v>
      </c>
      <c r="M22" s="892">
        <v>-2.7428893269501597E-2</v>
      </c>
      <c r="N22" s="890">
        <v>-487</v>
      </c>
      <c r="O22" s="892">
        <v>4.9513551077136952E-2</v>
      </c>
      <c r="P22" s="890">
        <v>855</v>
      </c>
      <c r="Q22" s="892">
        <v>0.11388842906803509</v>
      </c>
      <c r="R22" s="890">
        <f t="shared" si="0"/>
        <v>2064</v>
      </c>
      <c r="S22" s="891">
        <f>[1]Cuadro_CCAA2!N234</f>
        <v>0.12250477123845882</v>
      </c>
      <c r="T22" s="890">
        <f>[1]Cuadro_CCAA2!O234</f>
        <v>2375</v>
      </c>
      <c r="V22" s="922"/>
    </row>
    <row r="23" spans="2:24" x14ac:dyDescent="0.25">
      <c r="B23" s="939" t="s">
        <v>48</v>
      </c>
      <c r="C23" s="887">
        <v>84144</v>
      </c>
      <c r="D23" s="887">
        <v>89779</v>
      </c>
      <c r="E23" s="887">
        <v>88748</v>
      </c>
      <c r="F23" s="887">
        <v>89865</v>
      </c>
      <c r="G23" s="887">
        <v>89904</v>
      </c>
      <c r="H23" s="887">
        <v>93845</v>
      </c>
      <c r="I23" s="887"/>
      <c r="J23" s="888"/>
      <c r="K23" s="889">
        <v>6.6968530138809657E-2</v>
      </c>
      <c r="L23" s="887">
        <v>5635</v>
      </c>
      <c r="M23" s="892">
        <v>-1.1483754552846448E-2</v>
      </c>
      <c r="N23" s="890">
        <v>-1031</v>
      </c>
      <c r="O23" s="892">
        <v>1.2586199125614206E-2</v>
      </c>
      <c r="P23" s="890">
        <v>1117</v>
      </c>
      <c r="Q23" s="892">
        <v>4.3398430979801894E-4</v>
      </c>
      <c r="R23" s="890">
        <f t="shared" si="0"/>
        <v>39</v>
      </c>
      <c r="S23" s="891">
        <f>[1]Cuadro_CCAA2!N235</f>
        <v>5.00139860139861E-2</v>
      </c>
      <c r="T23" s="890">
        <f>[1]Cuadro_CCAA2!O235</f>
        <v>4470</v>
      </c>
      <c r="V23" s="922"/>
    </row>
    <row r="24" spans="2:24" x14ac:dyDescent="0.25">
      <c r="B24" s="939" t="s">
        <v>49</v>
      </c>
      <c r="C24" s="887">
        <v>11661</v>
      </c>
      <c r="D24" s="887">
        <v>12152</v>
      </c>
      <c r="E24" s="887">
        <v>11213</v>
      </c>
      <c r="F24" s="887">
        <v>11764</v>
      </c>
      <c r="G24" s="887">
        <v>12841</v>
      </c>
      <c r="H24" s="887">
        <v>13845</v>
      </c>
      <c r="I24" s="887"/>
      <c r="J24" s="888"/>
      <c r="K24" s="889">
        <v>4.2106165851985233E-2</v>
      </c>
      <c r="L24" s="887">
        <v>491</v>
      </c>
      <c r="M24" s="892">
        <v>-7.7271231073074431E-2</v>
      </c>
      <c r="N24" s="890">
        <v>-939</v>
      </c>
      <c r="O24" s="892">
        <v>4.9139391777401231E-2</v>
      </c>
      <c r="P24" s="890">
        <v>551</v>
      </c>
      <c r="Q24" s="892">
        <v>9.1550493029581848E-2</v>
      </c>
      <c r="R24" s="890">
        <f t="shared" si="0"/>
        <v>1077</v>
      </c>
      <c r="S24" s="891">
        <f>[1]Cuadro_CCAA2!N236</f>
        <v>0.11626219463033127</v>
      </c>
      <c r="T24" s="890">
        <f>[1]Cuadro_CCAA2!O236</f>
        <v>1442</v>
      </c>
      <c r="V24" s="922"/>
    </row>
    <row r="25" spans="2:24" x14ac:dyDescent="0.25">
      <c r="B25" s="940" t="s">
        <v>4</v>
      </c>
      <c r="C25" s="903">
        <v>3710</v>
      </c>
      <c r="D25" s="903">
        <v>3873</v>
      </c>
      <c r="E25" s="903">
        <v>3677</v>
      </c>
      <c r="F25" s="903">
        <v>3992</v>
      </c>
      <c r="G25" s="903">
        <v>4310</v>
      </c>
      <c r="H25" s="903">
        <v>4461</v>
      </c>
      <c r="I25" s="903" t="e">
        <v>#REF!</v>
      </c>
      <c r="J25" s="904"/>
      <c r="K25" s="906">
        <v>4.3935309973045733E-2</v>
      </c>
      <c r="L25" s="903">
        <v>163</v>
      </c>
      <c r="M25" s="909">
        <v>-5.060676478182291E-2</v>
      </c>
      <c r="N25" s="907">
        <v>-196</v>
      </c>
      <c r="O25" s="909">
        <v>8.5667663856404674E-2</v>
      </c>
      <c r="P25" s="907">
        <v>315</v>
      </c>
      <c r="Q25" s="909">
        <v>7.965931863727449E-2</v>
      </c>
      <c r="R25" s="907">
        <f t="shared" si="0"/>
        <v>318</v>
      </c>
      <c r="S25" s="908">
        <f>[1]Cuadro_CCAA2!P239</f>
        <v>8.3029861616897405E-2</v>
      </c>
      <c r="T25" s="907">
        <f>[1]Cuadro_CCAA2!O237+[1]Cuadro_CCAA2!O238</f>
        <v>342</v>
      </c>
      <c r="V25" s="922"/>
      <c r="W25" s="922"/>
      <c r="X25" s="930"/>
    </row>
    <row r="26" spans="2:24" x14ac:dyDescent="0.25">
      <c r="B26" s="872" t="s">
        <v>3</v>
      </c>
      <c r="C26" s="873">
        <v>1320659</v>
      </c>
      <c r="D26" s="873">
        <v>1411021</v>
      </c>
      <c r="E26" s="873">
        <v>1427207</v>
      </c>
      <c r="F26" s="873">
        <v>1569205</v>
      </c>
      <c r="G26" s="873">
        <v>1727429</v>
      </c>
      <c r="H26" s="873">
        <v>1872387</v>
      </c>
      <c r="I26" s="873" t="e">
        <v>#REF!</v>
      </c>
      <c r="J26" s="874"/>
      <c r="K26" s="875">
        <v>6.842190149008931E-2</v>
      </c>
      <c r="L26" s="876">
        <v>90362</v>
      </c>
      <c r="M26" s="877">
        <v>1.1471126227037054E-2</v>
      </c>
      <c r="N26" s="873">
        <v>16186</v>
      </c>
      <c r="O26" s="878">
        <v>9.9493626362538778E-2</v>
      </c>
      <c r="P26" s="879">
        <v>141998</v>
      </c>
      <c r="Q26" s="878">
        <v>0.10083067540569912</v>
      </c>
      <c r="R26" s="879">
        <f t="shared" si="0"/>
        <v>158224</v>
      </c>
      <c r="S26" s="878">
        <f>[1]Cuadro_CCAA2!N239</f>
        <v>0.11260940329043256</v>
      </c>
      <c r="T26" s="879">
        <f>[1]Cuadro_CCAA2!O239</f>
        <v>189508</v>
      </c>
    </row>
  </sheetData>
  <mergeCells count="8">
    <mergeCell ref="B3:S3"/>
    <mergeCell ref="C5:J6"/>
    <mergeCell ref="K5:T5"/>
    <mergeCell ref="K6:L6"/>
    <mergeCell ref="M6:N6"/>
    <mergeCell ref="S6:T6"/>
    <mergeCell ref="O6:P6"/>
    <mergeCell ref="Q6:R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EVO_prest!C8:H8</xm:f>
              <xm:sqref>J8</xm:sqref>
            </x14:sparkline>
            <x14:sparkline>
              <xm:f>EVO_prest!C9:H9</xm:f>
              <xm:sqref>J9</xm:sqref>
            </x14:sparkline>
            <x14:sparkline>
              <xm:f>EVO_prest!C10:H10</xm:f>
              <xm:sqref>J10</xm:sqref>
            </x14:sparkline>
            <x14:sparkline>
              <xm:f>EVO_prest!C11:H11</xm:f>
              <xm:sqref>J11</xm:sqref>
            </x14:sparkline>
            <x14:sparkline>
              <xm:f>EVO_prest!C12:H12</xm:f>
              <xm:sqref>J12</xm:sqref>
            </x14:sparkline>
            <x14:sparkline>
              <xm:f>EVO_prest!C13:H13</xm:f>
              <xm:sqref>J13</xm:sqref>
            </x14:sparkline>
            <x14:sparkline>
              <xm:f>EVO_prest!C14:H14</xm:f>
              <xm:sqref>J14</xm:sqref>
            </x14:sparkline>
            <x14:sparkline>
              <xm:f>EVO_prest!C15:H15</xm:f>
              <xm:sqref>J15</xm:sqref>
            </x14:sparkline>
            <x14:sparkline>
              <xm:f>EVO_prest!C16:H16</xm:f>
              <xm:sqref>J16</xm:sqref>
            </x14:sparkline>
            <x14:sparkline>
              <xm:f>EVO_prest!C17:H17</xm:f>
              <xm:sqref>J17</xm:sqref>
            </x14:sparkline>
            <x14:sparkline>
              <xm:f>EVO_prest!C18:H18</xm:f>
              <xm:sqref>J18</xm:sqref>
            </x14:sparkline>
            <x14:sparkline>
              <xm:f>EVO_prest!C19:H19</xm:f>
              <xm:sqref>J19</xm:sqref>
            </x14:sparkline>
            <x14:sparkline>
              <xm:f>EVO_prest!C20:H20</xm:f>
              <xm:sqref>J20</xm:sqref>
            </x14:sparkline>
            <x14:sparkline>
              <xm:f>EVO_prest!C21:H21</xm:f>
              <xm:sqref>J21</xm:sqref>
            </x14:sparkline>
            <x14:sparkline>
              <xm:f>EVO_prest!C22:H22</xm:f>
              <xm:sqref>J22</xm:sqref>
            </x14:sparkline>
            <x14:sparkline>
              <xm:f>EVO_prest!C23:H23</xm:f>
              <xm:sqref>J23</xm:sqref>
            </x14:sparkline>
            <x14:sparkline>
              <xm:f>EVO_prest!C24:H24</xm:f>
              <xm:sqref>J24</xm:sqref>
            </x14:sparkline>
            <x14:sparkline>
              <xm:f>EVO_prest!C25:H25</xm:f>
              <xm:sqref>J25</xm:sqref>
            </x14:sparkline>
            <x14:sparkline>
              <xm:f>EVO_prest!C26:H26</xm:f>
              <xm:sqref>J26</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5" width="11.28515625" style="261" bestFit="1" customWidth="1"/>
    <col min="6" max="6" width="7" style="261" customWidth="1"/>
    <col min="7" max="7" width="11.28515625" style="261" bestFit="1" customWidth="1"/>
    <col min="8" max="8" width="7" style="261" customWidth="1"/>
    <col min="9" max="9" width="0.42578125" style="261" customWidth="1"/>
    <col min="10" max="10" width="11.28515625" style="261" bestFit="1" customWidth="1"/>
    <col min="11" max="11" width="6.7109375" style="261" customWidth="1"/>
    <col min="12" max="12" width="11.28515625" style="261" bestFit="1" customWidth="1"/>
    <col min="13" max="13" width="6.7109375" style="261" bestFit="1" customWidth="1"/>
    <col min="14" max="14" width="11.28515625" style="261" bestFit="1" customWidth="1"/>
    <col min="15" max="15" width="6.7109375" style="261" bestFit="1" customWidth="1"/>
    <col min="16" max="16" width="0.42578125" style="261" customWidth="1"/>
    <col min="17" max="17" width="10.140625" style="261" bestFit="1" customWidth="1"/>
    <col min="18" max="18" width="6.85546875" style="261" customWidth="1"/>
    <col min="19" max="19" width="10.140625" style="261" bestFit="1" customWidth="1"/>
    <col min="20" max="20" width="6.7109375" style="261" bestFit="1" customWidth="1"/>
    <col min="21" max="21" width="10.140625" style="261" bestFit="1" customWidth="1"/>
    <col min="22" max="22" width="6.7109375" style="261" bestFit="1" customWidth="1"/>
    <col min="23" max="23" width="0.42578125" style="261" customWidth="1"/>
    <col min="24" max="24" width="10.140625" style="261" bestFit="1" customWidth="1"/>
    <col min="25" max="25" width="7" style="261" customWidth="1"/>
    <col min="26" max="26" width="10.140625" style="261" bestFit="1" customWidth="1"/>
    <col min="27" max="27" width="6.7109375" style="261" bestFit="1" customWidth="1"/>
    <col min="28" max="28" width="10.140625" style="261" bestFit="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402</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223</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224</v>
      </c>
      <c r="K8" s="1054"/>
      <c r="L8" s="1054"/>
      <c r="M8" s="1054"/>
      <c r="N8" s="1054"/>
      <c r="O8" s="1055"/>
      <c r="P8" s="211"/>
      <c r="Q8" s="1056" t="s">
        <v>225</v>
      </c>
      <c r="R8" s="1054"/>
      <c r="S8" s="1054"/>
      <c r="T8" s="1054"/>
      <c r="U8" s="1054"/>
      <c r="V8" s="1055"/>
      <c r="W8" s="211"/>
      <c r="X8" s="1056" t="s">
        <v>226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221</v>
      </c>
      <c r="L9" s="1059" t="s">
        <v>27</v>
      </c>
      <c r="M9" s="1060"/>
      <c r="N9" s="1060" t="s">
        <v>26</v>
      </c>
      <c r="O9" s="1061"/>
      <c r="P9" s="211"/>
      <c r="Q9" s="1062" t="s">
        <v>12</v>
      </c>
      <c r="R9" s="1064" t="s">
        <v>221</v>
      </c>
      <c r="S9" s="1059" t="s">
        <v>27</v>
      </c>
      <c r="T9" s="1060"/>
      <c r="U9" s="1060" t="s">
        <v>26</v>
      </c>
      <c r="V9" s="1061"/>
      <c r="W9" s="211"/>
      <c r="X9" s="1062" t="s">
        <v>12</v>
      </c>
      <c r="Y9" s="1064" t="s">
        <v>221</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408" t="s">
        <v>221</v>
      </c>
      <c r="G10" s="408" t="s">
        <v>12</v>
      </c>
      <c r="H10" s="218" t="s">
        <v>221</v>
      </c>
      <c r="I10" s="216"/>
      <c r="J10" s="1063"/>
      <c r="K10" s="1065"/>
      <c r="L10" s="408" t="s">
        <v>12</v>
      </c>
      <c r="M10" s="408" t="s">
        <v>222</v>
      </c>
      <c r="N10" s="408" t="s">
        <v>12</v>
      </c>
      <c r="O10" s="218" t="s">
        <v>222</v>
      </c>
      <c r="P10" s="216"/>
      <c r="Q10" s="1063"/>
      <c r="R10" s="1065"/>
      <c r="S10" s="408" t="s">
        <v>12</v>
      </c>
      <c r="T10" s="408" t="s">
        <v>222</v>
      </c>
      <c r="U10" s="408" t="s">
        <v>12</v>
      </c>
      <c r="V10" s="218" t="s">
        <v>222</v>
      </c>
      <c r="W10" s="216"/>
      <c r="X10" s="1063"/>
      <c r="Y10" s="1065"/>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8500187</v>
      </c>
      <c r="E12" s="739">
        <f>L12+S12+Z12</f>
        <v>4312592</v>
      </c>
      <c r="F12" s="748">
        <f>E12/$D12*100</f>
        <v>50.735260294861753</v>
      </c>
      <c r="G12" s="739">
        <f>N12+U12+AB12</f>
        <v>4187595</v>
      </c>
      <c r="H12" s="230">
        <f>G12/$D12*100</f>
        <v>49.264739705138247</v>
      </c>
      <c r="I12" s="226"/>
      <c r="J12" s="227">
        <f>L12+N12</f>
        <v>6973199</v>
      </c>
      <c r="K12" s="751">
        <f>J12/$D12*100</f>
        <v>82.035830505846519</v>
      </c>
      <c r="L12" s="745">
        <v>3455026</v>
      </c>
      <c r="M12" s="748">
        <v>49.547216421042911</v>
      </c>
      <c r="N12" s="745">
        <v>3518173</v>
      </c>
      <c r="O12" s="228">
        <v>50.452783578957096</v>
      </c>
      <c r="P12" s="226"/>
      <c r="Q12" s="227">
        <v>1106846</v>
      </c>
      <c r="R12" s="751">
        <v>13.021431175572962</v>
      </c>
      <c r="S12" s="745">
        <v>592822</v>
      </c>
      <c r="T12" s="748">
        <v>53.559573779911574</v>
      </c>
      <c r="U12" s="745">
        <v>514024</v>
      </c>
      <c r="V12" s="228">
        <v>46.440426220088433</v>
      </c>
      <c r="W12" s="226"/>
      <c r="X12" s="227">
        <v>420142</v>
      </c>
      <c r="Y12" s="751">
        <v>4.9427383185805214</v>
      </c>
      <c r="Z12" s="745">
        <v>264744</v>
      </c>
      <c r="AA12" s="748">
        <v>63.01298132536143</v>
      </c>
      <c r="AB12" s="745">
        <v>155398</v>
      </c>
      <c r="AC12" s="228">
        <f t="shared" ref="AC12:AC29" si="0">AB12/$X12*100</f>
        <v>36.98701867463857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1326315</v>
      </c>
      <c r="E13" s="740">
        <f t="shared" ref="E13:E29" si="2">L13+S13+Z13</f>
        <v>670839</v>
      </c>
      <c r="F13" s="577">
        <f t="shared" ref="F13:H28" si="3">E13/$D13*100</f>
        <v>50.579161059024436</v>
      </c>
      <c r="G13" s="740">
        <f t="shared" ref="G13:G29" si="4">N13+U13+AB13</f>
        <v>655476</v>
      </c>
      <c r="H13" s="237">
        <f t="shared" si="3"/>
        <v>49.420838940975557</v>
      </c>
      <c r="I13" s="226"/>
      <c r="J13" s="234">
        <f t="shared" ref="J13:J29" si="5">L13+N13</f>
        <v>1033381</v>
      </c>
      <c r="K13" s="752">
        <f t="shared" ref="K13:K29" si="6">J13/$D13*100</f>
        <v>77.913693202595155</v>
      </c>
      <c r="L13" s="746">
        <v>505920</v>
      </c>
      <c r="M13" s="749">
        <v>48.957741626757219</v>
      </c>
      <c r="N13" s="746">
        <v>527461</v>
      </c>
      <c r="O13" s="235">
        <v>51.042258373242788</v>
      </c>
      <c r="P13" s="226"/>
      <c r="Q13" s="234">
        <v>195961</v>
      </c>
      <c r="R13" s="752">
        <v>14.77484609613855</v>
      </c>
      <c r="S13" s="746">
        <v>104323</v>
      </c>
      <c r="T13" s="749">
        <v>53.236613407769916</v>
      </c>
      <c r="U13" s="746">
        <v>91638</v>
      </c>
      <c r="V13" s="235">
        <v>46.763386592230091</v>
      </c>
      <c r="W13" s="226"/>
      <c r="X13" s="234">
        <v>96973</v>
      </c>
      <c r="Y13" s="752">
        <v>7.3114607012662907</v>
      </c>
      <c r="Z13" s="746">
        <v>60596</v>
      </c>
      <c r="AA13" s="749">
        <v>62.487496519649795</v>
      </c>
      <c r="AB13" s="746">
        <v>36377</v>
      </c>
      <c r="AC13" s="235">
        <f t="shared" si="0"/>
        <v>37.512503480350205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1004686</v>
      </c>
      <c r="E14" s="740">
        <f t="shared" si="2"/>
        <v>525552</v>
      </c>
      <c r="F14" s="577">
        <f t="shared" si="3"/>
        <v>52.310074988603404</v>
      </c>
      <c r="G14" s="740">
        <f t="shared" si="4"/>
        <v>479134</v>
      </c>
      <c r="H14" s="237">
        <f t="shared" si="3"/>
        <v>47.689925011396596</v>
      </c>
      <c r="I14" s="226"/>
      <c r="J14" s="234">
        <f t="shared" si="5"/>
        <v>731830</v>
      </c>
      <c r="K14" s="752">
        <f t="shared" si="6"/>
        <v>72.841663962670921</v>
      </c>
      <c r="L14" s="746">
        <v>367339</v>
      </c>
      <c r="M14" s="749">
        <v>50.194580708634518</v>
      </c>
      <c r="N14" s="746">
        <v>364491</v>
      </c>
      <c r="O14" s="235">
        <v>49.805419291365482</v>
      </c>
      <c r="P14" s="226"/>
      <c r="Q14" s="234">
        <v>187640</v>
      </c>
      <c r="R14" s="752">
        <v>18.676482005323056</v>
      </c>
      <c r="S14" s="746">
        <v>102668</v>
      </c>
      <c r="T14" s="749">
        <v>54.715412492005967</v>
      </c>
      <c r="U14" s="746">
        <v>84972</v>
      </c>
      <c r="V14" s="235">
        <v>45.284587507994026</v>
      </c>
      <c r="W14" s="226"/>
      <c r="X14" s="234">
        <v>85216</v>
      </c>
      <c r="Y14" s="752">
        <v>8.4818540320060194</v>
      </c>
      <c r="Z14" s="746">
        <v>55545</v>
      </c>
      <c r="AA14" s="749">
        <v>65.181421329327833</v>
      </c>
      <c r="AB14" s="746">
        <v>29671</v>
      </c>
      <c r="AC14" s="235">
        <f t="shared" si="0"/>
        <v>34.818578670672174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1176659</v>
      </c>
      <c r="E15" s="740">
        <f t="shared" si="2"/>
        <v>590963</v>
      </c>
      <c r="F15" s="577">
        <f t="shared" si="3"/>
        <v>50.2238116565632</v>
      </c>
      <c r="G15" s="740">
        <f t="shared" si="4"/>
        <v>585696</v>
      </c>
      <c r="H15" s="237">
        <f t="shared" si="3"/>
        <v>49.7761883434368</v>
      </c>
      <c r="I15" s="226"/>
      <c r="J15" s="234">
        <f t="shared" si="5"/>
        <v>984374</v>
      </c>
      <c r="K15" s="752">
        <f t="shared" si="6"/>
        <v>83.658392108503818</v>
      </c>
      <c r="L15" s="746">
        <v>484292</v>
      </c>
      <c r="M15" s="749">
        <v>49.197967439205023</v>
      </c>
      <c r="N15" s="746">
        <v>500082</v>
      </c>
      <c r="O15" s="235">
        <v>50.802032560794984</v>
      </c>
      <c r="P15" s="226"/>
      <c r="Q15" s="234">
        <v>141017</v>
      </c>
      <c r="R15" s="752">
        <v>11.984525678212634</v>
      </c>
      <c r="S15" s="746">
        <v>74671</v>
      </c>
      <c r="T15" s="749">
        <v>52.951771772197674</v>
      </c>
      <c r="U15" s="746">
        <v>66346</v>
      </c>
      <c r="V15" s="235">
        <v>47.048228227802319</v>
      </c>
      <c r="W15" s="226"/>
      <c r="X15" s="234">
        <v>51268</v>
      </c>
      <c r="Y15" s="752">
        <v>4.3570822132835429</v>
      </c>
      <c r="Z15" s="746">
        <v>32000</v>
      </c>
      <c r="AA15" s="749">
        <v>62.41710228602637</v>
      </c>
      <c r="AB15" s="746">
        <v>19268</v>
      </c>
      <c r="AC15" s="235">
        <f t="shared" si="0"/>
        <v>37.58289771397363</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2177701</v>
      </c>
      <c r="E16" s="740">
        <f t="shared" si="2"/>
        <v>1102286</v>
      </c>
      <c r="F16" s="577">
        <f t="shared" si="3"/>
        <v>50.616957975406173</v>
      </c>
      <c r="G16" s="740">
        <f t="shared" si="4"/>
        <v>1075415</v>
      </c>
      <c r="H16" s="237">
        <f t="shared" si="3"/>
        <v>49.383042024593827</v>
      </c>
      <c r="I16" s="226"/>
      <c r="J16" s="234">
        <f t="shared" si="5"/>
        <v>1804834</v>
      </c>
      <c r="K16" s="752">
        <f t="shared" si="6"/>
        <v>82.877952482916612</v>
      </c>
      <c r="L16" s="746">
        <v>896471</v>
      </c>
      <c r="M16" s="749">
        <v>49.670551419133282</v>
      </c>
      <c r="N16" s="746">
        <v>908363</v>
      </c>
      <c r="O16" s="235">
        <v>50.329448580866718</v>
      </c>
      <c r="P16" s="226"/>
      <c r="Q16" s="234">
        <v>277418</v>
      </c>
      <c r="R16" s="752">
        <v>12.739030748482</v>
      </c>
      <c r="S16" s="746">
        <v>146526</v>
      </c>
      <c r="T16" s="749">
        <v>52.81776957515374</v>
      </c>
      <c r="U16" s="746">
        <v>130892</v>
      </c>
      <c r="V16" s="235">
        <v>47.18223042484626</v>
      </c>
      <c r="W16" s="226"/>
      <c r="X16" s="234">
        <v>95449</v>
      </c>
      <c r="Y16" s="752">
        <v>4.3830167686013821</v>
      </c>
      <c r="Z16" s="746">
        <v>59289</v>
      </c>
      <c r="AA16" s="749">
        <v>62.115894351957593</v>
      </c>
      <c r="AB16" s="746">
        <v>36160</v>
      </c>
      <c r="AC16" s="235">
        <f t="shared" si="0"/>
        <v>37.884105648042407</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585402</v>
      </c>
      <c r="E17" s="741">
        <f t="shared" si="2"/>
        <v>301684</v>
      </c>
      <c r="F17" s="578">
        <f t="shared" si="3"/>
        <v>51.534501077891768</v>
      </c>
      <c r="G17" s="741">
        <f t="shared" si="4"/>
        <v>283718</v>
      </c>
      <c r="H17" s="237">
        <f t="shared" si="3"/>
        <v>48.465498922108225</v>
      </c>
      <c r="I17" s="226"/>
      <c r="J17" s="238">
        <f t="shared" si="5"/>
        <v>450337</v>
      </c>
      <c r="K17" s="753">
        <f t="shared" si="6"/>
        <v>76.927820540414956</v>
      </c>
      <c r="L17" s="741">
        <v>224677</v>
      </c>
      <c r="M17" s="578">
        <v>49.890859511876663</v>
      </c>
      <c r="N17" s="741">
        <v>225660</v>
      </c>
      <c r="O17" s="235">
        <v>50.109140488123337</v>
      </c>
      <c r="P17" s="226"/>
      <c r="Q17" s="238">
        <v>94037</v>
      </c>
      <c r="R17" s="753">
        <v>16.063662235523623</v>
      </c>
      <c r="S17" s="741">
        <v>50383</v>
      </c>
      <c r="T17" s="578">
        <v>53.57784701766326</v>
      </c>
      <c r="U17" s="741">
        <v>43654</v>
      </c>
      <c r="V17" s="235">
        <v>46.42215298233674</v>
      </c>
      <c r="W17" s="226"/>
      <c r="X17" s="238">
        <v>41028</v>
      </c>
      <c r="Y17" s="753">
        <v>7.0085172240614142</v>
      </c>
      <c r="Z17" s="741">
        <v>26624</v>
      </c>
      <c r="AA17" s="578">
        <v>64.892268694550054</v>
      </c>
      <c r="AB17" s="741">
        <v>14404</v>
      </c>
      <c r="AC17" s="235">
        <f t="shared" si="0"/>
        <v>35.107731305449938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2372640</v>
      </c>
      <c r="E18" s="740">
        <f t="shared" si="2"/>
        <v>1204757</v>
      </c>
      <c r="F18" s="577">
        <f t="shared" si="3"/>
        <v>50.777066895947129</v>
      </c>
      <c r="G18" s="740">
        <f t="shared" si="4"/>
        <v>1167883</v>
      </c>
      <c r="H18" s="237">
        <f t="shared" si="3"/>
        <v>49.222933104052871</v>
      </c>
      <c r="I18" s="226"/>
      <c r="J18" s="234">
        <f t="shared" si="5"/>
        <v>1750539</v>
      </c>
      <c r="K18" s="752">
        <f t="shared" si="6"/>
        <v>73.780219502326531</v>
      </c>
      <c r="L18" s="746">
        <v>860399</v>
      </c>
      <c r="M18" s="749">
        <v>49.150518783071959</v>
      </c>
      <c r="N18" s="746">
        <v>890140</v>
      </c>
      <c r="O18" s="235">
        <v>50.849481216928041</v>
      </c>
      <c r="P18" s="226"/>
      <c r="Q18" s="234">
        <v>403248</v>
      </c>
      <c r="R18" s="752">
        <v>16.995751567873761</v>
      </c>
      <c r="S18" s="746">
        <v>207868</v>
      </c>
      <c r="T18" s="749">
        <v>51.548426774590325</v>
      </c>
      <c r="U18" s="746">
        <v>195380</v>
      </c>
      <c r="V18" s="235">
        <v>48.451573225409675</v>
      </c>
      <c r="W18" s="226"/>
      <c r="X18" s="234">
        <v>218853</v>
      </c>
      <c r="Y18" s="752">
        <v>9.2240289297997169</v>
      </c>
      <c r="Z18" s="746">
        <v>136490</v>
      </c>
      <c r="AA18" s="749">
        <v>62.366063065162457</v>
      </c>
      <c r="AB18" s="746">
        <v>82363</v>
      </c>
      <c r="AC18" s="235">
        <f t="shared" si="0"/>
        <v>37.633936934837543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2053328</v>
      </c>
      <c r="E19" s="740">
        <f t="shared" si="2"/>
        <v>1025325</v>
      </c>
      <c r="F19" s="577">
        <f t="shared" si="3"/>
        <v>49.934788791659201</v>
      </c>
      <c r="G19" s="740">
        <f t="shared" si="4"/>
        <v>1028003</v>
      </c>
      <c r="H19" s="237">
        <f t="shared" si="3"/>
        <v>50.065211208340799</v>
      </c>
      <c r="I19" s="226"/>
      <c r="J19" s="234">
        <f t="shared" si="5"/>
        <v>1657821</v>
      </c>
      <c r="K19" s="752">
        <f t="shared" si="6"/>
        <v>80.738245424014082</v>
      </c>
      <c r="L19" s="746">
        <v>806769</v>
      </c>
      <c r="M19" s="749">
        <v>48.664421550939458</v>
      </c>
      <c r="N19" s="746">
        <v>851052</v>
      </c>
      <c r="O19" s="235">
        <v>51.335578449060549</v>
      </c>
      <c r="P19" s="226"/>
      <c r="Q19" s="234">
        <v>263299</v>
      </c>
      <c r="R19" s="752">
        <v>12.823036553341696</v>
      </c>
      <c r="S19" s="746">
        <v>137473</v>
      </c>
      <c r="T19" s="749">
        <v>52.21174406283351</v>
      </c>
      <c r="U19" s="746">
        <v>125826</v>
      </c>
      <c r="V19" s="235">
        <v>47.78825593716649</v>
      </c>
      <c r="W19" s="226"/>
      <c r="X19" s="234">
        <v>132208</v>
      </c>
      <c r="Y19" s="752">
        <v>6.4387180226442142</v>
      </c>
      <c r="Z19" s="746">
        <v>81083</v>
      </c>
      <c r="AA19" s="749">
        <v>61.329874137722371</v>
      </c>
      <c r="AB19" s="746">
        <v>51125</v>
      </c>
      <c r="AC19" s="235">
        <f t="shared" si="0"/>
        <v>38.670125862277622</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7792611</v>
      </c>
      <c r="E20" s="740">
        <f t="shared" si="2"/>
        <v>3958825</v>
      </c>
      <c r="F20" s="577">
        <f t="shared" si="3"/>
        <v>50.802292068730239</v>
      </c>
      <c r="G20" s="740">
        <f t="shared" si="4"/>
        <v>3833786</v>
      </c>
      <c r="H20" s="237">
        <f t="shared" si="3"/>
        <v>49.197707931269761</v>
      </c>
      <c r="I20" s="226"/>
      <c r="J20" s="234">
        <f t="shared" si="5"/>
        <v>6290816</v>
      </c>
      <c r="K20" s="752">
        <f t="shared" si="6"/>
        <v>80.727961398304117</v>
      </c>
      <c r="L20" s="746">
        <v>3102706</v>
      </c>
      <c r="M20" s="749">
        <v>49.32120093800232</v>
      </c>
      <c r="N20" s="746">
        <v>3188110</v>
      </c>
      <c r="O20" s="235">
        <v>50.67879906199768</v>
      </c>
      <c r="P20" s="226"/>
      <c r="Q20" s="234">
        <v>1048523</v>
      </c>
      <c r="R20" s="752">
        <v>13.455348919636819</v>
      </c>
      <c r="S20" s="746">
        <v>569613</v>
      </c>
      <c r="T20" s="749">
        <v>54.325274695929416</v>
      </c>
      <c r="U20" s="746">
        <v>478910</v>
      </c>
      <c r="V20" s="235">
        <v>45.674725304070584</v>
      </c>
      <c r="W20" s="226"/>
      <c r="X20" s="234">
        <v>453272</v>
      </c>
      <c r="Y20" s="752">
        <v>5.816689682059069</v>
      </c>
      <c r="Z20" s="746">
        <v>286506</v>
      </c>
      <c r="AA20" s="749">
        <v>63.208404666513708</v>
      </c>
      <c r="AB20" s="746">
        <v>166766</v>
      </c>
      <c r="AC20" s="235">
        <f t="shared" si="0"/>
        <v>36.791595333486292</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5097967</v>
      </c>
      <c r="E21" s="740">
        <f t="shared" si="2"/>
        <v>2588006</v>
      </c>
      <c r="F21" s="577">
        <f t="shared" si="3"/>
        <v>50.765452189078509</v>
      </c>
      <c r="G21" s="740">
        <f t="shared" si="4"/>
        <v>2509961</v>
      </c>
      <c r="H21" s="237">
        <f t="shared" si="3"/>
        <v>49.234547810921491</v>
      </c>
      <c r="I21" s="226"/>
      <c r="J21" s="234">
        <f t="shared" si="5"/>
        <v>4079746</v>
      </c>
      <c r="K21" s="752">
        <f t="shared" si="6"/>
        <v>80.02692053518588</v>
      </c>
      <c r="L21" s="746">
        <v>2016669</v>
      </c>
      <c r="M21" s="749">
        <v>49.431239101649957</v>
      </c>
      <c r="N21" s="746">
        <v>2063077</v>
      </c>
      <c r="O21" s="235">
        <v>50.568760898350043</v>
      </c>
      <c r="P21" s="226"/>
      <c r="Q21" s="234">
        <v>729753</v>
      </c>
      <c r="R21" s="752">
        <v>14.314588540883062</v>
      </c>
      <c r="S21" s="746">
        <v>392358</v>
      </c>
      <c r="T21" s="749">
        <v>53.765863244138771</v>
      </c>
      <c r="U21" s="746">
        <v>337395</v>
      </c>
      <c r="V21" s="235">
        <v>46.234136755861229</v>
      </c>
      <c r="W21" s="226"/>
      <c r="X21" s="234">
        <v>288468</v>
      </c>
      <c r="Y21" s="752">
        <v>5.6584909239310495</v>
      </c>
      <c r="Z21" s="746">
        <v>178979</v>
      </c>
      <c r="AA21" s="749">
        <v>62.044663532870189</v>
      </c>
      <c r="AB21" s="746">
        <v>109489</v>
      </c>
      <c r="AC21" s="235">
        <f t="shared" si="0"/>
        <v>37.955336467129804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1054776</v>
      </c>
      <c r="E22" s="740">
        <f t="shared" si="2"/>
        <v>533313</v>
      </c>
      <c r="F22" s="577">
        <f t="shared" si="3"/>
        <v>50.561730642335434</v>
      </c>
      <c r="G22" s="740">
        <f t="shared" si="4"/>
        <v>521463</v>
      </c>
      <c r="H22" s="237">
        <f t="shared" si="3"/>
        <v>49.438269357664566</v>
      </c>
      <c r="I22" s="226"/>
      <c r="J22" s="234">
        <f t="shared" si="5"/>
        <v>828053</v>
      </c>
      <c r="K22" s="752">
        <f t="shared" si="6"/>
        <v>78.505104401313645</v>
      </c>
      <c r="L22" s="746">
        <v>407146</v>
      </c>
      <c r="M22" s="749">
        <v>49.169074926363407</v>
      </c>
      <c r="N22" s="746">
        <v>420907</v>
      </c>
      <c r="O22" s="235">
        <v>50.830925073636593</v>
      </c>
      <c r="P22" s="226"/>
      <c r="Q22" s="234">
        <v>152621</v>
      </c>
      <c r="R22" s="752">
        <v>14.469517698544527</v>
      </c>
      <c r="S22" s="746">
        <v>79669</v>
      </c>
      <c r="T22" s="749">
        <v>52.200549072539168</v>
      </c>
      <c r="U22" s="746">
        <v>72952</v>
      </c>
      <c r="V22" s="235">
        <v>47.799450927460832</v>
      </c>
      <c r="W22" s="226"/>
      <c r="X22" s="234">
        <v>74102</v>
      </c>
      <c r="Y22" s="752">
        <v>7.0253779001418311</v>
      </c>
      <c r="Z22" s="746">
        <v>46498</v>
      </c>
      <c r="AA22" s="749">
        <v>62.748643761301992</v>
      </c>
      <c r="AB22" s="746">
        <v>27604</v>
      </c>
      <c r="AC22" s="235">
        <f t="shared" si="0"/>
        <v>37.251356238698015</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2690464</v>
      </c>
      <c r="E23" s="740">
        <f t="shared" si="2"/>
        <v>1395756</v>
      </c>
      <c r="F23" s="577">
        <f t="shared" si="3"/>
        <v>51.877891694518119</v>
      </c>
      <c r="G23" s="740">
        <f t="shared" si="4"/>
        <v>1294708</v>
      </c>
      <c r="H23" s="237">
        <f t="shared" si="3"/>
        <v>48.122108305481881</v>
      </c>
      <c r="I23" s="226"/>
      <c r="J23" s="234">
        <f t="shared" si="5"/>
        <v>1987834</v>
      </c>
      <c r="K23" s="752">
        <f t="shared" si="6"/>
        <v>73.884430343613587</v>
      </c>
      <c r="L23" s="746">
        <v>994395</v>
      </c>
      <c r="M23" s="749">
        <v>50.024046273481595</v>
      </c>
      <c r="N23" s="746">
        <v>993439</v>
      </c>
      <c r="O23" s="235">
        <v>49.975953726518412</v>
      </c>
      <c r="P23" s="226"/>
      <c r="Q23" s="234">
        <v>464829</v>
      </c>
      <c r="R23" s="752">
        <v>17.276908369708718</v>
      </c>
      <c r="S23" s="746">
        <v>250613</v>
      </c>
      <c r="T23" s="749">
        <v>53.915095658833678</v>
      </c>
      <c r="U23" s="746">
        <v>214216</v>
      </c>
      <c r="V23" s="235">
        <v>46.084904341166322</v>
      </c>
      <c r="W23" s="226"/>
      <c r="X23" s="234">
        <v>237801</v>
      </c>
      <c r="Y23" s="752">
        <v>8.8386612866776897</v>
      </c>
      <c r="Z23" s="746">
        <v>150748</v>
      </c>
      <c r="AA23" s="749">
        <v>63.392500452058655</v>
      </c>
      <c r="AB23" s="746">
        <v>87053</v>
      </c>
      <c r="AC23" s="235">
        <f t="shared" si="0"/>
        <v>36.607499547941345</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6750336</v>
      </c>
      <c r="E24" s="740">
        <f t="shared" si="2"/>
        <v>3520182</v>
      </c>
      <c r="F24" s="577">
        <f t="shared" si="3"/>
        <v>52.148248620513115</v>
      </c>
      <c r="G24" s="740">
        <f t="shared" si="4"/>
        <v>3230154</v>
      </c>
      <c r="H24" s="237">
        <f t="shared" si="3"/>
        <v>47.851751379486892</v>
      </c>
      <c r="I24" s="226"/>
      <c r="J24" s="234">
        <f t="shared" si="5"/>
        <v>5514027</v>
      </c>
      <c r="K24" s="752">
        <f t="shared" si="6"/>
        <v>81.685222780021618</v>
      </c>
      <c r="L24" s="746">
        <v>2796320</v>
      </c>
      <c r="M24" s="749">
        <v>50.712845620813972</v>
      </c>
      <c r="N24" s="746">
        <v>2717707</v>
      </c>
      <c r="O24" s="235">
        <v>49.287154379186028</v>
      </c>
      <c r="P24" s="226"/>
      <c r="Q24" s="234">
        <v>866035</v>
      </c>
      <c r="R24" s="752">
        <v>12.829509523674082</v>
      </c>
      <c r="S24" s="746">
        <v>485204</v>
      </c>
      <c r="T24" s="749">
        <v>56.025911192965637</v>
      </c>
      <c r="U24" s="746">
        <v>380831</v>
      </c>
      <c r="V24" s="235">
        <v>43.974088807034356</v>
      </c>
      <c r="W24" s="226"/>
      <c r="X24" s="234">
        <v>370274</v>
      </c>
      <c r="Y24" s="752">
        <v>5.4852676963043026</v>
      </c>
      <c r="Z24" s="746">
        <v>238658</v>
      </c>
      <c r="AA24" s="749">
        <v>64.454431042957381</v>
      </c>
      <c r="AB24" s="746">
        <v>131616</v>
      </c>
      <c r="AC24" s="235">
        <f t="shared" si="0"/>
        <v>35.545568957042626</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1531878</v>
      </c>
      <c r="E25" s="740">
        <f t="shared" si="2"/>
        <v>764470</v>
      </c>
      <c r="F25" s="577">
        <f t="shared" si="3"/>
        <v>49.904104634964405</v>
      </c>
      <c r="G25" s="740">
        <f t="shared" si="4"/>
        <v>767408</v>
      </c>
      <c r="H25" s="237">
        <f t="shared" si="3"/>
        <v>50.095895365035595</v>
      </c>
      <c r="I25" s="226"/>
      <c r="J25" s="234">
        <f t="shared" si="5"/>
        <v>1285039</v>
      </c>
      <c r="K25" s="752">
        <f t="shared" si="6"/>
        <v>83.886510544573383</v>
      </c>
      <c r="L25" s="746">
        <v>626571</v>
      </c>
      <c r="M25" s="749">
        <v>48.758909262676077</v>
      </c>
      <c r="N25" s="746">
        <v>658468</v>
      </c>
      <c r="O25" s="235">
        <v>51.241090737323923</v>
      </c>
      <c r="P25" s="226"/>
      <c r="Q25" s="234">
        <v>175195</v>
      </c>
      <c r="R25" s="752">
        <v>11.436615709606118</v>
      </c>
      <c r="S25" s="746">
        <v>93660</v>
      </c>
      <c r="T25" s="749">
        <v>53.460429806786728</v>
      </c>
      <c r="U25" s="746">
        <v>81535</v>
      </c>
      <c r="V25" s="235">
        <v>46.539570193213272</v>
      </c>
      <c r="W25" s="226"/>
      <c r="X25" s="234">
        <v>71644</v>
      </c>
      <c r="Y25" s="752">
        <v>4.6768737458204894</v>
      </c>
      <c r="Z25" s="746">
        <v>44239</v>
      </c>
      <c r="AA25" s="749">
        <v>61.748366925353139</v>
      </c>
      <c r="AB25" s="746">
        <v>27405</v>
      </c>
      <c r="AC25" s="235">
        <f t="shared" si="0"/>
        <v>38.251633074646861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664117</v>
      </c>
      <c r="E26" s="742">
        <f t="shared" si="2"/>
        <v>335497</v>
      </c>
      <c r="F26" s="579">
        <f t="shared" si="3"/>
        <v>50.517755154588727</v>
      </c>
      <c r="G26" s="742">
        <f t="shared" si="4"/>
        <v>328620</v>
      </c>
      <c r="H26" s="237">
        <f t="shared" si="3"/>
        <v>49.48224484541128</v>
      </c>
      <c r="I26" s="226"/>
      <c r="J26" s="238">
        <f t="shared" si="5"/>
        <v>529501</v>
      </c>
      <c r="K26" s="753">
        <f t="shared" si="6"/>
        <v>79.730077682095171</v>
      </c>
      <c r="L26" s="741">
        <v>260559</v>
      </c>
      <c r="M26" s="578">
        <v>49.208405649847684</v>
      </c>
      <c r="N26" s="741">
        <v>268942</v>
      </c>
      <c r="O26" s="235">
        <v>50.791594350152316</v>
      </c>
      <c r="P26" s="226"/>
      <c r="Q26" s="238">
        <v>93138</v>
      </c>
      <c r="R26" s="753">
        <v>14.024336073312382</v>
      </c>
      <c r="S26" s="741">
        <v>48824</v>
      </c>
      <c r="T26" s="578">
        <v>52.421138525628642</v>
      </c>
      <c r="U26" s="741">
        <v>44314</v>
      </c>
      <c r="V26" s="235">
        <v>47.578861474371365</v>
      </c>
      <c r="W26" s="226"/>
      <c r="X26" s="238">
        <v>41478</v>
      </c>
      <c r="Y26" s="753">
        <v>6.2455862445924435</v>
      </c>
      <c r="Z26" s="741">
        <v>26114</v>
      </c>
      <c r="AA26" s="578">
        <v>62.958676888953178</v>
      </c>
      <c r="AB26" s="741">
        <v>15364</v>
      </c>
      <c r="AC26" s="235">
        <f t="shared" si="0"/>
        <v>37.041323111046822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2208174</v>
      </c>
      <c r="E27" s="742">
        <f t="shared" si="2"/>
        <v>1134581</v>
      </c>
      <c r="F27" s="579">
        <f t="shared" si="3"/>
        <v>51.380960014926359</v>
      </c>
      <c r="G27" s="742">
        <f t="shared" si="4"/>
        <v>1073593</v>
      </c>
      <c r="H27" s="237">
        <f t="shared" si="3"/>
        <v>48.619039985073641</v>
      </c>
      <c r="I27" s="226"/>
      <c r="J27" s="238">
        <f t="shared" si="5"/>
        <v>1695657</v>
      </c>
      <c r="K27" s="753">
        <f t="shared" si="6"/>
        <v>76.790008396077482</v>
      </c>
      <c r="L27" s="741">
        <v>841099</v>
      </c>
      <c r="M27" s="578">
        <v>49.603133180826077</v>
      </c>
      <c r="N27" s="741">
        <v>854558</v>
      </c>
      <c r="O27" s="235">
        <v>50.396866819173923</v>
      </c>
      <c r="P27" s="226"/>
      <c r="Q27" s="238">
        <v>353210</v>
      </c>
      <c r="R27" s="753">
        <v>15.995569189746822</v>
      </c>
      <c r="S27" s="741">
        <v>190823</v>
      </c>
      <c r="T27" s="578">
        <v>54.025367345205396</v>
      </c>
      <c r="U27" s="741">
        <v>162387</v>
      </c>
      <c r="V27" s="235">
        <v>45.974632654794604</v>
      </c>
      <c r="W27" s="226"/>
      <c r="X27" s="238">
        <v>159307</v>
      </c>
      <c r="Y27" s="753">
        <v>7.2144224141756945</v>
      </c>
      <c r="Z27" s="741">
        <v>102659</v>
      </c>
      <c r="AA27" s="578">
        <v>64.440985016352073</v>
      </c>
      <c r="AB27" s="741">
        <v>56648</v>
      </c>
      <c r="AC27" s="235">
        <f t="shared" si="0"/>
        <v>35.559014983647927</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319892</v>
      </c>
      <c r="E28" s="742">
        <f t="shared" si="2"/>
        <v>162041</v>
      </c>
      <c r="F28" s="579">
        <f t="shared" si="3"/>
        <v>50.654908531629431</v>
      </c>
      <c r="G28" s="742">
        <f t="shared" si="4"/>
        <v>157851</v>
      </c>
      <c r="H28" s="243">
        <f t="shared" si="3"/>
        <v>49.345091468370576</v>
      </c>
      <c r="I28" s="226"/>
      <c r="J28" s="238">
        <f t="shared" si="5"/>
        <v>251041</v>
      </c>
      <c r="K28" s="753">
        <f t="shared" si="6"/>
        <v>78.476798419466562</v>
      </c>
      <c r="L28" s="741">
        <v>123897</v>
      </c>
      <c r="M28" s="578">
        <v>49.353292888412646</v>
      </c>
      <c r="N28" s="741">
        <v>127144</v>
      </c>
      <c r="O28" s="242">
        <v>50.646707111587354</v>
      </c>
      <c r="P28" s="226"/>
      <c r="Q28" s="238">
        <v>46710</v>
      </c>
      <c r="R28" s="753">
        <v>14.601803108549136</v>
      </c>
      <c r="S28" s="741">
        <v>24276</v>
      </c>
      <c r="T28" s="578">
        <v>51.971740526653818</v>
      </c>
      <c r="U28" s="741">
        <v>22434</v>
      </c>
      <c r="V28" s="242">
        <v>48.028259473346182</v>
      </c>
      <c r="W28" s="226"/>
      <c r="X28" s="238">
        <v>22141</v>
      </c>
      <c r="Y28" s="753">
        <v>6.9213984719842943</v>
      </c>
      <c r="Z28" s="741">
        <v>13868</v>
      </c>
      <c r="AA28" s="578">
        <v>62.634930671604714</v>
      </c>
      <c r="AB28" s="741">
        <v>8273</v>
      </c>
      <c r="AC28" s="242">
        <f t="shared" si="0"/>
        <v>37.365069328395286</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168287</v>
      </c>
      <c r="E29" s="743">
        <f t="shared" si="2"/>
        <v>83370</v>
      </c>
      <c r="F29" s="580">
        <f t="shared" ref="F29:H29" si="7">E29/$D29*100</f>
        <v>49.540368537082486</v>
      </c>
      <c r="G29" s="743">
        <f t="shared" si="4"/>
        <v>84917</v>
      </c>
      <c r="H29" s="248">
        <f t="shared" si="7"/>
        <v>50.459631462917521</v>
      </c>
      <c r="I29" s="226"/>
      <c r="J29" s="245">
        <f t="shared" si="5"/>
        <v>148381</v>
      </c>
      <c r="K29" s="754">
        <f t="shared" si="6"/>
        <v>88.171397671834427</v>
      </c>
      <c r="L29" s="747">
        <v>72450</v>
      </c>
      <c r="M29" s="750">
        <v>48.827006153078898</v>
      </c>
      <c r="N29" s="747">
        <v>75931</v>
      </c>
      <c r="O29" s="246">
        <v>51.172993846921102</v>
      </c>
      <c r="P29" s="226"/>
      <c r="Q29" s="245">
        <v>15047</v>
      </c>
      <c r="R29" s="754">
        <v>8.9412729444342105</v>
      </c>
      <c r="S29" s="747">
        <v>7767</v>
      </c>
      <c r="T29" s="750">
        <v>51.618262776633216</v>
      </c>
      <c r="U29" s="747">
        <v>7280</v>
      </c>
      <c r="V29" s="246">
        <v>48.381737223366784</v>
      </c>
      <c r="W29" s="226"/>
      <c r="X29" s="245">
        <v>4859</v>
      </c>
      <c r="Y29" s="754">
        <v>2.8873293837313638</v>
      </c>
      <c r="Z29" s="747">
        <v>3153</v>
      </c>
      <c r="AA29" s="750">
        <v>64.889895040131719</v>
      </c>
      <c r="AB29" s="747">
        <v>1706</v>
      </c>
      <c r="AC29" s="246">
        <f t="shared" si="0"/>
        <v>35.110104959868288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47475420</v>
      </c>
      <c r="E31" s="744">
        <f>L31+S31+Z31</f>
        <v>24210039</v>
      </c>
      <c r="F31" s="409">
        <f>E31/$D31*100</f>
        <v>50.994891672364353</v>
      </c>
      <c r="G31" s="744">
        <f>N31+U31+AB31</f>
        <v>23265381</v>
      </c>
      <c r="H31" s="255">
        <f>G31/$D31*100</f>
        <v>49.005108327635647</v>
      </c>
      <c r="I31" s="211"/>
      <c r="J31" s="253">
        <f>L31+N31</f>
        <v>37996410</v>
      </c>
      <c r="K31" s="755">
        <f>J31/$D31*100</f>
        <v>80.033857520375804</v>
      </c>
      <c r="L31" s="744">
        <f>SUM(L12:L29)</f>
        <v>18842705</v>
      </c>
      <c r="M31" s="409">
        <f t="shared" ref="M31:O31" si="8">L31/$J31*100</f>
        <v>49.59075081040551</v>
      </c>
      <c r="N31" s="744">
        <f>SUM(N12:N29)</f>
        <v>19153705</v>
      </c>
      <c r="O31" s="254">
        <f t="shared" si="8"/>
        <v>50.409249189594497</v>
      </c>
      <c r="P31" s="211"/>
      <c r="Q31" s="253">
        <f>SUM(Q12:Q29)</f>
        <v>6614527</v>
      </c>
      <c r="R31" s="755">
        <f>Q31/$D31*100</f>
        <v>13.932529717483277</v>
      </c>
      <c r="S31" s="744">
        <f>SUM(S12:S29)</f>
        <v>3559541</v>
      </c>
      <c r="T31" s="409">
        <f>S31/$Q31*100</f>
        <v>53.81399153711218</v>
      </c>
      <c r="U31" s="744">
        <f>SUM(U12:U29)</f>
        <v>3054986</v>
      </c>
      <c r="V31" s="254">
        <f>U31/$Q31*100</f>
        <v>46.18600846288782</v>
      </c>
      <c r="W31" s="211"/>
      <c r="X31" s="253">
        <f>SUM(X12:X29)</f>
        <v>2864483</v>
      </c>
      <c r="Y31" s="755">
        <f>X31/$D31*100</f>
        <v>6.0336127621409146</v>
      </c>
      <c r="Z31" s="744">
        <f>SUM(Z12:Z29)</f>
        <v>1807793</v>
      </c>
      <c r="AA31" s="409">
        <f>Z31/$X31*100</f>
        <v>63.110620659993444</v>
      </c>
      <c r="AB31" s="744">
        <f>SUM(AB12:AB29)</f>
        <v>1056690</v>
      </c>
      <c r="AC31" s="254">
        <f>AB31/$X31*100</f>
        <v>36.889379340006556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97" customFormat="1" ht="5.25" customHeight="1" x14ac:dyDescent="0.2">
      <c r="B32" s="257" t="s">
        <v>42</v>
      </c>
      <c r="C32" s="613"/>
      <c r="I32" s="613"/>
    </row>
    <row r="33" spans="2:15" s="297" customFormat="1" ht="5.25" customHeight="1" x14ac:dyDescent="0.2">
      <c r="B33" s="257" t="s">
        <v>50</v>
      </c>
      <c r="C33" s="993"/>
      <c r="I33" s="993"/>
    </row>
    <row r="34" spans="2:15" s="251" customFormat="1" ht="13.5" customHeight="1" x14ac:dyDescent="0.2">
      <c r="B34" s="1068" t="s">
        <v>487</v>
      </c>
      <c r="C34" s="1068"/>
      <c r="D34" s="1068"/>
      <c r="E34" s="1068"/>
      <c r="F34" s="1068"/>
      <c r="G34" s="1068"/>
      <c r="H34" s="1068"/>
      <c r="I34" s="1068"/>
      <c r="J34" s="1068"/>
      <c r="K34" s="1068"/>
      <c r="L34" s="1068"/>
      <c r="M34" s="1068"/>
      <c r="N34" s="1068"/>
      <c r="O34" s="1068"/>
    </row>
    <row r="35" spans="2:15" s="439" customFormat="1" ht="29.25" customHeight="1" x14ac:dyDescent="0.2">
      <c r="B35" s="1066"/>
      <c r="C35" s="1066"/>
      <c r="D35" s="1066"/>
      <c r="E35" s="996"/>
      <c r="F35" s="996"/>
      <c r="G35" s="996"/>
      <c r="H35" s="700"/>
      <c r="I35" s="700"/>
      <c r="J35" s="700"/>
      <c r="K35" s="700"/>
      <c r="L35" s="700"/>
      <c r="M35" s="700"/>
      <c r="N35" s="700"/>
    </row>
    <row r="36" spans="2:15" s="439" customFormat="1" ht="4.5" customHeight="1" x14ac:dyDescent="0.2">
      <c r="B36" s="1067"/>
      <c r="C36" s="1067"/>
      <c r="D36" s="1067"/>
      <c r="E36" s="995"/>
      <c r="F36" s="995"/>
      <c r="G36" s="995"/>
      <c r="H36" s="700"/>
      <c r="I36" s="700"/>
      <c r="J36" s="700"/>
      <c r="K36" s="700"/>
      <c r="L36" s="700"/>
      <c r="M36" s="700"/>
      <c r="N36" s="700"/>
    </row>
    <row r="37" spans="2:15" s="439" customFormat="1" x14ac:dyDescent="0.2"/>
    <row r="38" spans="2:15" s="439" customFormat="1" x14ac:dyDescent="0.2"/>
    <row r="39" spans="2:15" s="439" customFormat="1" x14ac:dyDescent="0.2"/>
    <row r="40" spans="2:15" s="439" customFormat="1" x14ac:dyDescent="0.2"/>
    <row r="41" spans="2:15" s="439" customFormat="1" x14ac:dyDescent="0.2"/>
    <row r="42" spans="2:15" s="439" customFormat="1" x14ac:dyDescent="0.2"/>
    <row r="43" spans="2:15" s="297" customFormat="1" x14ac:dyDescent="0.2"/>
    <row r="44" spans="2:15" s="297" customFormat="1" x14ac:dyDescent="0.2"/>
    <row r="45" spans="2:15" s="297" customFormat="1" x14ac:dyDescent="0.2"/>
    <row r="46" spans="2:15" s="297" customFormat="1" x14ac:dyDescent="0.2"/>
  </sheetData>
  <mergeCells count="30">
    <mergeCell ref="B35:D35"/>
    <mergeCell ref="B36:D36"/>
    <mergeCell ref="R9:R10"/>
    <mergeCell ref="S9:T9"/>
    <mergeCell ref="K9:K10"/>
    <mergeCell ref="L9:M9"/>
    <mergeCell ref="N9:O9"/>
    <mergeCell ref="Q9:Q10"/>
    <mergeCell ref="B34:O34"/>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Normal="100" workbookViewId="0"/>
  </sheetViews>
  <sheetFormatPr baseColWidth="10" defaultColWidth="11.42578125" defaultRowHeight="15" x14ac:dyDescent="0.2"/>
  <cols>
    <col min="1" max="1" width="0.42578125" style="1" customWidth="1"/>
    <col min="2" max="2" width="28.7109375" style="1" customWidth="1"/>
    <col min="3" max="3" width="0.28515625" style="1" customWidth="1"/>
    <col min="4" max="4" width="13.7109375" style="1" customWidth="1"/>
    <col min="5" max="5" width="9.28515625" style="1" customWidth="1"/>
    <col min="6" max="6" width="0.42578125" style="1" customWidth="1"/>
    <col min="7" max="7" width="11.28515625" style="1" customWidth="1"/>
    <col min="8" max="8" width="7.5703125" style="1" customWidth="1"/>
    <col min="9" max="9" width="0.42578125" style="1" customWidth="1"/>
    <col min="10" max="10" width="9.5703125" style="1" customWidth="1"/>
    <col min="11" max="11" width="7.5703125" style="1" customWidth="1"/>
    <col min="12" max="12" width="18.42578125" style="1" customWidth="1"/>
    <col min="13" max="13" width="15" style="1" customWidth="1"/>
    <col min="14" max="14" width="2" style="1" customWidth="1"/>
    <col min="15" max="16384" width="11.42578125" style="1"/>
  </cols>
  <sheetData>
    <row r="1" spans="2:19" x14ac:dyDescent="0.2">
      <c r="G1" s="142" t="s">
        <v>27</v>
      </c>
      <c r="H1" s="143"/>
      <c r="I1" s="143"/>
      <c r="J1" s="142" t="s">
        <v>26</v>
      </c>
    </row>
    <row r="2" spans="2:19" s="2" customFormat="1" ht="15" customHeight="1" x14ac:dyDescent="0.2">
      <c r="B2" s="11"/>
      <c r="C2" s="46"/>
      <c r="F2" s="46"/>
    </row>
    <row r="3" spans="2:19" s="44" customFormat="1" ht="52.5" customHeight="1" x14ac:dyDescent="0.2">
      <c r="B3" s="1069"/>
      <c r="C3" s="1069"/>
      <c r="D3" s="1069"/>
      <c r="E3" s="1069"/>
      <c r="F3" s="1069"/>
    </row>
    <row r="4" spans="2:19" s="7" customFormat="1" ht="23.25" customHeight="1" x14ac:dyDescent="0.2">
      <c r="B4" s="1042" t="s">
        <v>403</v>
      </c>
      <c r="C4" s="1042"/>
      <c r="D4" s="1042"/>
      <c r="E4" s="1042"/>
      <c r="F4" s="1042"/>
      <c r="G4" s="1042"/>
      <c r="H4" s="1042"/>
      <c r="I4" s="1042"/>
      <c r="J4" s="1042"/>
      <c r="K4" s="1042"/>
      <c r="L4" s="1042"/>
      <c r="M4" s="1042"/>
    </row>
    <row r="5" spans="2:19" s="7" customFormat="1" ht="15.75" customHeight="1" x14ac:dyDescent="0.2">
      <c r="B5" s="1074" t="str">
        <f>porsaad!B6</f>
        <v>Situación a 31 de octubre de 2023</v>
      </c>
      <c r="C5" s="1074"/>
      <c r="D5" s="1074"/>
      <c r="E5" s="1074"/>
      <c r="F5" s="1074"/>
      <c r="G5" s="1074"/>
      <c r="H5" s="1074"/>
      <c r="I5" s="1074"/>
      <c r="J5" s="1074"/>
      <c r="K5" s="1074"/>
      <c r="L5" s="1074"/>
      <c r="M5" s="1074"/>
      <c r="N5" s="43"/>
      <c r="O5" s="43"/>
      <c r="P5" s="43"/>
      <c r="Q5" s="43"/>
      <c r="R5" s="43"/>
      <c r="S5" s="43"/>
    </row>
    <row r="6" spans="2:19" s="7" customFormat="1" ht="10.5" customHeight="1" x14ac:dyDescent="0.2">
      <c r="B6" s="42"/>
    </row>
    <row r="7" spans="2:19" s="40" customFormat="1" ht="36.75" customHeight="1" x14ac:dyDescent="0.2">
      <c r="B7" s="1072" t="s">
        <v>15</v>
      </c>
      <c r="C7" s="23"/>
      <c r="D7" s="1070" t="s">
        <v>14</v>
      </c>
      <c r="E7" s="1071"/>
      <c r="F7" s="21"/>
      <c r="G7" s="144"/>
      <c r="H7" s="144"/>
      <c r="I7" s="144"/>
      <c r="J7" s="144"/>
      <c r="K7" s="144"/>
      <c r="L7" s="144"/>
      <c r="M7" s="144"/>
    </row>
    <row r="8" spans="2:19" s="36" customFormat="1" ht="30.75" customHeight="1" x14ac:dyDescent="0.2">
      <c r="B8" s="1073"/>
      <c r="C8" s="39"/>
      <c r="D8" s="38" t="s">
        <v>12</v>
      </c>
      <c r="E8" s="37" t="s">
        <v>13</v>
      </c>
      <c r="F8" s="21"/>
      <c r="G8" s="145"/>
      <c r="H8" s="145"/>
      <c r="I8" s="145"/>
      <c r="J8" s="145"/>
      <c r="K8" s="145"/>
      <c r="L8" s="145"/>
      <c r="M8" s="148"/>
    </row>
    <row r="9" spans="2:19" s="25" customFormat="1" ht="4.5" customHeight="1" x14ac:dyDescent="0.2">
      <c r="B9" s="26"/>
      <c r="C9" s="27"/>
      <c r="D9" s="26"/>
      <c r="E9" s="26"/>
      <c r="F9"/>
      <c r="G9" s="146"/>
      <c r="H9" s="146"/>
      <c r="I9" s="146"/>
      <c r="J9" s="146"/>
      <c r="K9" s="146"/>
      <c r="L9" s="146"/>
      <c r="M9" s="146"/>
    </row>
    <row r="10" spans="2:19" s="28" customFormat="1" ht="18" customHeight="1" x14ac:dyDescent="0.2">
      <c r="B10" s="35" t="s">
        <v>11</v>
      </c>
      <c r="C10" s="30">
        <f t="shared" ref="C10:C27" si="0">D10</f>
        <v>425463</v>
      </c>
      <c r="D10" s="137">
        <v>425463</v>
      </c>
      <c r="E10" s="185">
        <f t="shared" ref="E10:E27" si="1">D10*100/$D$29</f>
        <v>20.405204427091451</v>
      </c>
      <c r="F10" s="29"/>
      <c r="G10" s="147"/>
      <c r="H10" s="147"/>
      <c r="I10" s="147"/>
      <c r="J10" s="147"/>
      <c r="K10" s="147"/>
      <c r="L10" s="147"/>
      <c r="M10" s="146"/>
    </row>
    <row r="11" spans="2:19" s="28" customFormat="1" ht="18" customHeight="1" x14ac:dyDescent="0.2">
      <c r="B11" s="32" t="s">
        <v>10</v>
      </c>
      <c r="C11" s="30">
        <f t="shared" si="0"/>
        <v>53455</v>
      </c>
      <c r="D11" s="138">
        <v>53455</v>
      </c>
      <c r="E11" s="186">
        <f t="shared" si="1"/>
        <v>2.5637016677129938</v>
      </c>
      <c r="F11" s="29"/>
      <c r="G11" s="147"/>
      <c r="H11" s="147"/>
      <c r="I11" s="147"/>
      <c r="J11" s="147"/>
      <c r="K11" s="147"/>
      <c r="L11" s="147"/>
      <c r="M11" s="147"/>
    </row>
    <row r="12" spans="2:19" s="28" customFormat="1" ht="18" customHeight="1" x14ac:dyDescent="0.2">
      <c r="B12" s="32" t="s">
        <v>40</v>
      </c>
      <c r="C12" s="30">
        <f t="shared" si="0"/>
        <v>46790</v>
      </c>
      <c r="D12" s="138">
        <v>46790</v>
      </c>
      <c r="E12" s="186">
        <f t="shared" si="1"/>
        <v>2.2440482842071083</v>
      </c>
      <c r="F12" s="29"/>
      <c r="G12" s="147"/>
      <c r="H12" s="147"/>
      <c r="I12" s="147"/>
      <c r="J12" s="147"/>
      <c r="K12" s="147"/>
      <c r="L12" s="147"/>
      <c r="M12" s="147"/>
    </row>
    <row r="13" spans="2:19" s="28" customFormat="1" ht="18" customHeight="1" x14ac:dyDescent="0.2">
      <c r="B13" s="32" t="s">
        <v>41</v>
      </c>
      <c r="C13" s="30">
        <f t="shared" si="0"/>
        <v>43293</v>
      </c>
      <c r="D13" s="138">
        <v>43293</v>
      </c>
      <c r="E13" s="186">
        <f t="shared" si="1"/>
        <v>2.0763321728612598</v>
      </c>
      <c r="F13" s="29"/>
      <c r="G13" s="147"/>
      <c r="H13" s="147"/>
      <c r="I13" s="147"/>
      <c r="J13" s="147"/>
      <c r="K13" s="147"/>
      <c r="L13" s="147"/>
      <c r="M13" s="147"/>
    </row>
    <row r="14" spans="2:19" s="28" customFormat="1" ht="18" customHeight="1" x14ac:dyDescent="0.2">
      <c r="B14" s="32" t="s">
        <v>9</v>
      </c>
      <c r="C14" s="30">
        <f t="shared" si="0"/>
        <v>61680</v>
      </c>
      <c r="D14" s="138">
        <v>61680</v>
      </c>
      <c r="E14" s="186">
        <f t="shared" si="1"/>
        <v>2.9581726473582912</v>
      </c>
      <c r="F14" s="29"/>
      <c r="G14" s="147"/>
      <c r="H14" s="147"/>
      <c r="I14" s="147"/>
      <c r="J14" s="147"/>
      <c r="K14" s="147"/>
      <c r="L14" s="147"/>
      <c r="M14" s="149"/>
    </row>
    <row r="15" spans="2:19" s="28" customFormat="1" ht="18" customHeight="1" x14ac:dyDescent="0.2">
      <c r="B15" s="32" t="s">
        <v>8</v>
      </c>
      <c r="C15" s="30">
        <f t="shared" si="0"/>
        <v>23695</v>
      </c>
      <c r="D15" s="138">
        <v>23695</v>
      </c>
      <c r="E15" s="186">
        <f t="shared" si="1"/>
        <v>1.1364121413611334</v>
      </c>
      <c r="F15" s="29"/>
      <c r="G15" s="147"/>
      <c r="H15" s="147"/>
      <c r="I15" s="147"/>
      <c r="J15" s="147"/>
      <c r="K15" s="147"/>
      <c r="L15" s="147"/>
      <c r="M15" s="149"/>
    </row>
    <row r="16" spans="2:19" s="28" customFormat="1" ht="18" customHeight="1" x14ac:dyDescent="0.2">
      <c r="B16" s="32" t="s">
        <v>7</v>
      </c>
      <c r="C16" s="30">
        <f t="shared" si="0"/>
        <v>155442</v>
      </c>
      <c r="D16" s="138">
        <v>155442</v>
      </c>
      <c r="E16" s="186">
        <f t="shared" si="1"/>
        <v>7.4549979353221065</v>
      </c>
      <c r="F16" s="29"/>
      <c r="G16" s="147"/>
      <c r="H16" s="147"/>
      <c r="I16" s="147"/>
      <c r="J16" s="147"/>
      <c r="K16" s="147"/>
      <c r="L16" s="147"/>
      <c r="M16" s="147"/>
    </row>
    <row r="17" spans="2:13" s="28" customFormat="1" ht="18" customHeight="1" x14ac:dyDescent="0.2">
      <c r="B17" s="32" t="s">
        <v>43</v>
      </c>
      <c r="C17" s="30">
        <f t="shared" si="0"/>
        <v>95726</v>
      </c>
      <c r="D17" s="138">
        <v>95726</v>
      </c>
      <c r="E17" s="186">
        <f t="shared" si="1"/>
        <v>4.5910187231034341</v>
      </c>
      <c r="F17" s="29"/>
      <c r="G17" s="147"/>
      <c r="H17" s="147"/>
      <c r="I17" s="147"/>
      <c r="J17" s="147"/>
      <c r="K17" s="147"/>
      <c r="L17" s="147"/>
      <c r="M17" s="147"/>
    </row>
    <row r="18" spans="2:13" s="28" customFormat="1" ht="18" customHeight="1" x14ac:dyDescent="0.2">
      <c r="B18" s="32" t="s">
        <v>44</v>
      </c>
      <c r="C18" s="30">
        <f t="shared" si="0"/>
        <v>377760</v>
      </c>
      <c r="D18" s="138">
        <v>377760</v>
      </c>
      <c r="E18" s="186">
        <f t="shared" si="1"/>
        <v>18.117368665143776</v>
      </c>
      <c r="F18" s="29"/>
      <c r="G18" s="147"/>
      <c r="H18" s="147"/>
      <c r="I18" s="147"/>
      <c r="J18" s="147"/>
      <c r="K18" s="147"/>
      <c r="L18" s="147"/>
      <c r="M18" s="147"/>
    </row>
    <row r="19" spans="2:13" s="28" customFormat="1" ht="18" customHeight="1" x14ac:dyDescent="0.2">
      <c r="B19" s="32" t="s">
        <v>6</v>
      </c>
      <c r="C19" s="30">
        <f t="shared" si="0"/>
        <v>203398</v>
      </c>
      <c r="D19" s="138">
        <v>203398</v>
      </c>
      <c r="E19" s="186">
        <f t="shared" si="1"/>
        <v>9.7549675766436739</v>
      </c>
      <c r="F19" s="29"/>
      <c r="G19" s="147"/>
      <c r="H19" s="147"/>
      <c r="I19" s="147"/>
      <c r="J19" s="147"/>
      <c r="K19" s="147"/>
      <c r="L19" s="147"/>
      <c r="M19" s="147"/>
    </row>
    <row r="20" spans="2:13" s="28" customFormat="1" ht="18" customHeight="1" x14ac:dyDescent="0.2">
      <c r="B20" s="32" t="s">
        <v>5</v>
      </c>
      <c r="C20" s="30">
        <f t="shared" si="0"/>
        <v>58538</v>
      </c>
      <c r="D20" s="138">
        <v>58538</v>
      </c>
      <c r="E20" s="186">
        <f t="shared" si="1"/>
        <v>2.8074823351339115</v>
      </c>
      <c r="F20" s="29"/>
      <c r="G20" s="147"/>
      <c r="H20" s="147"/>
      <c r="I20" s="147"/>
      <c r="J20" s="147"/>
      <c r="K20" s="147"/>
      <c r="L20" s="147"/>
      <c r="M20" s="147"/>
    </row>
    <row r="21" spans="2:13" s="28" customFormat="1" ht="18" customHeight="1" x14ac:dyDescent="0.2">
      <c r="B21" s="32" t="s">
        <v>38</v>
      </c>
      <c r="C21" s="30">
        <f t="shared" si="0"/>
        <v>83578</v>
      </c>
      <c r="D21" s="138">
        <v>83578</v>
      </c>
      <c r="E21" s="186">
        <f t="shared" si="1"/>
        <v>4.0084006731665252</v>
      </c>
      <c r="F21" s="29"/>
      <c r="G21" s="147"/>
      <c r="H21" s="147"/>
      <c r="I21" s="147"/>
      <c r="J21" s="147"/>
      <c r="K21" s="147"/>
      <c r="L21" s="147"/>
      <c r="M21" s="147"/>
    </row>
    <row r="22" spans="2:13" s="28" customFormat="1" ht="18" customHeight="1" x14ac:dyDescent="0.2">
      <c r="B22" s="32" t="s">
        <v>45</v>
      </c>
      <c r="C22" s="30">
        <f t="shared" si="0"/>
        <v>238875</v>
      </c>
      <c r="D22" s="138">
        <v>238875</v>
      </c>
      <c r="E22" s="186">
        <f t="shared" si="1"/>
        <v>11.456444408847469</v>
      </c>
      <c r="F22" s="29"/>
      <c r="G22" s="147"/>
      <c r="H22" s="147"/>
      <c r="I22" s="147"/>
      <c r="J22" s="147"/>
      <c r="K22" s="147"/>
      <c r="L22" s="147"/>
      <c r="M22" s="147"/>
    </row>
    <row r="23" spans="2:13" s="33" customFormat="1" ht="18" customHeight="1" x14ac:dyDescent="0.2">
      <c r="B23" s="32" t="s">
        <v>46</v>
      </c>
      <c r="C23" s="30">
        <f t="shared" si="0"/>
        <v>62109</v>
      </c>
      <c r="D23" s="138">
        <v>62109</v>
      </c>
      <c r="E23" s="186">
        <f t="shared" si="1"/>
        <v>2.9787474862966299</v>
      </c>
      <c r="F23" s="34"/>
      <c r="G23" s="147"/>
      <c r="H23" s="147"/>
      <c r="I23" s="147"/>
      <c r="J23" s="147"/>
      <c r="K23" s="147"/>
      <c r="L23" s="147"/>
      <c r="M23" s="147"/>
    </row>
    <row r="24" spans="2:13" s="28" customFormat="1" ht="18" customHeight="1" x14ac:dyDescent="0.2">
      <c r="B24" s="32" t="s">
        <v>47</v>
      </c>
      <c r="C24" s="30">
        <f t="shared" si="0"/>
        <v>22032</v>
      </c>
      <c r="D24" s="138">
        <v>22032</v>
      </c>
      <c r="E24" s="186">
        <f t="shared" si="1"/>
        <v>1.0566546654766193</v>
      </c>
      <c r="F24" s="29"/>
      <c r="G24" s="147"/>
      <c r="H24" s="147"/>
      <c r="I24" s="147"/>
      <c r="J24" s="147"/>
      <c r="K24" s="147"/>
      <c r="L24" s="147"/>
      <c r="M24" s="147"/>
    </row>
    <row r="25" spans="2:13" s="28" customFormat="1" ht="18" customHeight="1" x14ac:dyDescent="0.2">
      <c r="B25" s="32" t="s">
        <v>48</v>
      </c>
      <c r="C25" s="30">
        <f t="shared" si="0"/>
        <v>113402</v>
      </c>
      <c r="D25" s="138">
        <v>113402</v>
      </c>
      <c r="E25" s="186">
        <f t="shared" si="1"/>
        <v>5.4387596393600024</v>
      </c>
      <c r="F25" s="29"/>
      <c r="G25" s="147"/>
      <c r="H25" s="147"/>
      <c r="I25" s="147"/>
      <c r="J25" s="147"/>
      <c r="K25" s="147"/>
      <c r="L25" s="147"/>
      <c r="M25" s="147"/>
    </row>
    <row r="26" spans="2:13" s="28" customFormat="1" ht="18" customHeight="1" x14ac:dyDescent="0.2">
      <c r="B26" s="32" t="s">
        <v>49</v>
      </c>
      <c r="C26" s="30">
        <f t="shared" si="0"/>
        <v>14651</v>
      </c>
      <c r="D26" s="138">
        <v>14651</v>
      </c>
      <c r="E26" s="187">
        <f t="shared" si="1"/>
        <v>0.70266192374264469</v>
      </c>
      <c r="F26" s="29"/>
      <c r="G26" s="147"/>
      <c r="H26" s="147"/>
      <c r="I26" s="147"/>
      <c r="J26" s="147"/>
      <c r="K26" s="147"/>
      <c r="L26" s="147"/>
      <c r="M26" s="147"/>
    </row>
    <row r="27" spans="2:13" s="28" customFormat="1" ht="18" customHeight="1" x14ac:dyDescent="0.2">
      <c r="B27" s="31" t="s">
        <v>4</v>
      </c>
      <c r="C27" s="30">
        <f t="shared" si="0"/>
        <v>5184</v>
      </c>
      <c r="D27" s="139">
        <v>5184</v>
      </c>
      <c r="E27" s="188">
        <f t="shared" si="1"/>
        <v>0.24862462717096923</v>
      </c>
      <c r="F27" s="29"/>
      <c r="G27" s="147"/>
      <c r="H27" s="147"/>
      <c r="I27" s="147"/>
      <c r="J27" s="147"/>
      <c r="K27" s="147"/>
      <c r="L27" s="147"/>
      <c r="M27" s="147"/>
    </row>
    <row r="28" spans="2:13" s="25" customFormat="1" ht="3.75" customHeight="1" x14ac:dyDescent="0.2">
      <c r="B28" s="26"/>
      <c r="C28" s="27"/>
      <c r="D28" s="26"/>
      <c r="E28" s="193"/>
      <c r="F28"/>
      <c r="G28" s="146"/>
      <c r="H28" s="146"/>
      <c r="I28" s="146"/>
      <c r="J28" s="146"/>
      <c r="K28" s="146"/>
      <c r="L28" s="146"/>
      <c r="M28" s="146"/>
    </row>
    <row r="29" spans="2:13" s="20" customFormat="1" ht="18" customHeight="1" x14ac:dyDescent="0.2">
      <c r="B29" s="24" t="s">
        <v>3</v>
      </c>
      <c r="C29" s="23"/>
      <c r="D29" s="22">
        <f>SUM(D10:D28)</f>
        <v>2085071</v>
      </c>
      <c r="E29" s="190">
        <f>D29*100/$D$29</f>
        <v>100</v>
      </c>
      <c r="F29" s="21"/>
      <c r="G29" s="135"/>
      <c r="H29" s="135"/>
      <c r="I29" s="135"/>
      <c r="J29" s="135"/>
      <c r="K29" s="135"/>
      <c r="L29" s="135"/>
      <c r="M29" s="135"/>
    </row>
    <row r="30" spans="2:13" s="19" customFormat="1" ht="23.25" customHeight="1" x14ac:dyDescent="0.2">
      <c r="B30" s="1068"/>
      <c r="C30" s="1068"/>
      <c r="D30" s="1068"/>
      <c r="E30" s="1068"/>
      <c r="F30" s="1068"/>
      <c r="G30" s="1068"/>
      <c r="H30" s="1068"/>
      <c r="I30" s="1068"/>
      <c r="J30" s="1068"/>
      <c r="K30" s="1068"/>
      <c r="L30" s="1068"/>
      <c r="M30" s="1068"/>
    </row>
    <row r="31" spans="2:13" ht="24" customHeight="1" x14ac:dyDescent="0.2">
      <c r="D31" s="18"/>
    </row>
  </sheetData>
  <mergeCells count="6">
    <mergeCell ref="B30:M30"/>
    <mergeCell ref="B3:F3"/>
    <mergeCell ref="D7:E7"/>
    <mergeCell ref="B7:B8"/>
    <mergeCell ref="B4:M4"/>
    <mergeCell ref="B5:M5"/>
  </mergeCells>
  <conditionalFormatting sqref="D10">
    <cfRule type="cellIs" dxfId="36" priority="21" stopIfTrue="1" operator="notEqual">
      <formula>#REF!+#REF!</formula>
    </cfRule>
  </conditionalFormatting>
  <conditionalFormatting sqref="D11">
    <cfRule type="cellIs" dxfId="35" priority="22" stopIfTrue="1" operator="notEqual">
      <formula>#REF!+#REF!</formula>
    </cfRule>
  </conditionalFormatting>
  <conditionalFormatting sqref="D12">
    <cfRule type="cellIs" dxfId="34" priority="23" stopIfTrue="1" operator="notEqual">
      <formula>#REF!+#REF!</formula>
    </cfRule>
  </conditionalFormatting>
  <conditionalFormatting sqref="D13">
    <cfRule type="cellIs" dxfId="33" priority="24" stopIfTrue="1" operator="notEqual">
      <formula>#REF!+#REF!</formula>
    </cfRule>
  </conditionalFormatting>
  <conditionalFormatting sqref="D14">
    <cfRule type="cellIs" dxfId="32" priority="25" stopIfTrue="1" operator="notEqual">
      <formula>#REF!+#REF!</formula>
    </cfRule>
  </conditionalFormatting>
  <conditionalFormatting sqref="D15">
    <cfRule type="cellIs" dxfId="31" priority="26" stopIfTrue="1" operator="notEqual">
      <formula>#REF!+#REF!</formula>
    </cfRule>
  </conditionalFormatting>
  <conditionalFormatting sqref="D16">
    <cfRule type="cellIs" dxfId="30" priority="27" stopIfTrue="1" operator="notEqual">
      <formula>#REF!+#REF!</formula>
    </cfRule>
  </conditionalFormatting>
  <conditionalFormatting sqref="D17">
    <cfRule type="cellIs" dxfId="29" priority="28" stopIfTrue="1" operator="notEqual">
      <formula>#REF!+#REF!</formula>
    </cfRule>
  </conditionalFormatting>
  <conditionalFormatting sqref="D18">
    <cfRule type="cellIs" dxfId="28" priority="29" stopIfTrue="1" operator="notEqual">
      <formula>#REF!+#REF!</formula>
    </cfRule>
  </conditionalFormatting>
  <conditionalFormatting sqref="D19">
    <cfRule type="cellIs" dxfId="27" priority="30" stopIfTrue="1" operator="notEqual">
      <formula>#REF!+#REF!</formula>
    </cfRule>
  </conditionalFormatting>
  <conditionalFormatting sqref="D20">
    <cfRule type="cellIs" dxfId="26" priority="31" stopIfTrue="1" operator="notEqual">
      <formula>#REF!+#REF!</formula>
    </cfRule>
  </conditionalFormatting>
  <conditionalFormatting sqref="D21">
    <cfRule type="cellIs" dxfId="25" priority="32" stopIfTrue="1" operator="notEqual">
      <formula>#REF!+#REF!</formula>
    </cfRule>
  </conditionalFormatting>
  <conditionalFormatting sqref="D22">
    <cfRule type="cellIs" dxfId="24" priority="33" stopIfTrue="1" operator="notEqual">
      <formula>#REF!+#REF!</formula>
    </cfRule>
  </conditionalFormatting>
  <conditionalFormatting sqref="D23">
    <cfRule type="cellIs" dxfId="23" priority="34" stopIfTrue="1" operator="notEqual">
      <formula>#REF!+#REF!</formula>
    </cfRule>
  </conditionalFormatting>
  <conditionalFormatting sqref="D24">
    <cfRule type="cellIs" dxfId="22" priority="35" stopIfTrue="1" operator="notEqual">
      <formula>#REF!+#REF!</formula>
    </cfRule>
  </conditionalFormatting>
  <conditionalFormatting sqref="D25">
    <cfRule type="cellIs" dxfId="21" priority="36" stopIfTrue="1" operator="notEqual">
      <formula>#REF!+#REF!</formula>
    </cfRule>
  </conditionalFormatting>
  <conditionalFormatting sqref="D26">
    <cfRule type="cellIs" dxfId="20" priority="37" stopIfTrue="1" operator="notEqual">
      <formula>#REF!+#REF!</formula>
    </cfRule>
  </conditionalFormatting>
  <conditionalFormatting sqref="D27">
    <cfRule type="cellIs" dxfId="19" priority="38" stopIfTrue="1" operator="notEqual">
      <formula>#REF!+#REF!</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4.5703125" style="261" customWidth="1"/>
    <col min="8" max="8" width="9.28515625" style="261" customWidth="1"/>
    <col min="9" max="9" width="0.42578125" style="261" customWidth="1"/>
    <col min="10" max="10" width="10.85546875" style="261" customWidth="1"/>
    <col min="11" max="11" width="8.140625" style="261" customWidth="1"/>
    <col min="12" max="12" width="11.5703125" style="261" customWidth="1"/>
    <col min="13" max="13" width="4.140625" style="261" customWidth="1"/>
    <col min="14" max="14" width="6.140625" style="261" customWidth="1"/>
    <col min="15" max="15" width="3.7109375" style="259" customWidth="1"/>
    <col min="16" max="16" width="3.140625" style="261" customWidth="1"/>
    <col min="17" max="17" width="7" style="261" customWidth="1"/>
    <col min="18" max="18" width="5.7109375" style="261" customWidth="1"/>
    <col min="19" max="20" width="11.42578125" style="261"/>
    <col min="21" max="21" width="17.140625" style="261" customWidth="1"/>
    <col min="22" max="16384" width="11.42578125" style="261"/>
  </cols>
  <sheetData>
    <row r="1" spans="1:21" s="201" customFormat="1" ht="15" customHeight="1" x14ac:dyDescent="0.2">
      <c r="B1" s="202"/>
      <c r="C1" s="203"/>
      <c r="F1" s="203"/>
      <c r="I1" s="203"/>
      <c r="O1" s="204"/>
    </row>
    <row r="2" spans="1:21" s="205" customFormat="1" ht="52.5" customHeight="1" x14ac:dyDescent="0.2">
      <c r="B2" s="1044"/>
      <c r="C2" s="1044"/>
      <c r="D2" s="1044"/>
      <c r="E2" s="1044"/>
      <c r="F2" s="1044"/>
      <c r="G2" s="1044"/>
      <c r="H2" s="1044"/>
      <c r="I2" s="1044"/>
      <c r="O2" s="207"/>
    </row>
    <row r="3" spans="1:21" s="208" customFormat="1" ht="4.5" customHeight="1" x14ac:dyDescent="0.2">
      <c r="B3" s="1045"/>
      <c r="C3" s="1045"/>
      <c r="D3" s="1045"/>
      <c r="E3" s="1045"/>
      <c r="F3" s="1045"/>
      <c r="G3" s="1045"/>
      <c r="H3" s="1045"/>
      <c r="I3" s="1045"/>
      <c r="O3" s="207"/>
    </row>
    <row r="4" spans="1:21" s="208" customFormat="1" ht="17.25" customHeight="1" x14ac:dyDescent="0.2">
      <c r="A4" s="1045" t="s">
        <v>404</v>
      </c>
      <c r="B4" s="1045"/>
      <c r="C4" s="1045"/>
      <c r="D4" s="1045"/>
      <c r="E4" s="1045"/>
      <c r="F4" s="1045"/>
      <c r="G4" s="1045"/>
      <c r="H4" s="1045"/>
      <c r="I4" s="1045"/>
      <c r="J4" s="1045"/>
      <c r="K4" s="1045"/>
      <c r="L4" s="1045"/>
      <c r="M4" s="1045"/>
      <c r="N4" s="1045"/>
      <c r="O4" s="1045"/>
      <c r="P4" s="1045"/>
      <c r="Q4" s="1045"/>
      <c r="R4" s="1045"/>
      <c r="S4" s="1045"/>
      <c r="T4" s="1045"/>
      <c r="U4" s="1045"/>
    </row>
    <row r="5" spans="1:21"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row>
    <row r="6" spans="1:21" s="208" customFormat="1" ht="6" customHeight="1" x14ac:dyDescent="0.2">
      <c r="O6" s="207"/>
    </row>
    <row r="7" spans="1:21" s="213" customFormat="1" ht="39.75" customHeight="1" x14ac:dyDescent="0.2">
      <c r="A7" s="209"/>
      <c r="B7" s="1047" t="s">
        <v>15</v>
      </c>
      <c r="C7" s="211"/>
      <c r="D7" s="1056" t="s">
        <v>115</v>
      </c>
      <c r="E7" s="1055"/>
      <c r="F7" s="211"/>
      <c r="G7" s="1056" t="s">
        <v>117</v>
      </c>
      <c r="H7" s="1055"/>
      <c r="I7" s="211"/>
      <c r="J7" s="1056" t="s">
        <v>16</v>
      </c>
      <c r="K7" s="1054"/>
      <c r="L7" s="1055"/>
      <c r="M7" s="430"/>
      <c r="N7" s="430"/>
      <c r="O7" s="431"/>
      <c r="P7" s="431"/>
      <c r="Q7" s="431"/>
      <c r="R7" s="431"/>
      <c r="S7" s="431"/>
      <c r="T7" s="431"/>
      <c r="U7" s="432"/>
    </row>
    <row r="8" spans="1:21" s="219" customFormat="1" ht="26.25" customHeight="1" x14ac:dyDescent="0.2">
      <c r="A8" s="214"/>
      <c r="B8" s="1049"/>
      <c r="C8" s="216"/>
      <c r="D8" s="217" t="s">
        <v>12</v>
      </c>
      <c r="E8" s="218" t="s">
        <v>13</v>
      </c>
      <c r="F8" s="216"/>
      <c r="G8" s="217" t="s">
        <v>12</v>
      </c>
      <c r="H8" s="218" t="s">
        <v>13</v>
      </c>
      <c r="I8" s="216"/>
      <c r="J8" s="217" t="s">
        <v>12</v>
      </c>
      <c r="K8" s="408" t="s">
        <v>119</v>
      </c>
      <c r="L8" s="218" t="s">
        <v>118</v>
      </c>
      <c r="M8" s="433"/>
      <c r="N8" s="434"/>
      <c r="O8" s="309"/>
      <c r="P8" s="309"/>
      <c r="Q8" s="309"/>
      <c r="R8" s="309"/>
      <c r="S8" s="435"/>
      <c r="T8" s="435"/>
      <c r="U8" s="435"/>
    </row>
    <row r="9" spans="1:21" s="223" customFormat="1" ht="4.5" customHeight="1" x14ac:dyDescent="0.2">
      <c r="A9" s="220"/>
      <c r="B9" s="221"/>
      <c r="C9" s="222"/>
      <c r="D9" s="221"/>
      <c r="E9" s="221"/>
      <c r="F9" s="222"/>
      <c r="G9" s="221"/>
      <c r="H9" s="221"/>
      <c r="I9" s="222"/>
      <c r="J9" s="221"/>
      <c r="K9" s="221"/>
      <c r="L9" s="221"/>
      <c r="M9" s="430"/>
      <c r="N9" s="434"/>
      <c r="O9" s="309"/>
      <c r="P9" s="309"/>
      <c r="Q9" s="309"/>
      <c r="R9" s="309"/>
      <c r="S9" s="231"/>
      <c r="T9" s="231"/>
      <c r="U9" s="231"/>
    </row>
    <row r="10" spans="1:21" s="232" customFormat="1" ht="18" customHeight="1" x14ac:dyDescent="0.15">
      <c r="A10" s="224"/>
      <c r="B10" s="225" t="s">
        <v>11</v>
      </c>
      <c r="C10" s="226"/>
      <c r="D10" s="404">
        <v>8500187</v>
      </c>
      <c r="E10" s="185">
        <v>17.904395579860061</v>
      </c>
      <c r="F10" s="226"/>
      <c r="G10" s="227">
        <v>1055830</v>
      </c>
      <c r="H10" s="228">
        <v>16.278233638280728</v>
      </c>
      <c r="I10" s="226"/>
      <c r="J10" s="229">
        <v>425463</v>
      </c>
      <c r="K10" s="576">
        <f t="shared" ref="K10:K27" si="0">J10*100/D10</f>
        <v>5.0053369414108184</v>
      </c>
      <c r="L10" s="230">
        <f>J10*100/G10</f>
        <v>40.296543951204264</v>
      </c>
      <c r="M10" s="304"/>
      <c r="N10" s="305">
        <f>_xlfn.RANK.EQ(L10,L$10:L$29,0)</f>
        <v>1</v>
      </c>
      <c r="O10" s="305">
        <v>1</v>
      </c>
      <c r="P10" s="305">
        <f>MATCH(O10,N$10:N$29,0)</f>
        <v>1</v>
      </c>
      <c r="Q10" s="306" t="str">
        <f>INDEX(B$10:B$29,P10,1)</f>
        <v>Andalucía</v>
      </c>
      <c r="R10" s="436">
        <f>INDEX(L$10:L$29,P10,1)</f>
        <v>40.296543951204264</v>
      </c>
      <c r="S10" s="231"/>
      <c r="T10" s="231"/>
      <c r="U10" s="231"/>
    </row>
    <row r="11" spans="1:21" s="232" customFormat="1" ht="18" customHeight="1" x14ac:dyDescent="0.15">
      <c r="A11" s="224"/>
      <c r="B11" s="233" t="s">
        <v>10</v>
      </c>
      <c r="C11" s="226"/>
      <c r="D11" s="405">
        <v>1326315</v>
      </c>
      <c r="E11" s="186">
        <v>2.793687765163531</v>
      </c>
      <c r="F11" s="226"/>
      <c r="G11" s="234">
        <v>194402</v>
      </c>
      <c r="H11" s="235">
        <v>2.9971881607352038</v>
      </c>
      <c r="I11" s="226"/>
      <c r="J11" s="236">
        <v>53455</v>
      </c>
      <c r="K11" s="577">
        <f t="shared" si="0"/>
        <v>4.0303397005990282</v>
      </c>
      <c r="L11" s="237">
        <f>J11*100/G11</f>
        <v>27.497145091099885</v>
      </c>
      <c r="M11" s="304"/>
      <c r="N11" s="305">
        <f t="shared" ref="N11:N26" si="1">_xlfn.RANK.EQ(L11,L$10:L$29,0)</f>
        <v>13</v>
      </c>
      <c r="O11" s="305">
        <v>2</v>
      </c>
      <c r="P11" s="305">
        <f t="shared" ref="P11:P27" si="2">MATCH(O11,N$10:N$29,0)</f>
        <v>7</v>
      </c>
      <c r="Q11" s="306" t="str">
        <f t="shared" ref="Q11:Q28" si="3">INDEX(B$10:B$29,P11,1)</f>
        <v>Castilla y León</v>
      </c>
      <c r="R11" s="436">
        <f t="shared" ref="R11:R28" si="4">INDEX(L$10:L$29,P11,1)</f>
        <v>36.925072333632642</v>
      </c>
      <c r="S11" s="231"/>
      <c r="T11" s="231"/>
      <c r="U11" s="231"/>
    </row>
    <row r="12" spans="1:21" s="232" customFormat="1" ht="18" customHeight="1" x14ac:dyDescent="0.15">
      <c r="A12" s="224"/>
      <c r="B12" s="233" t="s">
        <v>40</v>
      </c>
      <c r="C12" s="226"/>
      <c r="D12" s="405">
        <v>1004686</v>
      </c>
      <c r="E12" s="186">
        <v>2.1162235110294971</v>
      </c>
      <c r="F12" s="226"/>
      <c r="G12" s="234">
        <v>193502</v>
      </c>
      <c r="H12" s="235">
        <v>2.9833124323750959</v>
      </c>
      <c r="I12" s="226"/>
      <c r="J12" s="236">
        <v>46790</v>
      </c>
      <c r="K12" s="577">
        <f t="shared" si="0"/>
        <v>4.657176471056629</v>
      </c>
      <c r="L12" s="237">
        <f>J12*100/G12</f>
        <v>24.180628623993549</v>
      </c>
      <c r="M12" s="304"/>
      <c r="N12" s="305">
        <f t="shared" si="1"/>
        <v>16</v>
      </c>
      <c r="O12" s="305">
        <v>3</v>
      </c>
      <c r="P12" s="305">
        <f t="shared" si="2"/>
        <v>11</v>
      </c>
      <c r="Q12" s="306" t="str">
        <f t="shared" si="3"/>
        <v>Extremadura</v>
      </c>
      <c r="R12" s="437">
        <f t="shared" si="4"/>
        <v>36.695418871141648</v>
      </c>
      <c r="S12" s="231"/>
      <c r="T12" s="231"/>
      <c r="U12" s="231"/>
    </row>
    <row r="13" spans="1:21" s="232" customFormat="1" ht="18" customHeight="1" x14ac:dyDescent="0.15">
      <c r="A13" s="224"/>
      <c r="B13" s="233" t="s">
        <v>41</v>
      </c>
      <c r="C13" s="226"/>
      <c r="D13" s="405">
        <v>1176659</v>
      </c>
      <c r="E13" s="186">
        <v>2.4784593796115968</v>
      </c>
      <c r="F13" s="226"/>
      <c r="G13" s="234">
        <v>122308</v>
      </c>
      <c r="H13" s="235">
        <v>1.8856806491867435</v>
      </c>
      <c r="I13" s="226"/>
      <c r="J13" s="236">
        <v>43293</v>
      </c>
      <c r="K13" s="577">
        <f t="shared" si="0"/>
        <v>3.6793157575814233</v>
      </c>
      <c r="L13" s="237">
        <f t="shared" ref="L13:L27" si="5">J13*100/G13</f>
        <v>35.396703404519734</v>
      </c>
      <c r="M13" s="304"/>
      <c r="N13" s="305">
        <f t="shared" si="1"/>
        <v>4</v>
      </c>
      <c r="O13" s="305">
        <v>4</v>
      </c>
      <c r="P13" s="305">
        <f t="shared" si="2"/>
        <v>4</v>
      </c>
      <c r="Q13" s="306" t="str">
        <f t="shared" si="3"/>
        <v>Balears, Illes</v>
      </c>
      <c r="R13" s="436">
        <f t="shared" si="4"/>
        <v>35.396703404519734</v>
      </c>
      <c r="S13" s="231"/>
      <c r="T13" s="231"/>
      <c r="U13" s="231"/>
    </row>
    <row r="14" spans="1:21" s="232" customFormat="1" ht="18" customHeight="1" x14ac:dyDescent="0.15">
      <c r="A14" s="224"/>
      <c r="B14" s="233" t="s">
        <v>9</v>
      </c>
      <c r="C14" s="226"/>
      <c r="D14" s="405">
        <v>2177701</v>
      </c>
      <c r="E14" s="186">
        <v>4.5870073397981521</v>
      </c>
      <c r="F14" s="226"/>
      <c r="G14" s="234">
        <v>246866</v>
      </c>
      <c r="H14" s="235">
        <v>3.8060506192737567</v>
      </c>
      <c r="I14" s="226"/>
      <c r="J14" s="236">
        <v>61680</v>
      </c>
      <c r="K14" s="577">
        <f t="shared" si="0"/>
        <v>2.8323447525624501</v>
      </c>
      <c r="L14" s="237">
        <f t="shared" si="5"/>
        <v>24.98521465086322</v>
      </c>
      <c r="M14" s="304"/>
      <c r="N14" s="305">
        <f t="shared" si="1"/>
        <v>15</v>
      </c>
      <c r="O14" s="305">
        <v>5</v>
      </c>
      <c r="P14" s="305">
        <f t="shared" si="2"/>
        <v>9</v>
      </c>
      <c r="Q14" s="306" t="str">
        <f t="shared" si="3"/>
        <v>Cataluña</v>
      </c>
      <c r="R14" s="436">
        <f t="shared" si="4"/>
        <v>35.314310073403206</v>
      </c>
      <c r="S14" s="231"/>
      <c r="T14" s="231"/>
      <c r="U14" s="231"/>
    </row>
    <row r="15" spans="1:21" s="232" customFormat="1" ht="18" customHeight="1" x14ac:dyDescent="0.15">
      <c r="A15" s="224"/>
      <c r="B15" s="233" t="s">
        <v>8</v>
      </c>
      <c r="C15" s="226"/>
      <c r="D15" s="406">
        <v>585402</v>
      </c>
      <c r="E15" s="186">
        <v>1.2330633409878207</v>
      </c>
      <c r="F15" s="226"/>
      <c r="G15" s="238">
        <v>99678</v>
      </c>
      <c r="H15" s="235">
        <v>1.5367831683098099</v>
      </c>
      <c r="I15" s="226"/>
      <c r="J15" s="238">
        <v>23695</v>
      </c>
      <c r="K15" s="578">
        <f t="shared" si="0"/>
        <v>4.0476458911995516</v>
      </c>
      <c r="L15" s="237">
        <f t="shared" si="5"/>
        <v>23.771544372880676</v>
      </c>
      <c r="M15" s="304"/>
      <c r="N15" s="305">
        <f t="shared" si="1"/>
        <v>17</v>
      </c>
      <c r="O15" s="305">
        <v>6</v>
      </c>
      <c r="P15" s="305">
        <f t="shared" si="2"/>
        <v>16</v>
      </c>
      <c r="Q15" s="306" t="str">
        <f t="shared" si="3"/>
        <v>País Vasco</v>
      </c>
      <c r="R15" s="436">
        <f t="shared" si="4"/>
        <v>33.688832378734226</v>
      </c>
      <c r="S15" s="231"/>
      <c r="T15" s="231"/>
      <c r="U15" s="231"/>
    </row>
    <row r="16" spans="1:21" s="232" customFormat="1" ht="18" customHeight="1" x14ac:dyDescent="0.15">
      <c r="A16" s="224"/>
      <c r="B16" s="233" t="s">
        <v>7</v>
      </c>
      <c r="C16" s="226"/>
      <c r="D16" s="405">
        <v>2372640</v>
      </c>
      <c r="E16" s="186">
        <v>4.9976177145984177</v>
      </c>
      <c r="F16" s="226"/>
      <c r="G16" s="234">
        <v>420966</v>
      </c>
      <c r="H16" s="235">
        <v>6.4902331831568389</v>
      </c>
      <c r="I16" s="226"/>
      <c r="J16" s="236">
        <v>155442</v>
      </c>
      <c r="K16" s="577">
        <f t="shared" si="0"/>
        <v>6.5514363746712521</v>
      </c>
      <c r="L16" s="237">
        <f t="shared" si="5"/>
        <v>36.925072333632642</v>
      </c>
      <c r="M16" s="304"/>
      <c r="N16" s="305">
        <f t="shared" si="1"/>
        <v>2</v>
      </c>
      <c r="O16" s="305">
        <v>7</v>
      </c>
      <c r="P16" s="305">
        <f t="shared" si="2"/>
        <v>8</v>
      </c>
      <c r="Q16" s="306" t="str">
        <f t="shared" si="3"/>
        <v>Castilla - La Mancha</v>
      </c>
      <c r="R16" s="436">
        <f t="shared" si="4"/>
        <v>33.016365737147979</v>
      </c>
      <c r="S16" s="231"/>
      <c r="T16" s="231"/>
      <c r="U16" s="231"/>
    </row>
    <row r="17" spans="1:21" s="232" customFormat="1" ht="18" customHeight="1" x14ac:dyDescent="0.15">
      <c r="A17" s="224"/>
      <c r="B17" s="233" t="s">
        <v>43</v>
      </c>
      <c r="C17" s="226"/>
      <c r="D17" s="405">
        <v>2053328</v>
      </c>
      <c r="E17" s="186">
        <v>4.3250338806902606</v>
      </c>
      <c r="F17" s="226"/>
      <c r="G17" s="234">
        <v>289935</v>
      </c>
      <c r="H17" s="235">
        <v>4.4700658912087397</v>
      </c>
      <c r="I17" s="226"/>
      <c r="J17" s="236">
        <v>95726</v>
      </c>
      <c r="K17" s="577">
        <f t="shared" si="0"/>
        <v>4.6619926285522819</v>
      </c>
      <c r="L17" s="237">
        <f t="shared" si="5"/>
        <v>33.016365737147979</v>
      </c>
      <c r="M17" s="304"/>
      <c r="N17" s="305">
        <f t="shared" si="1"/>
        <v>7</v>
      </c>
      <c r="O17" s="305">
        <v>8</v>
      </c>
      <c r="P17" s="305">
        <f t="shared" si="2"/>
        <v>17</v>
      </c>
      <c r="Q17" s="306" t="str">
        <f t="shared" si="3"/>
        <v>Rioja, La</v>
      </c>
      <c r="R17" s="436">
        <f t="shared" si="4"/>
        <v>32.463273581352063</v>
      </c>
      <c r="S17" s="231"/>
      <c r="T17" s="231"/>
      <c r="U17" s="231"/>
    </row>
    <row r="18" spans="1:21" s="232" customFormat="1" ht="18" customHeight="1" x14ac:dyDescent="0.15">
      <c r="A18" s="224"/>
      <c r="B18" s="233" t="s">
        <v>44</v>
      </c>
      <c r="C18" s="226"/>
      <c r="D18" s="405">
        <v>7792611</v>
      </c>
      <c r="E18" s="186">
        <v>16.413990650319683</v>
      </c>
      <c r="F18" s="226"/>
      <c r="G18" s="234">
        <v>1069708</v>
      </c>
      <c r="H18" s="235">
        <v>16.492197369593594</v>
      </c>
      <c r="I18" s="226"/>
      <c r="J18" s="236">
        <v>377760</v>
      </c>
      <c r="K18" s="577">
        <f t="shared" si="0"/>
        <v>4.8476691573594524</v>
      </c>
      <c r="L18" s="237">
        <f t="shared" si="5"/>
        <v>35.314310073403206</v>
      </c>
      <c r="M18" s="304"/>
      <c r="N18" s="305">
        <f t="shared" si="1"/>
        <v>5</v>
      </c>
      <c r="O18" s="305">
        <v>9</v>
      </c>
      <c r="P18" s="305">
        <f t="shared" si="2"/>
        <v>20</v>
      </c>
      <c r="Q18" s="306" t="str">
        <f t="shared" si="3"/>
        <v>TOTAL</v>
      </c>
      <c r="R18" s="436">
        <f t="shared" si="4"/>
        <v>32.146532008376006</v>
      </c>
      <c r="S18" s="231"/>
      <c r="T18" s="231"/>
      <c r="U18" s="231"/>
    </row>
    <row r="19" spans="1:21" s="232" customFormat="1" ht="18" customHeight="1" x14ac:dyDescent="0.15">
      <c r="A19" s="224"/>
      <c r="B19" s="233" t="s">
        <v>6</v>
      </c>
      <c r="C19" s="226"/>
      <c r="D19" s="405">
        <v>5097967</v>
      </c>
      <c r="E19" s="186">
        <v>10.738118799159649</v>
      </c>
      <c r="F19" s="226"/>
      <c r="G19" s="234">
        <v>656267</v>
      </c>
      <c r="H19" s="235">
        <v>10.11798069300321</v>
      </c>
      <c r="I19" s="226"/>
      <c r="J19" s="236">
        <v>203398</v>
      </c>
      <c r="K19" s="577">
        <f t="shared" si="0"/>
        <v>3.9897865168605446</v>
      </c>
      <c r="L19" s="237">
        <f t="shared" si="5"/>
        <v>30.993178081482078</v>
      </c>
      <c r="M19" s="304"/>
      <c r="N19" s="305">
        <f t="shared" si="1"/>
        <v>10</v>
      </c>
      <c r="O19" s="305">
        <v>10</v>
      </c>
      <c r="P19" s="305">
        <f t="shared" si="2"/>
        <v>10</v>
      </c>
      <c r="Q19" s="306" t="str">
        <f t="shared" si="3"/>
        <v>Comunitat Valenciana</v>
      </c>
      <c r="R19" s="437">
        <f t="shared" si="4"/>
        <v>30.993178081482078</v>
      </c>
      <c r="S19" s="231"/>
      <c r="T19" s="231"/>
      <c r="U19" s="231"/>
    </row>
    <row r="20" spans="1:21" s="232" customFormat="1" ht="18" customHeight="1" x14ac:dyDescent="0.15">
      <c r="A20" s="224"/>
      <c r="B20" s="233" t="s">
        <v>5</v>
      </c>
      <c r="C20" s="226"/>
      <c r="D20" s="405">
        <v>1054776</v>
      </c>
      <c r="E20" s="186">
        <v>2.221730739822839</v>
      </c>
      <c r="F20" s="226"/>
      <c r="G20" s="234">
        <v>159524</v>
      </c>
      <c r="H20" s="235">
        <v>2.4594574343531583</v>
      </c>
      <c r="I20" s="226"/>
      <c r="J20" s="236">
        <v>58538</v>
      </c>
      <c r="K20" s="577">
        <f t="shared" si="0"/>
        <v>5.5498039394146241</v>
      </c>
      <c r="L20" s="237">
        <f t="shared" si="5"/>
        <v>36.695418871141648</v>
      </c>
      <c r="M20" s="304"/>
      <c r="N20" s="305">
        <f t="shared" si="1"/>
        <v>3</v>
      </c>
      <c r="O20" s="305">
        <v>11</v>
      </c>
      <c r="P20" s="305">
        <f t="shared" si="2"/>
        <v>14</v>
      </c>
      <c r="Q20" s="306" t="str">
        <f t="shared" si="3"/>
        <v>Murcia, Región de</v>
      </c>
      <c r="R20" s="436">
        <f t="shared" si="4"/>
        <v>30.835108205120566</v>
      </c>
      <c r="S20" s="231"/>
      <c r="T20" s="231"/>
      <c r="U20" s="231"/>
    </row>
    <row r="21" spans="1:21" s="232" customFormat="1" ht="18" customHeight="1" x14ac:dyDescent="0.15">
      <c r="A21" s="224"/>
      <c r="B21" s="233" t="s">
        <v>38</v>
      </c>
      <c r="C21" s="226"/>
      <c r="D21" s="405">
        <v>2690464</v>
      </c>
      <c r="E21" s="186">
        <v>5.6670672950339354</v>
      </c>
      <c r="F21" s="226"/>
      <c r="G21" s="234">
        <v>485558</v>
      </c>
      <c r="H21" s="235">
        <v>7.4860787900858226</v>
      </c>
      <c r="I21" s="226"/>
      <c r="J21" s="236">
        <v>83578</v>
      </c>
      <c r="K21" s="577">
        <f t="shared" si="0"/>
        <v>3.1064530133092285</v>
      </c>
      <c r="L21" s="237">
        <f t="shared" si="5"/>
        <v>17.212773757203053</v>
      </c>
      <c r="M21" s="304"/>
      <c r="N21" s="305">
        <f t="shared" si="1"/>
        <v>19</v>
      </c>
      <c r="O21" s="305">
        <v>12</v>
      </c>
      <c r="P21" s="305">
        <f t="shared" si="2"/>
        <v>13</v>
      </c>
      <c r="Q21" s="306" t="str">
        <f t="shared" si="3"/>
        <v>Madrid, Comunidad de</v>
      </c>
      <c r="R21" s="436">
        <f t="shared" si="4"/>
        <v>29.726460563206761</v>
      </c>
      <c r="S21" s="231"/>
      <c r="T21" s="231"/>
      <c r="U21" s="231"/>
    </row>
    <row r="22" spans="1:21" s="232" customFormat="1" ht="18" customHeight="1" x14ac:dyDescent="0.15">
      <c r="A22" s="224"/>
      <c r="B22" s="233" t="s">
        <v>45</v>
      </c>
      <c r="C22" s="226"/>
      <c r="D22" s="405">
        <v>6750336</v>
      </c>
      <c r="E22" s="186">
        <v>14.218591431102663</v>
      </c>
      <c r="F22" s="226"/>
      <c r="G22" s="234">
        <v>803577</v>
      </c>
      <c r="H22" s="235">
        <v>12.389129076033749</v>
      </c>
      <c r="I22" s="226"/>
      <c r="J22" s="236">
        <v>238875</v>
      </c>
      <c r="K22" s="577">
        <f t="shared" si="0"/>
        <v>3.538712739632516</v>
      </c>
      <c r="L22" s="237">
        <f t="shared" si="5"/>
        <v>29.726460563206761</v>
      </c>
      <c r="M22" s="304"/>
      <c r="N22" s="305">
        <f t="shared" si="1"/>
        <v>12</v>
      </c>
      <c r="O22" s="305">
        <v>13</v>
      </c>
      <c r="P22" s="305">
        <f t="shared" si="2"/>
        <v>2</v>
      </c>
      <c r="Q22" s="306" t="str">
        <f t="shared" si="3"/>
        <v>Aragón</v>
      </c>
      <c r="R22" s="436">
        <f t="shared" si="4"/>
        <v>27.497145091099885</v>
      </c>
      <c r="S22" s="231"/>
      <c r="T22" s="231"/>
      <c r="U22" s="231"/>
    </row>
    <row r="23" spans="1:21" s="240" customFormat="1" ht="18" customHeight="1" x14ac:dyDescent="0.15">
      <c r="A23" s="239"/>
      <c r="B23" s="233" t="s">
        <v>46</v>
      </c>
      <c r="C23" s="226"/>
      <c r="D23" s="405">
        <v>1531878</v>
      </c>
      <c r="E23" s="186">
        <v>3.2266760357254345</v>
      </c>
      <c r="F23" s="226"/>
      <c r="G23" s="234">
        <v>201423</v>
      </c>
      <c r="H23" s="235">
        <v>3.1054342594200008</v>
      </c>
      <c r="I23" s="226"/>
      <c r="J23" s="236">
        <v>62109</v>
      </c>
      <c r="K23" s="577">
        <f t="shared" si="0"/>
        <v>4.0544351443130591</v>
      </c>
      <c r="L23" s="237">
        <f t="shared" si="5"/>
        <v>30.835108205120566</v>
      </c>
      <c r="M23" s="304"/>
      <c r="N23" s="305">
        <f t="shared" si="1"/>
        <v>11</v>
      </c>
      <c r="O23" s="305">
        <v>14</v>
      </c>
      <c r="P23" s="305">
        <f t="shared" si="2"/>
        <v>15</v>
      </c>
      <c r="Q23" s="306" t="str">
        <f t="shared" si="3"/>
        <v>Navarra, Comunidad Foral de</v>
      </c>
      <c r="R23" s="436">
        <f t="shared" si="4"/>
        <v>26.678614242640737</v>
      </c>
      <c r="S23" s="231"/>
      <c r="T23" s="231"/>
      <c r="U23" s="231"/>
    </row>
    <row r="24" spans="1:21" s="232" customFormat="1" ht="18" customHeight="1" x14ac:dyDescent="0.15">
      <c r="B24" s="233" t="s">
        <v>47</v>
      </c>
      <c r="C24" s="226"/>
      <c r="D24" s="406">
        <v>664117</v>
      </c>
      <c r="E24" s="186">
        <v>1.3988649284198011</v>
      </c>
      <c r="F24" s="226"/>
      <c r="G24" s="238">
        <v>82583</v>
      </c>
      <c r="H24" s="235">
        <v>1.2732214168475393</v>
      </c>
      <c r="I24" s="226"/>
      <c r="J24" s="241">
        <v>22032</v>
      </c>
      <c r="K24" s="579">
        <f t="shared" si="0"/>
        <v>3.3174877318303855</v>
      </c>
      <c r="L24" s="237">
        <f t="shared" si="5"/>
        <v>26.678614242640737</v>
      </c>
      <c r="M24" s="304"/>
      <c r="N24" s="305">
        <f t="shared" si="1"/>
        <v>14</v>
      </c>
      <c r="O24" s="305">
        <v>15</v>
      </c>
      <c r="P24" s="305">
        <f t="shared" si="2"/>
        <v>5</v>
      </c>
      <c r="Q24" s="306" t="str">
        <f t="shared" si="3"/>
        <v>Canarias</v>
      </c>
      <c r="R24" s="436">
        <f t="shared" si="4"/>
        <v>24.98521465086322</v>
      </c>
      <c r="S24" s="231"/>
      <c r="T24" s="231"/>
      <c r="U24" s="231"/>
    </row>
    <row r="25" spans="1:21" s="232" customFormat="1" ht="18" customHeight="1" x14ac:dyDescent="0.15">
      <c r="B25" s="233" t="s">
        <v>48</v>
      </c>
      <c r="C25" s="226"/>
      <c r="D25" s="406">
        <v>2208174</v>
      </c>
      <c r="E25" s="186">
        <v>4.6511942390399073</v>
      </c>
      <c r="F25" s="226"/>
      <c r="G25" s="238">
        <v>336616</v>
      </c>
      <c r="H25" s="235">
        <v>5.1897690862956214</v>
      </c>
      <c r="I25" s="226"/>
      <c r="J25" s="241">
        <v>113402</v>
      </c>
      <c r="K25" s="579">
        <f t="shared" si="0"/>
        <v>5.1355554408302968</v>
      </c>
      <c r="L25" s="237">
        <f t="shared" si="5"/>
        <v>33.688832378734226</v>
      </c>
      <c r="M25" s="304"/>
      <c r="N25" s="305">
        <f t="shared" si="1"/>
        <v>6</v>
      </c>
      <c r="O25" s="305">
        <v>16</v>
      </c>
      <c r="P25" s="305">
        <f t="shared" si="2"/>
        <v>3</v>
      </c>
      <c r="Q25" s="306" t="str">
        <f t="shared" si="3"/>
        <v>Asturias, Principado de</v>
      </c>
      <c r="R25" s="437">
        <f t="shared" si="4"/>
        <v>24.180628623993549</v>
      </c>
      <c r="S25" s="231"/>
      <c r="T25" s="231"/>
      <c r="U25" s="231"/>
    </row>
    <row r="26" spans="1:21" s="232" customFormat="1" ht="18" customHeight="1" x14ac:dyDescent="0.15">
      <c r="B26" s="233" t="s">
        <v>49</v>
      </c>
      <c r="C26" s="226"/>
      <c r="D26" s="406">
        <v>319892</v>
      </c>
      <c r="E26" s="187">
        <v>0.67380551872948147</v>
      </c>
      <c r="F26" s="226"/>
      <c r="G26" s="238">
        <v>45131</v>
      </c>
      <c r="H26" s="242">
        <v>0.69580610735558523</v>
      </c>
      <c r="I26" s="226"/>
      <c r="J26" s="241">
        <v>14651</v>
      </c>
      <c r="K26" s="579">
        <f t="shared" si="0"/>
        <v>4.5799832443449668</v>
      </c>
      <c r="L26" s="243">
        <f t="shared" si="5"/>
        <v>32.463273581352063</v>
      </c>
      <c r="M26" s="304"/>
      <c r="N26" s="305">
        <f t="shared" si="1"/>
        <v>8</v>
      </c>
      <c r="O26" s="305">
        <v>17</v>
      </c>
      <c r="P26" s="305">
        <f t="shared" si="2"/>
        <v>6</v>
      </c>
      <c r="Q26" s="306" t="str">
        <f t="shared" si="3"/>
        <v>Cantabria</v>
      </c>
      <c r="R26" s="436">
        <f t="shared" si="4"/>
        <v>23.771544372880676</v>
      </c>
      <c r="S26" s="231"/>
      <c r="T26" s="231"/>
      <c r="U26" s="231"/>
    </row>
    <row r="27" spans="1:21" s="232" customFormat="1" ht="18" customHeight="1" x14ac:dyDescent="0.15">
      <c r="B27" s="244" t="s">
        <v>4</v>
      </c>
      <c r="C27" s="226"/>
      <c r="D27" s="407">
        <v>168287</v>
      </c>
      <c r="E27" s="188">
        <v>0.35447185090726951</v>
      </c>
      <c r="F27" s="226"/>
      <c r="G27" s="245">
        <v>22272</v>
      </c>
      <c r="H27" s="246">
        <v>0.34337802448480192</v>
      </c>
      <c r="I27" s="226"/>
      <c r="J27" s="247">
        <v>5184</v>
      </c>
      <c r="K27" s="580">
        <f t="shared" si="0"/>
        <v>3.0804518471420845</v>
      </c>
      <c r="L27" s="248">
        <f t="shared" si="5"/>
        <v>23.275862068965516</v>
      </c>
      <c r="M27" s="304"/>
      <c r="N27" s="305">
        <f>_xlfn.RANK.EQ(L27,L$10:L$29,0)</f>
        <v>18</v>
      </c>
      <c r="O27" s="305">
        <v>18</v>
      </c>
      <c r="P27" s="305">
        <f t="shared" si="2"/>
        <v>18</v>
      </c>
      <c r="Q27" s="306" t="str">
        <f t="shared" si="3"/>
        <v>Ceuta y Melilla</v>
      </c>
      <c r="R27" s="436">
        <f t="shared" si="4"/>
        <v>23.275862068965516</v>
      </c>
      <c r="S27" s="231"/>
      <c r="T27" s="231"/>
      <c r="U27" s="231"/>
    </row>
    <row r="28" spans="1:21" s="223" customFormat="1" ht="3.75" customHeight="1" x14ac:dyDescent="0.15">
      <c r="A28" s="220"/>
      <c r="B28" s="221"/>
      <c r="C28" s="222"/>
      <c r="D28" s="221"/>
      <c r="E28" s="249"/>
      <c r="F28" s="222"/>
      <c r="G28" s="221"/>
      <c r="H28" s="249"/>
      <c r="I28" s="222"/>
      <c r="J28" s="221"/>
      <c r="K28" s="221"/>
      <c r="L28" s="250"/>
      <c r="M28" s="304"/>
      <c r="N28" s="309"/>
      <c r="O28" s="309"/>
      <c r="P28" s="305">
        <f>MATCH(O29,N$10:N$29,0)</f>
        <v>12</v>
      </c>
      <c r="Q28" s="306" t="str">
        <f t="shared" si="3"/>
        <v>Galicia</v>
      </c>
      <c r="R28" s="436">
        <f t="shared" si="4"/>
        <v>17.212773757203053</v>
      </c>
      <c r="S28" s="231"/>
      <c r="T28" s="231"/>
      <c r="U28" s="231"/>
    </row>
    <row r="29" spans="1:21" s="251" customFormat="1" ht="18" customHeight="1" x14ac:dyDescent="0.15">
      <c r="B29" s="252" t="s">
        <v>3</v>
      </c>
      <c r="C29" s="211"/>
      <c r="D29" s="253">
        <f>SUM(D10:D27)</f>
        <v>47475420</v>
      </c>
      <c r="E29" s="254">
        <f>SUM(E10:E27)</f>
        <v>100</v>
      </c>
      <c r="F29" s="211"/>
      <c r="G29" s="253">
        <f>SUM(G10:G27)</f>
        <v>6486146</v>
      </c>
      <c r="H29" s="254">
        <f>SUM(H10:H27)</f>
        <v>99.999999999999986</v>
      </c>
      <c r="I29" s="211"/>
      <c r="J29" s="253">
        <f>SUM(J10:J27)</f>
        <v>2085071</v>
      </c>
      <c r="K29" s="409">
        <f>J29*100/D29</f>
        <v>4.3918958484200878</v>
      </c>
      <c r="L29" s="255">
        <f>J29*100/G29</f>
        <v>32.146532008376006</v>
      </c>
      <c r="M29" s="304"/>
      <c r="N29" s="305">
        <f>_xlfn.RANK.EQ(L29,L$10:L$29,0)</f>
        <v>9</v>
      </c>
      <c r="O29" s="305">
        <v>19</v>
      </c>
      <c r="P29" s="309"/>
      <c r="Q29" s="309"/>
      <c r="R29" s="438"/>
      <c r="S29" s="439"/>
      <c r="T29" s="439"/>
      <c r="U29" s="439"/>
    </row>
    <row r="30" spans="1:21" s="256" customFormat="1" ht="5.25" customHeight="1" x14ac:dyDescent="0.2">
      <c r="B30" s="257" t="s">
        <v>42</v>
      </c>
      <c r="C30" s="258"/>
      <c r="D30" s="258"/>
      <c r="E30" s="258"/>
      <c r="F30" s="258"/>
      <c r="G30" s="258"/>
      <c r="H30" s="258"/>
      <c r="I30" s="258"/>
      <c r="O30" s="259"/>
    </row>
    <row r="31" spans="1:21" s="251" customFormat="1" ht="5.25" customHeight="1" x14ac:dyDescent="0.2">
      <c r="B31" s="257" t="s">
        <v>50</v>
      </c>
      <c r="C31" s="260"/>
      <c r="D31" s="260"/>
      <c r="E31" s="260"/>
      <c r="F31" s="260"/>
      <c r="G31" s="260"/>
      <c r="H31" s="260"/>
      <c r="I31" s="260"/>
      <c r="O31" s="259"/>
    </row>
    <row r="32" spans="1:21" s="251" customFormat="1" ht="13.5" customHeight="1" x14ac:dyDescent="0.2">
      <c r="B32" s="1068" t="s">
        <v>488</v>
      </c>
      <c r="C32" s="1068"/>
      <c r="D32" s="1068"/>
      <c r="E32" s="1068"/>
      <c r="F32" s="1068"/>
      <c r="G32" s="1068"/>
      <c r="H32" s="1068"/>
      <c r="I32" s="1068"/>
      <c r="J32" s="1068"/>
      <c r="K32" s="1068"/>
      <c r="L32" s="1068"/>
      <c r="M32" s="1068"/>
      <c r="O32" s="259"/>
    </row>
    <row r="33" spans="2:19" ht="24.75" customHeight="1" x14ac:dyDescent="0.2">
      <c r="B33" s="1075" t="s">
        <v>251</v>
      </c>
      <c r="C33" s="1075"/>
      <c r="D33" s="1075"/>
      <c r="E33" s="1075"/>
      <c r="F33" s="1075"/>
      <c r="G33" s="1075"/>
      <c r="H33" s="1075"/>
      <c r="I33" s="1075"/>
      <c r="J33" s="1075"/>
      <c r="K33" s="1075"/>
      <c r="L33" s="1075"/>
      <c r="M33" s="1075"/>
      <c r="N33" s="1075"/>
      <c r="O33" s="1075"/>
      <c r="P33" s="1075"/>
      <c r="Q33" s="1075"/>
      <c r="R33" s="262"/>
      <c r="S33" s="262"/>
    </row>
    <row r="34" spans="2:19" ht="4.5" customHeight="1" x14ac:dyDescent="0.2">
      <c r="B34" s="1076"/>
      <c r="C34" s="1076"/>
      <c r="D34" s="1076"/>
      <c r="E34" s="1076"/>
      <c r="F34" s="1076"/>
      <c r="G34" s="1076"/>
      <c r="H34" s="1076"/>
      <c r="I34" s="1076"/>
      <c r="J34" s="1076"/>
      <c r="K34" s="1076"/>
      <c r="L34" s="1076"/>
      <c r="M34" s="1076"/>
      <c r="N34" s="1076"/>
      <c r="O34" s="1076"/>
      <c r="P34" s="1076"/>
      <c r="Q34" s="581"/>
      <c r="R34" s="262"/>
      <c r="S34" s="262"/>
    </row>
    <row r="37" spans="2:19" x14ac:dyDescent="0.2">
      <c r="L37" s="263"/>
      <c r="M37" s="263"/>
      <c r="N37" s="263"/>
    </row>
  </sheetData>
  <mergeCells count="11">
    <mergeCell ref="B32:M32"/>
    <mergeCell ref="B33:Q33"/>
    <mergeCell ref="B34:P34"/>
    <mergeCell ref="B2:I2"/>
    <mergeCell ref="B3:I3"/>
    <mergeCell ref="A4:U4"/>
    <mergeCell ref="B5:S5"/>
    <mergeCell ref="B7:B8"/>
    <mergeCell ref="D7:E7"/>
    <mergeCell ref="G7:H7"/>
    <mergeCell ref="J7:L7"/>
  </mergeCells>
  <printOptions horizontalCentered="1"/>
  <pageMargins left="0" right="0" top="0.43307086614173229" bottom="0.43307086614173229" header="0" footer="0"/>
  <pageSetup paperSize="9" scale="86"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2"/>
  <sheetViews>
    <sheetView showGridLines="0" zoomScale="90" zoomScaleNormal="9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8.42578125" style="261" bestFit="1" customWidth="1"/>
    <col min="14" max="14" width="8.42578125" style="261" customWidth="1"/>
    <col min="15" max="15" width="8.42578125" style="261" bestFit="1" customWidth="1"/>
    <col min="16" max="16" width="0.42578125" style="261" customWidth="1"/>
    <col min="17" max="17" width="8.5703125" style="261" bestFit="1" customWidth="1"/>
    <col min="18" max="18" width="6.85546875" style="261" customWidth="1"/>
    <col min="19" max="19" width="8.42578125" style="261" customWidth="1"/>
    <col min="20" max="20" width="6.85546875" style="261" bestFit="1" customWidth="1"/>
    <col min="21" max="21" width="8.42578125" style="261" customWidth="1"/>
    <col min="22" max="22" width="6.85546875" style="261" bestFit="1" customWidth="1"/>
    <col min="23" max="23" width="0.42578125" style="261" customWidth="1"/>
    <col min="24" max="24" width="10.28515625" style="261" bestFit="1" customWidth="1"/>
    <col min="25" max="25" width="7" style="261" customWidth="1"/>
    <col min="26" max="26" width="8.42578125" style="261" customWidth="1"/>
    <col min="27" max="27" width="6.85546875" style="261" bestFit="1" customWidth="1"/>
    <col min="28" max="28" width="8.42578125" style="261" customWidth="1"/>
    <col min="29" max="29" width="6.855468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405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16</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180</v>
      </c>
      <c r="K8" s="1054"/>
      <c r="L8" s="1054"/>
      <c r="M8" s="1054"/>
      <c r="N8" s="1054"/>
      <c r="O8" s="1055"/>
      <c r="P8" s="211"/>
      <c r="Q8" s="1056" t="s">
        <v>181</v>
      </c>
      <c r="R8" s="1054"/>
      <c r="S8" s="1054"/>
      <c r="T8" s="1054"/>
      <c r="U8" s="1054"/>
      <c r="V8" s="1055"/>
      <c r="W8" s="211"/>
      <c r="X8" s="1056" t="s">
        <v>182</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221</v>
      </c>
      <c r="L9" s="1059" t="s">
        <v>27</v>
      </c>
      <c r="M9" s="1060"/>
      <c r="N9" s="1060" t="s">
        <v>26</v>
      </c>
      <c r="O9" s="1061"/>
      <c r="P9" s="211"/>
      <c r="Q9" s="1062" t="s">
        <v>12</v>
      </c>
      <c r="R9" s="1064" t="s">
        <v>221</v>
      </c>
      <c r="S9" s="1059" t="s">
        <v>27</v>
      </c>
      <c r="T9" s="1060"/>
      <c r="U9" s="1060" t="s">
        <v>26</v>
      </c>
      <c r="V9" s="1061"/>
      <c r="W9" s="211"/>
      <c r="X9" s="1062" t="s">
        <v>12</v>
      </c>
      <c r="Y9" s="1064" t="s">
        <v>221</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408" t="s">
        <v>221</v>
      </c>
      <c r="G10" s="408" t="s">
        <v>12</v>
      </c>
      <c r="H10" s="218" t="s">
        <v>221</v>
      </c>
      <c r="I10" s="216"/>
      <c r="J10" s="1063"/>
      <c r="K10" s="1065"/>
      <c r="L10" s="408" t="s">
        <v>12</v>
      </c>
      <c r="M10" s="408" t="s">
        <v>222</v>
      </c>
      <c r="N10" s="408" t="s">
        <v>12</v>
      </c>
      <c r="O10" s="218" t="s">
        <v>222</v>
      </c>
      <c r="P10" s="216"/>
      <c r="Q10" s="1063"/>
      <c r="R10" s="1065"/>
      <c r="S10" s="408" t="s">
        <v>12</v>
      </c>
      <c r="T10" s="408" t="s">
        <v>222</v>
      </c>
      <c r="U10" s="408" t="s">
        <v>12</v>
      </c>
      <c r="V10" s="218" t="s">
        <v>222</v>
      </c>
      <c r="W10" s="216"/>
      <c r="X10" s="1063"/>
      <c r="Y10" s="1065"/>
      <c r="Z10" s="408" t="s">
        <v>12</v>
      </c>
      <c r="AA10" s="408" t="s">
        <v>222</v>
      </c>
      <c r="AB10" s="408" t="s">
        <v>12</v>
      </c>
      <c r="AC10" s="218" t="s">
        <v>222</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425463</v>
      </c>
      <c r="E12" s="739">
        <f>L12+S12+Z12</f>
        <v>263779</v>
      </c>
      <c r="F12" s="748">
        <f>E12/$D12*100</f>
        <v>61.998105593200812</v>
      </c>
      <c r="G12" s="739">
        <f>N12+U12+AB12</f>
        <v>161684</v>
      </c>
      <c r="H12" s="230">
        <f>G12/$D12*100</f>
        <v>38.001894406799181</v>
      </c>
      <c r="I12" s="226"/>
      <c r="J12" s="227">
        <v>120709</v>
      </c>
      <c r="K12" s="751">
        <v>28.371209717413738</v>
      </c>
      <c r="L12" s="745">
        <v>51035</v>
      </c>
      <c r="M12" s="748">
        <v>42.27936607875138</v>
      </c>
      <c r="N12" s="745">
        <v>69674</v>
      </c>
      <c r="O12" s="228">
        <v>57.72063392124862</v>
      </c>
      <c r="P12" s="226"/>
      <c r="Q12" s="227">
        <v>105831</v>
      </c>
      <c r="R12" s="751">
        <v>24.87431339505433</v>
      </c>
      <c r="S12" s="745">
        <v>70061</v>
      </c>
      <c r="T12" s="748">
        <v>66.200829624590156</v>
      </c>
      <c r="U12" s="745">
        <v>35770</v>
      </c>
      <c r="V12" s="228">
        <v>33.799170375409851</v>
      </c>
      <c r="W12" s="226"/>
      <c r="X12" s="227">
        <v>198923</v>
      </c>
      <c r="Y12" s="751">
        <v>46.754476887531936</v>
      </c>
      <c r="Z12" s="745">
        <v>142683</v>
      </c>
      <c r="AA12" s="748">
        <v>71.72775395504793</v>
      </c>
      <c r="AB12" s="745">
        <v>56240</v>
      </c>
      <c r="AC12" s="228">
        <f t="shared" ref="AC12:AC29" si="0">AB12/$X12*100</f>
        <v>28.272246044952066</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53455</v>
      </c>
      <c r="E13" s="740">
        <f t="shared" ref="E13:E29" si="2">L13+S13+Z13</f>
        <v>34251</v>
      </c>
      <c r="F13" s="577">
        <f t="shared" ref="F13:H29" si="3">E13/$D13*100</f>
        <v>64.074455149190911</v>
      </c>
      <c r="G13" s="740">
        <f t="shared" ref="G13:G29" si="4">N13+U13+AB13</f>
        <v>19204</v>
      </c>
      <c r="H13" s="237">
        <f t="shared" si="3"/>
        <v>35.925544850809096</v>
      </c>
      <c r="I13" s="226"/>
      <c r="J13" s="234">
        <v>10337</v>
      </c>
      <c r="K13" s="752">
        <v>19.337760733327098</v>
      </c>
      <c r="L13" s="746">
        <v>4428</v>
      </c>
      <c r="M13" s="749">
        <v>42.836412885750221</v>
      </c>
      <c r="N13" s="746">
        <v>5909</v>
      </c>
      <c r="O13" s="235">
        <v>57.163587114249779</v>
      </c>
      <c r="P13" s="226"/>
      <c r="Q13" s="234">
        <v>10389</v>
      </c>
      <c r="R13" s="752">
        <v>19.43503881769713</v>
      </c>
      <c r="S13" s="746">
        <v>6385</v>
      </c>
      <c r="T13" s="749">
        <v>61.459235730099152</v>
      </c>
      <c r="U13" s="746">
        <v>4004</v>
      </c>
      <c r="V13" s="235">
        <v>38.540764269900855</v>
      </c>
      <c r="W13" s="226"/>
      <c r="X13" s="234">
        <v>32729</v>
      </c>
      <c r="Y13" s="752">
        <v>61.227200448975772</v>
      </c>
      <c r="Z13" s="746">
        <v>23438</v>
      </c>
      <c r="AA13" s="749">
        <v>71.612331571389291</v>
      </c>
      <c r="AB13" s="746">
        <v>9291</v>
      </c>
      <c r="AC13" s="235">
        <f t="shared" si="0"/>
        <v>28.387668428610713</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46790</v>
      </c>
      <c r="E14" s="740">
        <f t="shared" si="2"/>
        <v>30254</v>
      </c>
      <c r="F14" s="577">
        <f t="shared" si="3"/>
        <v>64.659115195554605</v>
      </c>
      <c r="G14" s="740">
        <f t="shared" si="4"/>
        <v>16536</v>
      </c>
      <c r="H14" s="237">
        <f t="shared" si="3"/>
        <v>35.340884804445395</v>
      </c>
      <c r="I14" s="226"/>
      <c r="J14" s="234">
        <v>10241</v>
      </c>
      <c r="K14" s="752">
        <v>21.887155375080145</v>
      </c>
      <c r="L14" s="746">
        <v>4311</v>
      </c>
      <c r="M14" s="749">
        <v>42.095498486475933</v>
      </c>
      <c r="N14" s="746">
        <v>5930</v>
      </c>
      <c r="O14" s="235">
        <v>57.904501513524067</v>
      </c>
      <c r="P14" s="226"/>
      <c r="Q14" s="234">
        <v>10422</v>
      </c>
      <c r="R14" s="752">
        <v>22.273990168839497</v>
      </c>
      <c r="S14" s="746">
        <v>6346</v>
      </c>
      <c r="T14" s="749">
        <v>60.890424102859328</v>
      </c>
      <c r="U14" s="746">
        <v>4076</v>
      </c>
      <c r="V14" s="235">
        <v>39.109575897140665</v>
      </c>
      <c r="W14" s="226"/>
      <c r="X14" s="234">
        <v>26127</v>
      </c>
      <c r="Y14" s="752">
        <v>55.838854456080355</v>
      </c>
      <c r="Z14" s="746">
        <v>19597</v>
      </c>
      <c r="AA14" s="749">
        <v>75.00669805182379</v>
      </c>
      <c r="AB14" s="746">
        <v>6530</v>
      </c>
      <c r="AC14" s="235">
        <f t="shared" si="0"/>
        <v>24.993301948176217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43293</v>
      </c>
      <c r="E15" s="740">
        <f t="shared" si="2"/>
        <v>26391</v>
      </c>
      <c r="F15" s="577">
        <f t="shared" si="3"/>
        <v>60.959046497124248</v>
      </c>
      <c r="G15" s="740">
        <f t="shared" si="4"/>
        <v>16902</v>
      </c>
      <c r="H15" s="237">
        <f t="shared" si="3"/>
        <v>39.040953502875752</v>
      </c>
      <c r="I15" s="226"/>
      <c r="J15" s="234">
        <v>12197</v>
      </c>
      <c r="K15" s="752">
        <v>28.173145774143627</v>
      </c>
      <c r="L15" s="746">
        <v>5316</v>
      </c>
      <c r="M15" s="749">
        <v>43.584487988849716</v>
      </c>
      <c r="N15" s="746">
        <v>6881</v>
      </c>
      <c r="O15" s="235">
        <v>56.415512011150284</v>
      </c>
      <c r="P15" s="226"/>
      <c r="Q15" s="234">
        <v>10279</v>
      </c>
      <c r="R15" s="752">
        <v>23.742868362090867</v>
      </c>
      <c r="S15" s="746">
        <v>6144</v>
      </c>
      <c r="T15" s="749">
        <v>59.772351396050198</v>
      </c>
      <c r="U15" s="746">
        <v>4135</v>
      </c>
      <c r="V15" s="235">
        <v>40.227648603949802</v>
      </c>
      <c r="W15" s="226"/>
      <c r="X15" s="234">
        <v>20817</v>
      </c>
      <c r="Y15" s="752">
        <v>48.083985863765506</v>
      </c>
      <c r="Z15" s="746">
        <v>14931</v>
      </c>
      <c r="AA15" s="749">
        <v>71.725032425421531</v>
      </c>
      <c r="AB15" s="746">
        <v>5886</v>
      </c>
      <c r="AC15" s="235">
        <f t="shared" si="0"/>
        <v>28.274967574578469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61680</v>
      </c>
      <c r="E16" s="740">
        <f t="shared" si="2"/>
        <v>36388</v>
      </c>
      <c r="F16" s="577">
        <f t="shared" si="3"/>
        <v>58.994811932555123</v>
      </c>
      <c r="G16" s="740">
        <f t="shared" si="4"/>
        <v>25292</v>
      </c>
      <c r="H16" s="237">
        <f t="shared" si="3"/>
        <v>41.005188067444877</v>
      </c>
      <c r="I16" s="226"/>
      <c r="J16" s="234">
        <v>21501</v>
      </c>
      <c r="K16" s="752">
        <v>34.858949416342412</v>
      </c>
      <c r="L16" s="746">
        <v>8983</v>
      </c>
      <c r="M16" s="749">
        <v>41.779452118506114</v>
      </c>
      <c r="N16" s="746">
        <v>12518</v>
      </c>
      <c r="O16" s="235">
        <v>58.220547881493886</v>
      </c>
      <c r="P16" s="226"/>
      <c r="Q16" s="234">
        <v>14200</v>
      </c>
      <c r="R16" s="752">
        <v>23.022049286640726</v>
      </c>
      <c r="S16" s="746">
        <v>8570</v>
      </c>
      <c r="T16" s="749">
        <v>60.352112676056336</v>
      </c>
      <c r="U16" s="746">
        <v>5630</v>
      </c>
      <c r="V16" s="235">
        <v>39.647887323943664</v>
      </c>
      <c r="W16" s="226"/>
      <c r="X16" s="234">
        <v>25979</v>
      </c>
      <c r="Y16" s="752">
        <v>42.119001297016858</v>
      </c>
      <c r="Z16" s="746">
        <v>18835</v>
      </c>
      <c r="AA16" s="749">
        <v>72.500866084144889</v>
      </c>
      <c r="AB16" s="746">
        <v>7144</v>
      </c>
      <c r="AC16" s="235">
        <f t="shared" si="0"/>
        <v>27.499133915855111</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23695</v>
      </c>
      <c r="E17" s="741">
        <f t="shared" si="2"/>
        <v>14585</v>
      </c>
      <c r="F17" s="578">
        <f t="shared" si="3"/>
        <v>61.553070267989028</v>
      </c>
      <c r="G17" s="741">
        <f t="shared" si="4"/>
        <v>9110</v>
      </c>
      <c r="H17" s="237">
        <f t="shared" si="3"/>
        <v>38.446929732010972</v>
      </c>
      <c r="I17" s="226"/>
      <c r="J17" s="238">
        <v>6553</v>
      </c>
      <c r="K17" s="753">
        <v>27.655623549271997</v>
      </c>
      <c r="L17" s="741">
        <v>2793</v>
      </c>
      <c r="M17" s="578">
        <v>42.621699984739813</v>
      </c>
      <c r="N17" s="741">
        <v>3760</v>
      </c>
      <c r="O17" s="235">
        <v>57.378300015260187</v>
      </c>
      <c r="P17" s="226"/>
      <c r="Q17" s="238">
        <v>5114</v>
      </c>
      <c r="R17" s="753">
        <v>21.582612365477949</v>
      </c>
      <c r="S17" s="741">
        <v>2918</v>
      </c>
      <c r="T17" s="578">
        <v>57.059053578412197</v>
      </c>
      <c r="U17" s="741">
        <v>2196</v>
      </c>
      <c r="V17" s="235">
        <v>42.940946421587803</v>
      </c>
      <c r="W17" s="226"/>
      <c r="X17" s="238">
        <v>12028</v>
      </c>
      <c r="Y17" s="753">
        <v>50.76176408525005</v>
      </c>
      <c r="Z17" s="741">
        <v>8874</v>
      </c>
      <c r="AA17" s="578">
        <v>73.777851679414695</v>
      </c>
      <c r="AB17" s="741">
        <v>3154</v>
      </c>
      <c r="AC17" s="235">
        <f t="shared" si="0"/>
        <v>26.222148320585305</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155442</v>
      </c>
      <c r="E18" s="740">
        <f t="shared" si="2"/>
        <v>96761</v>
      </c>
      <c r="F18" s="577">
        <f t="shared" si="3"/>
        <v>62.248941727461052</v>
      </c>
      <c r="G18" s="740">
        <f t="shared" si="4"/>
        <v>58681</v>
      </c>
      <c r="H18" s="237">
        <f t="shared" si="3"/>
        <v>37.751058272538948</v>
      </c>
      <c r="I18" s="226"/>
      <c r="J18" s="234">
        <v>31185</v>
      </c>
      <c r="K18" s="752">
        <v>20.062145366117264</v>
      </c>
      <c r="L18" s="746">
        <v>13146</v>
      </c>
      <c r="M18" s="749">
        <v>42.154882154882159</v>
      </c>
      <c r="N18" s="746">
        <v>18039</v>
      </c>
      <c r="O18" s="235">
        <v>57.845117845117841</v>
      </c>
      <c r="P18" s="226"/>
      <c r="Q18" s="234">
        <v>28620</v>
      </c>
      <c r="R18" s="752">
        <v>18.412012197475587</v>
      </c>
      <c r="S18" s="746">
        <v>16558</v>
      </c>
      <c r="T18" s="749">
        <v>57.854647099930126</v>
      </c>
      <c r="U18" s="746">
        <v>12062</v>
      </c>
      <c r="V18" s="235">
        <v>42.145352900069881</v>
      </c>
      <c r="W18" s="226"/>
      <c r="X18" s="234">
        <v>95637</v>
      </c>
      <c r="Y18" s="752">
        <v>61.525842436407153</v>
      </c>
      <c r="Z18" s="746">
        <v>67057</v>
      </c>
      <c r="AA18" s="749">
        <v>70.11616842853708</v>
      </c>
      <c r="AB18" s="746">
        <v>28580</v>
      </c>
      <c r="AC18" s="235">
        <f t="shared" si="0"/>
        <v>29.883831571462927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95726</v>
      </c>
      <c r="E19" s="740">
        <f t="shared" si="2"/>
        <v>60047</v>
      </c>
      <c r="F19" s="577">
        <f t="shared" si="3"/>
        <v>62.727994484257152</v>
      </c>
      <c r="G19" s="740">
        <f t="shared" si="4"/>
        <v>35679</v>
      </c>
      <c r="H19" s="237">
        <f t="shared" si="3"/>
        <v>37.272005515742848</v>
      </c>
      <c r="I19" s="226"/>
      <c r="J19" s="234">
        <v>21904</v>
      </c>
      <c r="K19" s="752">
        <v>22.881975638802416</v>
      </c>
      <c r="L19" s="746">
        <v>9336</v>
      </c>
      <c r="M19" s="749">
        <v>42.622352081811542</v>
      </c>
      <c r="N19" s="746">
        <v>12568</v>
      </c>
      <c r="O19" s="235">
        <v>57.377647918188458</v>
      </c>
      <c r="P19" s="226"/>
      <c r="Q19" s="234">
        <v>19058</v>
      </c>
      <c r="R19" s="752">
        <v>19.908906671123834</v>
      </c>
      <c r="S19" s="746">
        <v>11959</v>
      </c>
      <c r="T19" s="749">
        <v>62.7505509497324</v>
      </c>
      <c r="U19" s="746">
        <v>7099</v>
      </c>
      <c r="V19" s="235">
        <v>37.2494490502676</v>
      </c>
      <c r="W19" s="226"/>
      <c r="X19" s="234">
        <v>54764</v>
      </c>
      <c r="Y19" s="752">
        <v>57.209117690073754</v>
      </c>
      <c r="Z19" s="746">
        <v>38752</v>
      </c>
      <c r="AA19" s="749">
        <v>70.761814330582126</v>
      </c>
      <c r="AB19" s="746">
        <v>16012</v>
      </c>
      <c r="AC19" s="235">
        <f t="shared" si="0"/>
        <v>29.238185669417867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377760</v>
      </c>
      <c r="E20" s="740">
        <f t="shared" si="2"/>
        <v>237394</v>
      </c>
      <c r="F20" s="577">
        <f t="shared" si="3"/>
        <v>62.842545531554428</v>
      </c>
      <c r="G20" s="740">
        <f t="shared" si="4"/>
        <v>140366</v>
      </c>
      <c r="H20" s="237">
        <f t="shared" si="3"/>
        <v>37.157454468445572</v>
      </c>
      <c r="I20" s="226"/>
      <c r="J20" s="234">
        <v>93746</v>
      </c>
      <c r="K20" s="752">
        <v>24.816285472257519</v>
      </c>
      <c r="L20" s="746">
        <v>41151</v>
      </c>
      <c r="M20" s="749">
        <v>43.896272907644054</v>
      </c>
      <c r="N20" s="746">
        <v>52595</v>
      </c>
      <c r="O20" s="235">
        <v>56.103727092355939</v>
      </c>
      <c r="P20" s="226"/>
      <c r="Q20" s="234">
        <v>86044</v>
      </c>
      <c r="R20" s="752">
        <v>22.777424819991531</v>
      </c>
      <c r="S20" s="746">
        <v>53634</v>
      </c>
      <c r="T20" s="749">
        <v>62.333224861698667</v>
      </c>
      <c r="U20" s="746">
        <v>32410</v>
      </c>
      <c r="V20" s="235">
        <v>37.666775138301333</v>
      </c>
      <c r="W20" s="226"/>
      <c r="X20" s="234">
        <v>197970</v>
      </c>
      <c r="Y20" s="752">
        <v>52.40628970775095</v>
      </c>
      <c r="Z20" s="746">
        <v>142609</v>
      </c>
      <c r="AA20" s="749">
        <v>72.035661968985195</v>
      </c>
      <c r="AB20" s="746">
        <v>55361</v>
      </c>
      <c r="AC20" s="235">
        <f t="shared" si="0"/>
        <v>27.964338031014801</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203398</v>
      </c>
      <c r="E21" s="740">
        <f t="shared" si="2"/>
        <v>125265</v>
      </c>
      <c r="F21" s="577">
        <f t="shared" si="3"/>
        <v>61.586151289589864</v>
      </c>
      <c r="G21" s="740">
        <f t="shared" si="4"/>
        <v>78133</v>
      </c>
      <c r="H21" s="237">
        <f t="shared" si="3"/>
        <v>38.413848710410129</v>
      </c>
      <c r="I21" s="226"/>
      <c r="J21" s="234">
        <v>54650</v>
      </c>
      <c r="K21" s="752">
        <v>26.868504115084711</v>
      </c>
      <c r="L21" s="746">
        <v>22326</v>
      </c>
      <c r="M21" s="749">
        <v>40.85269899359561</v>
      </c>
      <c r="N21" s="746">
        <v>32324</v>
      </c>
      <c r="O21" s="235">
        <v>59.147301006404398</v>
      </c>
      <c r="P21" s="226"/>
      <c r="Q21" s="234">
        <v>44890</v>
      </c>
      <c r="R21" s="752">
        <v>22.070030187120818</v>
      </c>
      <c r="S21" s="746">
        <v>27724</v>
      </c>
      <c r="T21" s="749">
        <v>61.759857429271548</v>
      </c>
      <c r="U21" s="746">
        <v>17166</v>
      </c>
      <c r="V21" s="235">
        <v>38.240142570728445</v>
      </c>
      <c r="W21" s="226"/>
      <c r="X21" s="234">
        <v>103858</v>
      </c>
      <c r="Y21" s="752">
        <v>51.061465697794475</v>
      </c>
      <c r="Z21" s="746">
        <v>75215</v>
      </c>
      <c r="AA21" s="749">
        <v>72.420997900980183</v>
      </c>
      <c r="AB21" s="746">
        <v>28643</v>
      </c>
      <c r="AC21" s="235">
        <f t="shared" si="0"/>
        <v>27.579002099019817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58538</v>
      </c>
      <c r="E22" s="740">
        <f t="shared" si="2"/>
        <v>37185</v>
      </c>
      <c r="F22" s="577">
        <f t="shared" si="3"/>
        <v>63.522839864703272</v>
      </c>
      <c r="G22" s="740">
        <f t="shared" si="4"/>
        <v>21353</v>
      </c>
      <c r="H22" s="237">
        <f t="shared" si="3"/>
        <v>36.477160135296735</v>
      </c>
      <c r="I22" s="226"/>
      <c r="J22" s="234">
        <v>13365</v>
      </c>
      <c r="K22" s="752">
        <v>22.831323243021625</v>
      </c>
      <c r="L22" s="746">
        <v>5897</v>
      </c>
      <c r="M22" s="749">
        <v>44.122708567153012</v>
      </c>
      <c r="N22" s="746">
        <v>7468</v>
      </c>
      <c r="O22" s="235">
        <v>55.877291432846988</v>
      </c>
      <c r="P22" s="226"/>
      <c r="Q22" s="234">
        <v>13062</v>
      </c>
      <c r="R22" s="752">
        <v>22.313710751990161</v>
      </c>
      <c r="S22" s="746">
        <v>8351</v>
      </c>
      <c r="T22" s="749">
        <v>63.933547695605576</v>
      </c>
      <c r="U22" s="746">
        <v>4711</v>
      </c>
      <c r="V22" s="235">
        <v>36.066452304394424</v>
      </c>
      <c r="W22" s="226"/>
      <c r="X22" s="234">
        <v>32111</v>
      </c>
      <c r="Y22" s="752">
        <v>54.854966004988214</v>
      </c>
      <c r="Z22" s="746">
        <v>22937</v>
      </c>
      <c r="AA22" s="749">
        <v>71.430350970072567</v>
      </c>
      <c r="AB22" s="746">
        <v>9174</v>
      </c>
      <c r="AC22" s="235">
        <f t="shared" si="0"/>
        <v>28.56964902992744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83578</v>
      </c>
      <c r="E23" s="740">
        <f t="shared" si="2"/>
        <v>52326</v>
      </c>
      <c r="F23" s="577">
        <f t="shared" si="3"/>
        <v>62.607384718466584</v>
      </c>
      <c r="G23" s="740">
        <f t="shared" si="4"/>
        <v>31252</v>
      </c>
      <c r="H23" s="237">
        <f t="shared" si="3"/>
        <v>37.392615281533423</v>
      </c>
      <c r="I23" s="226"/>
      <c r="J23" s="234">
        <v>23685</v>
      </c>
      <c r="K23" s="752">
        <v>28.338797291153174</v>
      </c>
      <c r="L23" s="746">
        <v>9395</v>
      </c>
      <c r="M23" s="749">
        <v>39.666455562592354</v>
      </c>
      <c r="N23" s="746">
        <v>14290</v>
      </c>
      <c r="O23" s="235">
        <v>60.333544437407639</v>
      </c>
      <c r="P23" s="226"/>
      <c r="Q23" s="234">
        <v>15088</v>
      </c>
      <c r="R23" s="752">
        <v>18.052597573524135</v>
      </c>
      <c r="S23" s="746">
        <v>8865</v>
      </c>
      <c r="T23" s="749">
        <v>58.755302226935314</v>
      </c>
      <c r="U23" s="746">
        <v>6223</v>
      </c>
      <c r="V23" s="235">
        <v>41.244697773064686</v>
      </c>
      <c r="W23" s="226"/>
      <c r="X23" s="234">
        <v>44805</v>
      </c>
      <c r="Y23" s="752">
        <v>53.608605135322698</v>
      </c>
      <c r="Z23" s="746">
        <v>34066</v>
      </c>
      <c r="AA23" s="749">
        <v>76.031692891418373</v>
      </c>
      <c r="AB23" s="746">
        <v>10739</v>
      </c>
      <c r="AC23" s="235">
        <f t="shared" si="0"/>
        <v>23.968307108581634</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238875</v>
      </c>
      <c r="E24" s="740">
        <f t="shared" si="2"/>
        <v>158617</v>
      </c>
      <c r="F24" s="577">
        <f t="shared" si="3"/>
        <v>66.401674515960224</v>
      </c>
      <c r="G24" s="740">
        <f t="shared" si="4"/>
        <v>80258</v>
      </c>
      <c r="H24" s="237">
        <f t="shared" si="3"/>
        <v>33.598325484039769</v>
      </c>
      <c r="I24" s="226"/>
      <c r="J24" s="234">
        <v>56485</v>
      </c>
      <c r="K24" s="752">
        <v>23.646258503401359</v>
      </c>
      <c r="L24" s="746">
        <v>26814</v>
      </c>
      <c r="M24" s="749">
        <v>47.471010002655575</v>
      </c>
      <c r="N24" s="746">
        <v>29671</v>
      </c>
      <c r="O24" s="235">
        <v>52.528989997344432</v>
      </c>
      <c r="P24" s="226"/>
      <c r="Q24" s="234">
        <v>46401</v>
      </c>
      <c r="R24" s="752">
        <v>19.424803767660912</v>
      </c>
      <c r="S24" s="746">
        <v>30649</v>
      </c>
      <c r="T24" s="749">
        <v>66.052455766039515</v>
      </c>
      <c r="U24" s="746">
        <v>15752</v>
      </c>
      <c r="V24" s="235">
        <v>33.947544233960478</v>
      </c>
      <c r="W24" s="226"/>
      <c r="X24" s="234">
        <v>135989</v>
      </c>
      <c r="Y24" s="752">
        <v>56.928937728937733</v>
      </c>
      <c r="Z24" s="746">
        <v>101154</v>
      </c>
      <c r="AA24" s="749">
        <v>74.383957525976356</v>
      </c>
      <c r="AB24" s="746">
        <v>34835</v>
      </c>
      <c r="AC24" s="235">
        <f t="shared" si="0"/>
        <v>25.616042474023637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62109</v>
      </c>
      <c r="E25" s="740">
        <f t="shared" si="2"/>
        <v>35715</v>
      </c>
      <c r="F25" s="577">
        <f t="shared" si="3"/>
        <v>57.503743418828194</v>
      </c>
      <c r="G25" s="740">
        <f t="shared" si="4"/>
        <v>26394</v>
      </c>
      <c r="H25" s="237">
        <f t="shared" si="3"/>
        <v>42.496256581171806</v>
      </c>
      <c r="I25" s="226"/>
      <c r="J25" s="234">
        <v>21361</v>
      </c>
      <c r="K25" s="752">
        <v>34.39276111352622</v>
      </c>
      <c r="L25" s="746">
        <v>8160</v>
      </c>
      <c r="M25" s="749">
        <v>38.200458780019666</v>
      </c>
      <c r="N25" s="746">
        <v>13201</v>
      </c>
      <c r="O25" s="235">
        <v>61.799541219980334</v>
      </c>
      <c r="P25" s="226"/>
      <c r="Q25" s="234">
        <v>14378</v>
      </c>
      <c r="R25" s="752">
        <v>23.149624048044569</v>
      </c>
      <c r="S25" s="746">
        <v>9042</v>
      </c>
      <c r="T25" s="749">
        <v>62.887745166226182</v>
      </c>
      <c r="U25" s="746">
        <v>5336</v>
      </c>
      <c r="V25" s="235">
        <v>37.112254833773825</v>
      </c>
      <c r="W25" s="226"/>
      <c r="X25" s="234">
        <v>26370</v>
      </c>
      <c r="Y25" s="752">
        <v>42.457614838429215</v>
      </c>
      <c r="Z25" s="746">
        <v>18513</v>
      </c>
      <c r="AA25" s="749">
        <v>70.204778156996582</v>
      </c>
      <c r="AB25" s="746">
        <v>7857</v>
      </c>
      <c r="AC25" s="235">
        <f t="shared" si="0"/>
        <v>29.795221843003411</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22032</v>
      </c>
      <c r="E26" s="742">
        <f t="shared" si="2"/>
        <v>13832</v>
      </c>
      <c r="F26" s="579">
        <f t="shared" si="3"/>
        <v>62.781408859840241</v>
      </c>
      <c r="G26" s="742">
        <f t="shared" si="4"/>
        <v>8200</v>
      </c>
      <c r="H26" s="237">
        <f t="shared" si="3"/>
        <v>37.218591140159766</v>
      </c>
      <c r="I26" s="226"/>
      <c r="J26" s="238">
        <v>5210</v>
      </c>
      <c r="K26" s="753">
        <v>23.647421931735657</v>
      </c>
      <c r="L26" s="741">
        <v>2280</v>
      </c>
      <c r="M26" s="578">
        <v>43.761996161228403</v>
      </c>
      <c r="N26" s="741">
        <v>2930</v>
      </c>
      <c r="O26" s="235">
        <v>56.23800383877159</v>
      </c>
      <c r="P26" s="226"/>
      <c r="Q26" s="238">
        <v>4158</v>
      </c>
      <c r="R26" s="753">
        <v>18.872549019607842</v>
      </c>
      <c r="S26" s="741">
        <v>2314</v>
      </c>
      <c r="T26" s="578">
        <v>55.65175565175565</v>
      </c>
      <c r="U26" s="741">
        <v>1844</v>
      </c>
      <c r="V26" s="235">
        <v>44.34824434824435</v>
      </c>
      <c r="W26" s="226"/>
      <c r="X26" s="238">
        <v>12664</v>
      </c>
      <c r="Y26" s="753">
        <v>57.480029048656498</v>
      </c>
      <c r="Z26" s="741">
        <v>9238</v>
      </c>
      <c r="AA26" s="578">
        <v>72.946936197094132</v>
      </c>
      <c r="AB26" s="741">
        <v>3426</v>
      </c>
      <c r="AC26" s="235">
        <f t="shared" si="0"/>
        <v>27.053063802905875</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113402</v>
      </c>
      <c r="E27" s="742">
        <f t="shared" si="2"/>
        <v>69233</v>
      </c>
      <c r="F27" s="579">
        <f t="shared" si="3"/>
        <v>61.050951482337169</v>
      </c>
      <c r="G27" s="742">
        <f t="shared" si="4"/>
        <v>44169</v>
      </c>
      <c r="H27" s="237">
        <f t="shared" si="3"/>
        <v>38.949048517662824</v>
      </c>
      <c r="I27" s="226"/>
      <c r="J27" s="238">
        <v>29905</v>
      </c>
      <c r="K27" s="753">
        <v>26.370787111338423</v>
      </c>
      <c r="L27" s="741">
        <v>12279</v>
      </c>
      <c r="M27" s="578">
        <v>41.060023407456946</v>
      </c>
      <c r="N27" s="741">
        <v>17626</v>
      </c>
      <c r="O27" s="235">
        <v>58.939976592543054</v>
      </c>
      <c r="P27" s="226"/>
      <c r="Q27" s="238">
        <v>22744</v>
      </c>
      <c r="R27" s="753">
        <v>20.056083666954727</v>
      </c>
      <c r="S27" s="741">
        <v>13025</v>
      </c>
      <c r="T27" s="578">
        <v>57.267850861765744</v>
      </c>
      <c r="U27" s="741">
        <v>9719</v>
      </c>
      <c r="V27" s="235">
        <v>42.732149138234263</v>
      </c>
      <c r="W27" s="226"/>
      <c r="X27" s="238">
        <v>60753</v>
      </c>
      <c r="Y27" s="753">
        <v>53.57312922170685</v>
      </c>
      <c r="Z27" s="741">
        <v>43929</v>
      </c>
      <c r="AA27" s="578">
        <v>72.307540368376863</v>
      </c>
      <c r="AB27" s="741">
        <v>16824</v>
      </c>
      <c r="AC27" s="235">
        <f t="shared" si="0"/>
        <v>27.69245963162313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14651</v>
      </c>
      <c r="E28" s="742">
        <f t="shared" si="2"/>
        <v>9070</v>
      </c>
      <c r="F28" s="579">
        <f t="shared" si="3"/>
        <v>61.907037062316562</v>
      </c>
      <c r="G28" s="742">
        <f t="shared" si="4"/>
        <v>5581</v>
      </c>
      <c r="H28" s="243">
        <f t="shared" si="3"/>
        <v>38.092962937683431</v>
      </c>
      <c r="I28" s="226"/>
      <c r="J28" s="238">
        <v>3439</v>
      </c>
      <c r="K28" s="753">
        <v>23.472800491434032</v>
      </c>
      <c r="L28" s="741">
        <v>1416</v>
      </c>
      <c r="M28" s="578">
        <v>41.174760104681596</v>
      </c>
      <c r="N28" s="741">
        <v>2023</v>
      </c>
      <c r="O28" s="242">
        <v>58.825239895318404</v>
      </c>
      <c r="P28" s="226"/>
      <c r="Q28" s="238">
        <v>2736</v>
      </c>
      <c r="R28" s="753">
        <v>18.674493208654699</v>
      </c>
      <c r="S28" s="741">
        <v>1632</v>
      </c>
      <c r="T28" s="578">
        <v>59.649122807017541</v>
      </c>
      <c r="U28" s="741">
        <v>1104</v>
      </c>
      <c r="V28" s="242">
        <v>40.350877192982452</v>
      </c>
      <c r="W28" s="226"/>
      <c r="X28" s="238">
        <v>8476</v>
      </c>
      <c r="Y28" s="753">
        <v>57.852706299911269</v>
      </c>
      <c r="Z28" s="741">
        <v>6022</v>
      </c>
      <c r="AA28" s="578">
        <v>71.047663992449273</v>
      </c>
      <c r="AB28" s="741">
        <v>2454</v>
      </c>
      <c r="AC28" s="242">
        <f t="shared" si="0"/>
        <v>28.952336007550734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5184</v>
      </c>
      <c r="E29" s="743">
        <f t="shared" si="2"/>
        <v>2877</v>
      </c>
      <c r="F29" s="580">
        <f t="shared" si="3"/>
        <v>55.497685185185183</v>
      </c>
      <c r="G29" s="743">
        <f t="shared" si="4"/>
        <v>2307</v>
      </c>
      <c r="H29" s="248">
        <f t="shared" si="3"/>
        <v>44.502314814814817</v>
      </c>
      <c r="I29" s="226"/>
      <c r="J29" s="245">
        <v>2734</v>
      </c>
      <c r="K29" s="754">
        <v>52.739197530864203</v>
      </c>
      <c r="L29" s="747">
        <v>1067</v>
      </c>
      <c r="M29" s="750">
        <v>39.027066569129481</v>
      </c>
      <c r="N29" s="747">
        <v>1667</v>
      </c>
      <c r="O29" s="246">
        <v>60.972933430870526</v>
      </c>
      <c r="P29" s="226"/>
      <c r="Q29" s="245">
        <v>974</v>
      </c>
      <c r="R29" s="754">
        <v>18.788580246913579</v>
      </c>
      <c r="S29" s="747">
        <v>670</v>
      </c>
      <c r="T29" s="750">
        <v>68.78850102669405</v>
      </c>
      <c r="U29" s="747">
        <v>304</v>
      </c>
      <c r="V29" s="246">
        <v>31.211498973305957</v>
      </c>
      <c r="W29" s="226"/>
      <c r="X29" s="245">
        <v>1476</v>
      </c>
      <c r="Y29" s="754">
        <v>28.472222222222221</v>
      </c>
      <c r="Z29" s="747">
        <v>1140</v>
      </c>
      <c r="AA29" s="750">
        <v>77.235772357723576</v>
      </c>
      <c r="AB29" s="747">
        <v>336</v>
      </c>
      <c r="AC29" s="246">
        <f t="shared" si="0"/>
        <v>22.76422764227642</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2085071</v>
      </c>
      <c r="E31" s="744">
        <f>L31+S31+Z31</f>
        <v>1303970</v>
      </c>
      <c r="F31" s="409">
        <f>E31/$D31*100</f>
        <v>62.538397973018668</v>
      </c>
      <c r="G31" s="744">
        <f>N31+U31+AB31</f>
        <v>781101</v>
      </c>
      <c r="H31" s="255">
        <f>G31/$D31*100</f>
        <v>37.461602026981332</v>
      </c>
      <c r="I31" s="211"/>
      <c r="J31" s="253">
        <f>SUM(J12:J29)</f>
        <v>539207</v>
      </c>
      <c r="K31" s="755">
        <f>J31/$D31*100</f>
        <v>25.860366385605094</v>
      </c>
      <c r="L31" s="744">
        <f>SUM(L12:L29)</f>
        <v>230133</v>
      </c>
      <c r="M31" s="409">
        <f t="shared" ref="M13:O31" si="5">L31/$J31*100</f>
        <v>42.679898443454931</v>
      </c>
      <c r="N31" s="744">
        <f>SUM(N12:N29)</f>
        <v>309074</v>
      </c>
      <c r="O31" s="254">
        <f t="shared" si="5"/>
        <v>57.320101556545076</v>
      </c>
      <c r="P31" s="211"/>
      <c r="Q31" s="253">
        <f>SUM(Q12:Q29)</f>
        <v>454388</v>
      </c>
      <c r="R31" s="755">
        <f>Q31/$D31*100</f>
        <v>21.792447355509719</v>
      </c>
      <c r="S31" s="744">
        <f>SUM(S12:S29)</f>
        <v>284847</v>
      </c>
      <c r="T31" s="409">
        <f>S31/$Q31*100</f>
        <v>62.688055142301295</v>
      </c>
      <c r="U31" s="744">
        <f>SUM(U12:U29)</f>
        <v>169541</v>
      </c>
      <c r="V31" s="254">
        <f>U31/$Q31*100</f>
        <v>37.311944857698705</v>
      </c>
      <c r="W31" s="211"/>
      <c r="X31" s="253">
        <f>SUM(X12:X29)</f>
        <v>1091476</v>
      </c>
      <c r="Y31" s="755">
        <f>X31/$D31*100</f>
        <v>52.347186258885195</v>
      </c>
      <c r="Z31" s="744">
        <f>SUM(Z12:Z29)</f>
        <v>788990</v>
      </c>
      <c r="AA31" s="409">
        <f>Z31/$X31*100</f>
        <v>72.286518439251068</v>
      </c>
      <c r="AB31" s="744">
        <f>SUM(AB12:AB29)</f>
        <v>302486</v>
      </c>
      <c r="AC31" s="254">
        <f>AB31/$X31*100</f>
        <v>27.713481560748932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29" s="297" customFormat="1" ht="8.25" customHeight="1" x14ac:dyDescent="0.2">
      <c r="B33" s="257" t="s">
        <v>50</v>
      </c>
      <c r="C33" s="993"/>
      <c r="I33" s="993"/>
    </row>
    <row r="34" spans="2:29" s="297" customFormat="1" ht="13.5" customHeight="1" x14ac:dyDescent="0.2">
      <c r="B34" s="1079"/>
      <c r="C34" s="1079"/>
      <c r="D34" s="1079"/>
      <c r="E34" s="1079"/>
      <c r="F34" s="1079"/>
      <c r="G34" s="1079"/>
      <c r="H34" s="1079"/>
    </row>
    <row r="35" spans="2:29" s="297" customFormat="1" ht="29.25" customHeight="1" x14ac:dyDescent="0.2">
      <c r="B35" s="1077"/>
      <c r="C35" s="1077"/>
      <c r="D35" s="1077"/>
      <c r="E35" s="991"/>
      <c r="F35" s="991"/>
      <c r="G35" s="991"/>
      <c r="H35" s="614"/>
      <c r="I35" s="614"/>
      <c r="J35" s="614"/>
      <c r="K35" s="614"/>
      <c r="L35" s="614"/>
      <c r="M35" s="614"/>
      <c r="N35" s="614"/>
    </row>
    <row r="36" spans="2:29" s="297" customFormat="1" ht="4.5" customHeight="1" x14ac:dyDescent="0.2">
      <c r="B36" s="1078"/>
      <c r="C36" s="1078"/>
      <c r="D36" s="1078"/>
      <c r="E36" s="990"/>
      <c r="F36" s="990"/>
      <c r="G36" s="990"/>
      <c r="H36" s="614"/>
      <c r="I36" s="614"/>
      <c r="J36" s="614"/>
      <c r="K36" s="614"/>
      <c r="L36" s="614"/>
      <c r="M36" s="614"/>
      <c r="N36" s="614"/>
    </row>
    <row r="37" spans="2:29" s="297" customFormat="1" x14ac:dyDescent="0.2">
      <c r="B37" s="297" t="s">
        <v>42</v>
      </c>
      <c r="L37" s="1009" t="e">
        <f>GETPIVOTDATA("Cuenta número de expedientes",#REF!,"CCAA",$B37,"Sexo",L$9,"TramoEdad",L$1)</f>
        <v>#REF!</v>
      </c>
      <c r="M37" s="1010" t="e">
        <f t="shared" ref="M37:M38" si="6">L37/$J37*100</f>
        <v>#REF!</v>
      </c>
      <c r="N37" s="1009" t="e">
        <f>GETPIVOTDATA("Cuenta número de expedientes",#REF!,"CCAA",$B37,"Sexo",N$9,"TramoEdad",N$1)</f>
        <v>#REF!</v>
      </c>
      <c r="O37" s="1011" t="e">
        <f t="shared" ref="O37:O38" si="7">N37/$J37*100</f>
        <v>#REF!</v>
      </c>
      <c r="P37" s="1012"/>
      <c r="Q37" s="1009" t="e">
        <f>GETPIVOTDATA("Cuenta número de expedientes",#REF!,"CCAA",$B37,"TramoEdad",Q$1)</f>
        <v>#REF!</v>
      </c>
      <c r="R37" s="1010" t="e">
        <f t="shared" ref="R37:R38" si="8">Q37/$D37*100</f>
        <v>#REF!</v>
      </c>
      <c r="S37" s="1009" t="e">
        <f>GETPIVOTDATA("Cuenta número de expedientes",#REF!,"CCAA",$B37,"Sexo",S$9,"TramoEdad",S$1)</f>
        <v>#REF!</v>
      </c>
      <c r="T37" s="1010" t="e">
        <f t="shared" ref="T37:T38" si="9">S37/$Q37*100</f>
        <v>#REF!</v>
      </c>
      <c r="U37" s="1009" t="e">
        <f>GETPIVOTDATA("Cuenta número de expedientes",#REF!,"CCAA",$B37,"Sexo",U$9,"TramoEdad",U$1)</f>
        <v>#REF!</v>
      </c>
      <c r="V37" s="1011" t="e">
        <f t="shared" ref="V37:V38" si="10">U37/$Q37*100</f>
        <v>#REF!</v>
      </c>
      <c r="W37" s="1012"/>
      <c r="X37" s="1009" t="e">
        <f>GETPIVOTDATA("Cuenta número de expedientes",#REF!,"CCAA",$B37,"TramoEdad",X$1)</f>
        <v>#REF!</v>
      </c>
      <c r="Y37" s="1010" t="e">
        <f t="shared" ref="Y37:Y38" si="11">X37/$D37*100</f>
        <v>#REF!</v>
      </c>
      <c r="Z37" s="1009" t="e">
        <f>GETPIVOTDATA("Cuenta número de expedientes",#REF!,"CCAA",$B37,"Sexo",Z$9,"TramoEdad",Z$1)</f>
        <v>#REF!</v>
      </c>
      <c r="AA37" s="1010" t="e">
        <f t="shared" ref="AA37:AA38" si="12">Z37/$X37*100</f>
        <v>#REF!</v>
      </c>
      <c r="AB37" s="1009" t="e">
        <f>GETPIVOTDATA("Cuenta número de expedientes",#REF!,"CCAA",$B37,"Sexo",AB$9,"TramoEdad",AB$1)</f>
        <v>#REF!</v>
      </c>
      <c r="AC37" s="1011" t="e">
        <f t="shared" ref="AC37:AC38" si="13">AB37/$X37*100</f>
        <v>#REF!</v>
      </c>
    </row>
    <row r="38" spans="2:29" s="297" customFormat="1" x14ac:dyDescent="0.2">
      <c r="B38" s="297" t="s">
        <v>50</v>
      </c>
      <c r="L38" s="1009" t="e">
        <f>GETPIVOTDATA("Cuenta número de expedientes",#REF!,"CCAA",$B38,"Sexo",L$9,"TramoEdad",L$1)</f>
        <v>#REF!</v>
      </c>
      <c r="M38" s="1010" t="e">
        <f t="shared" si="6"/>
        <v>#REF!</v>
      </c>
      <c r="N38" s="1009" t="e">
        <f>GETPIVOTDATA("Cuenta número de expedientes",#REF!,"CCAA",$B38,"Sexo",N$9,"TramoEdad",N$1)</f>
        <v>#REF!</v>
      </c>
      <c r="O38" s="1011" t="e">
        <f t="shared" si="7"/>
        <v>#REF!</v>
      </c>
      <c r="P38" s="1012"/>
      <c r="Q38" s="1009" t="e">
        <f>GETPIVOTDATA("Cuenta número de expedientes",#REF!,"CCAA",$B38,"TramoEdad",Q$1)</f>
        <v>#REF!</v>
      </c>
      <c r="R38" s="1010" t="e">
        <f t="shared" si="8"/>
        <v>#REF!</v>
      </c>
      <c r="S38" s="1009" t="e">
        <f>GETPIVOTDATA("Cuenta número de expedientes",#REF!,"CCAA",$B38,"Sexo",S$9,"TramoEdad",S$1)</f>
        <v>#REF!</v>
      </c>
      <c r="T38" s="1010" t="e">
        <f t="shared" si="9"/>
        <v>#REF!</v>
      </c>
      <c r="U38" s="1009" t="e">
        <f>GETPIVOTDATA("Cuenta número de expedientes",#REF!,"CCAA",$B38,"Sexo",U$9,"TramoEdad",U$1)</f>
        <v>#REF!</v>
      </c>
      <c r="V38" s="1011" t="e">
        <f t="shared" si="10"/>
        <v>#REF!</v>
      </c>
      <c r="W38" s="1012"/>
      <c r="X38" s="1009" t="e">
        <f>GETPIVOTDATA("Cuenta número de expedientes",#REF!,"CCAA",$B38,"TramoEdad",X$1)</f>
        <v>#REF!</v>
      </c>
      <c r="Y38" s="1010" t="e">
        <f t="shared" si="11"/>
        <v>#REF!</v>
      </c>
      <c r="Z38" s="1009" t="e">
        <f>GETPIVOTDATA("Cuenta número de expedientes",#REF!,"CCAA",$B38,"Sexo",Z$9,"TramoEdad",Z$1)</f>
        <v>#REF!</v>
      </c>
      <c r="AA38" s="1010" t="e">
        <f t="shared" si="12"/>
        <v>#REF!</v>
      </c>
      <c r="AB38" s="1009" t="e">
        <f>GETPIVOTDATA("Cuenta número de expedientes",#REF!,"CCAA",$B38,"Sexo",AB$9,"TramoEdad",AB$1)</f>
        <v>#REF!</v>
      </c>
      <c r="AC38" s="1011" t="e">
        <f t="shared" si="13"/>
        <v>#REF!</v>
      </c>
    </row>
    <row r="39" spans="2:29" s="297" customFormat="1" x14ac:dyDescent="0.2"/>
    <row r="40" spans="2:29" s="297" customFormat="1" x14ac:dyDescent="0.2"/>
    <row r="41" spans="2:29" s="297" customFormat="1" x14ac:dyDescent="0.2"/>
    <row r="42" spans="2:29" s="439" customFormat="1" x14ac:dyDescent="0.2"/>
  </sheetData>
  <mergeCells count="30">
    <mergeCell ref="U9:V9"/>
    <mergeCell ref="X9:X10"/>
    <mergeCell ref="Y9:Y10"/>
    <mergeCell ref="Z9:AA9"/>
    <mergeCell ref="AB9:AC9"/>
    <mergeCell ref="B35:D35"/>
    <mergeCell ref="B36:D36"/>
    <mergeCell ref="E9:F9"/>
    <mergeCell ref="G9:H9"/>
    <mergeCell ref="L9:M9"/>
    <mergeCell ref="B34:H34"/>
    <mergeCell ref="D9:D10"/>
    <mergeCell ref="J9:J10"/>
    <mergeCell ref="K9:K10"/>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69"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4"/>
      <c r="C2" s="1044"/>
    </row>
    <row r="3" spans="1:38" s="208" customFormat="1" ht="4.5" customHeight="1" x14ac:dyDescent="0.2">
      <c r="B3" s="1045"/>
      <c r="C3" s="1045"/>
    </row>
    <row r="4" spans="1:38" s="208" customFormat="1" ht="17.25" customHeight="1" x14ac:dyDescent="0.2">
      <c r="A4" s="1045" t="s">
        <v>406</v>
      </c>
      <c r="B4" s="1045"/>
      <c r="C4" s="1045"/>
      <c r="D4" s="1045"/>
      <c r="E4" s="1045"/>
      <c r="F4" s="1045"/>
      <c r="G4" s="1045"/>
      <c r="H4" s="1045"/>
      <c r="I4" s="1045"/>
      <c r="J4" s="1045"/>
      <c r="K4" s="1045"/>
      <c r="L4" s="1045"/>
      <c r="M4" s="1045"/>
      <c r="N4" s="1045"/>
    </row>
    <row r="5" spans="1:38" s="208" customFormat="1" ht="17.25" customHeight="1" x14ac:dyDescent="0.2">
      <c r="B5" s="1046" t="str">
        <f>porsaad!B6</f>
        <v>Situación a 31 de octubre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32</v>
      </c>
      <c r="E7" s="1051"/>
      <c r="F7" s="568"/>
      <c r="G7" s="1054"/>
      <c r="H7" s="1054"/>
      <c r="I7" s="568"/>
      <c r="J7" s="1054"/>
      <c r="K7" s="1054"/>
      <c r="L7" s="568"/>
      <c r="M7" s="1054"/>
      <c r="N7" s="1054"/>
      <c r="O7" s="430"/>
      <c r="P7" s="430"/>
      <c r="Q7" s="431"/>
      <c r="R7" s="431"/>
      <c r="S7" s="431"/>
      <c r="T7" s="431"/>
      <c r="U7" s="431"/>
      <c r="V7" s="431"/>
      <c r="W7" s="432"/>
    </row>
    <row r="8" spans="1:38" s="213" customFormat="1" ht="33.75" customHeight="1" x14ac:dyDescent="0.2">
      <c r="A8" s="209"/>
      <c r="B8" s="1048"/>
      <c r="C8" s="211"/>
      <c r="D8" s="1052"/>
      <c r="E8" s="1053"/>
      <c r="F8" s="501"/>
      <c r="G8" s="1056" t="s">
        <v>229</v>
      </c>
      <c r="H8" s="1055"/>
      <c r="I8" s="211"/>
      <c r="J8" s="1056" t="s">
        <v>181</v>
      </c>
      <c r="K8" s="1055"/>
      <c r="L8" s="211"/>
      <c r="M8" s="1056" t="s">
        <v>182</v>
      </c>
      <c r="N8" s="1055"/>
      <c r="O8" s="430"/>
      <c r="P8" s="430"/>
      <c r="Q8" s="431"/>
      <c r="R8" s="431"/>
      <c r="S8" s="431"/>
      <c r="T8" s="431"/>
      <c r="U8" s="431"/>
      <c r="V8" s="431"/>
      <c r="W8" s="432"/>
    </row>
    <row r="9" spans="1:38" s="213" customFormat="1" ht="6" customHeight="1" x14ac:dyDescent="0.2">
      <c r="A9" s="209"/>
      <c r="B9" s="1048"/>
      <c r="C9" s="211"/>
      <c r="D9" s="1062" t="s">
        <v>12</v>
      </c>
      <c r="E9" s="1080" t="s">
        <v>228</v>
      </c>
      <c r="F9" s="211"/>
      <c r="G9" s="1062" t="s">
        <v>12</v>
      </c>
      <c r="H9" s="1083" t="s">
        <v>228</v>
      </c>
      <c r="I9" s="211"/>
      <c r="J9" s="1062" t="s">
        <v>12</v>
      </c>
      <c r="K9" s="1083" t="s">
        <v>228</v>
      </c>
      <c r="L9" s="211"/>
      <c r="M9" s="1062" t="s">
        <v>12</v>
      </c>
      <c r="N9" s="1083" t="s">
        <v>228</v>
      </c>
      <c r="O9" s="430"/>
      <c r="P9" s="430"/>
      <c r="Q9" s="431"/>
      <c r="R9" s="431"/>
      <c r="S9" s="431"/>
      <c r="T9" s="431"/>
      <c r="U9" s="431"/>
      <c r="V9" s="431"/>
      <c r="W9" s="432"/>
    </row>
    <row r="10" spans="1:38" s="219" customFormat="1" ht="27.75" customHeight="1" x14ac:dyDescent="0.2">
      <c r="A10" s="214"/>
      <c r="B10" s="1049"/>
      <c r="C10" s="216"/>
      <c r="D10" s="1063"/>
      <c r="E10" s="1081"/>
      <c r="F10" s="216"/>
      <c r="G10" s="1063"/>
      <c r="H10" s="1084"/>
      <c r="I10" s="216"/>
      <c r="J10" s="1063"/>
      <c r="K10" s="1084"/>
      <c r="L10" s="216"/>
      <c r="M10" s="1063"/>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425463</v>
      </c>
      <c r="E12" s="762">
        <f>D12/'20pobl'!D12*100</f>
        <v>5.0053369414108184</v>
      </c>
      <c r="F12" s="226"/>
      <c r="G12" s="227">
        <v>120709</v>
      </c>
      <c r="H12" s="768">
        <v>1.7310419507603325</v>
      </c>
      <c r="I12" s="226"/>
      <c r="J12" s="227">
        <v>105831</v>
      </c>
      <c r="K12" s="768">
        <v>9.5614927460550074</v>
      </c>
      <c r="L12" s="226"/>
      <c r="M12" s="227">
        <v>198923</v>
      </c>
      <c r="N12" s="768">
        <f>M12/'20pobl'!X12*100</f>
        <v>47.346611383770245</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53455</v>
      </c>
      <c r="E13" s="763">
        <f>D13/'20pobl'!D13*100</f>
        <v>4.0303397005990282</v>
      </c>
      <c r="F13" s="226"/>
      <c r="G13" s="234">
        <v>10337</v>
      </c>
      <c r="H13" s="769">
        <v>1.0003086954375975</v>
      </c>
      <c r="I13" s="226"/>
      <c r="J13" s="234">
        <v>10389</v>
      </c>
      <c r="K13" s="769">
        <v>5.3015651073427881</v>
      </c>
      <c r="L13" s="226"/>
      <c r="M13" s="234">
        <v>32729</v>
      </c>
      <c r="N13" s="769">
        <f>M13/'20pobl'!X13*100</f>
        <v>33.750631619110472</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46790</v>
      </c>
      <c r="E14" s="763">
        <f>D14/'20pobl'!D14*100</f>
        <v>4.657176471056629</v>
      </c>
      <c r="F14" s="226"/>
      <c r="G14" s="234">
        <v>10241</v>
      </c>
      <c r="H14" s="769">
        <v>1.3993687058469864</v>
      </c>
      <c r="I14" s="226"/>
      <c r="J14" s="234">
        <v>10422</v>
      </c>
      <c r="K14" s="769">
        <v>5.5542528245576639</v>
      </c>
      <c r="L14" s="226"/>
      <c r="M14" s="234">
        <v>26127</v>
      </c>
      <c r="N14" s="769">
        <f>M14/'20pobl'!X14*100</f>
        <v>30.659735260983851</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43293</v>
      </c>
      <c r="E15" s="763">
        <f>D15/'20pobl'!D15*100</f>
        <v>3.6793157575814237</v>
      </c>
      <c r="F15" s="226"/>
      <c r="G15" s="234">
        <v>12197</v>
      </c>
      <c r="H15" s="769">
        <v>1.2390615761895378</v>
      </c>
      <c r="I15" s="226"/>
      <c r="J15" s="234">
        <v>10279</v>
      </c>
      <c r="K15" s="769">
        <v>7.289192083224008</v>
      </c>
      <c r="L15" s="226"/>
      <c r="M15" s="234">
        <v>20817</v>
      </c>
      <c r="N15" s="769">
        <f>M15/'20pobl'!X15*100</f>
        <v>40.604275571506591</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61680</v>
      </c>
      <c r="E16" s="763">
        <f>D16/'20pobl'!D16*100</f>
        <v>2.8323447525624501</v>
      </c>
      <c r="F16" s="226"/>
      <c r="G16" s="234">
        <v>21501</v>
      </c>
      <c r="H16" s="769">
        <v>1.1913006957980623</v>
      </c>
      <c r="I16" s="226"/>
      <c r="J16" s="234">
        <v>14200</v>
      </c>
      <c r="K16" s="769">
        <v>5.1186296491215426</v>
      </c>
      <c r="L16" s="226"/>
      <c r="M16" s="234">
        <v>25979</v>
      </c>
      <c r="N16" s="769">
        <f>M16/'20pobl'!X16*100</f>
        <v>27.217676455489322</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23695</v>
      </c>
      <c r="E17" s="764">
        <f>D17/'20pobl'!D17*100</f>
        <v>4.0476458911995516</v>
      </c>
      <c r="F17" s="226"/>
      <c r="G17" s="238">
        <v>6553</v>
      </c>
      <c r="H17" s="770">
        <v>1.455132489668848</v>
      </c>
      <c r="I17" s="226"/>
      <c r="J17" s="238">
        <v>5114</v>
      </c>
      <c r="K17" s="770">
        <v>5.4382849303997363</v>
      </c>
      <c r="L17" s="226"/>
      <c r="M17" s="238">
        <v>12028</v>
      </c>
      <c r="N17" s="770">
        <f>M17/'20pobl'!X17*100</f>
        <v>29.316564297552887</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155442</v>
      </c>
      <c r="E18" s="763">
        <f>D18/'20pobl'!D18*100</f>
        <v>6.5514363746712521</v>
      </c>
      <c r="F18" s="226"/>
      <c r="G18" s="234">
        <v>31185</v>
      </c>
      <c r="H18" s="769">
        <v>1.7814513129955973</v>
      </c>
      <c r="I18" s="226"/>
      <c r="J18" s="234">
        <v>28620</v>
      </c>
      <c r="K18" s="769">
        <v>7.0973693607903812</v>
      </c>
      <c r="L18" s="226"/>
      <c r="M18" s="234">
        <v>95637</v>
      </c>
      <c r="N18" s="769">
        <f>M18/'20pobl'!X18*100</f>
        <v>43.699195350303626</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95726</v>
      </c>
      <c r="E19" s="763">
        <f>D19/'20pobl'!D19*100</f>
        <v>4.6619926285522819</v>
      </c>
      <c r="F19" s="226"/>
      <c r="G19" s="234">
        <v>21904</v>
      </c>
      <c r="H19" s="769">
        <v>1.3212524150677305</v>
      </c>
      <c r="I19" s="226"/>
      <c r="J19" s="234">
        <v>19058</v>
      </c>
      <c r="K19" s="769">
        <v>7.2381588991982495</v>
      </c>
      <c r="L19" s="226"/>
      <c r="M19" s="234">
        <v>54764</v>
      </c>
      <c r="N19" s="769">
        <f>M19/'20pobl'!X19*100</f>
        <v>41.422606801403852</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377760</v>
      </c>
      <c r="E20" s="763">
        <f>D20/'20pobl'!D20*100</f>
        <v>4.8476691573594524</v>
      </c>
      <c r="F20" s="226"/>
      <c r="G20" s="234">
        <v>93746</v>
      </c>
      <c r="H20" s="769">
        <v>1.4902041325004578</v>
      </c>
      <c r="I20" s="226"/>
      <c r="J20" s="234">
        <v>86044</v>
      </c>
      <c r="K20" s="769">
        <v>8.2062100688301545</v>
      </c>
      <c r="L20" s="226"/>
      <c r="M20" s="234">
        <v>197970</v>
      </c>
      <c r="N20" s="769">
        <f>M20/'20pobl'!X20*100</f>
        <v>43.675762014860837</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203398</v>
      </c>
      <c r="E21" s="763">
        <f>D21/'20pobl'!D21*100</f>
        <v>3.9897865168605446</v>
      </c>
      <c r="F21" s="226"/>
      <c r="G21" s="234">
        <v>54650</v>
      </c>
      <c r="H21" s="769">
        <v>1.3395441775051682</v>
      </c>
      <c r="I21" s="226"/>
      <c r="J21" s="234">
        <v>44890</v>
      </c>
      <c r="K21" s="769">
        <v>6.1513964313952805</v>
      </c>
      <c r="L21" s="226"/>
      <c r="M21" s="234">
        <v>103858</v>
      </c>
      <c r="N21" s="769">
        <f>M21/'20pobl'!X21*100</f>
        <v>36.003300192742351</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58538</v>
      </c>
      <c r="E22" s="763">
        <f>D22/'20pobl'!D22*100</f>
        <v>5.5498039394146241</v>
      </c>
      <c r="F22" s="226"/>
      <c r="G22" s="234">
        <v>13365</v>
      </c>
      <c r="H22" s="769">
        <v>1.6140271214523709</v>
      </c>
      <c r="I22" s="226"/>
      <c r="J22" s="234">
        <v>13062</v>
      </c>
      <c r="K22" s="769">
        <v>8.558455258450671</v>
      </c>
      <c r="L22" s="226"/>
      <c r="M22" s="234">
        <v>32111</v>
      </c>
      <c r="N22" s="769">
        <f>M22/'20pobl'!X22*100</f>
        <v>43.333513265498908</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83578</v>
      </c>
      <c r="E23" s="763">
        <f>D23/'20pobl'!D23*100</f>
        <v>3.1064530133092285</v>
      </c>
      <c r="F23" s="226"/>
      <c r="G23" s="234">
        <v>23685</v>
      </c>
      <c r="H23" s="769">
        <v>1.1914978816138571</v>
      </c>
      <c r="I23" s="226"/>
      <c r="J23" s="234">
        <v>15088</v>
      </c>
      <c r="K23" s="769">
        <v>3.2459248454808112</v>
      </c>
      <c r="L23" s="226"/>
      <c r="M23" s="234">
        <v>44805</v>
      </c>
      <c r="N23" s="769">
        <f>M23/'20pobl'!X23*100</f>
        <v>18.841384182572824</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238875</v>
      </c>
      <c r="E24" s="763">
        <f>D24/'20pobl'!D24*100</f>
        <v>3.5387127396325155</v>
      </c>
      <c r="F24" s="226"/>
      <c r="G24" s="234">
        <v>56485</v>
      </c>
      <c r="H24" s="769">
        <v>1.0243874395246886</v>
      </c>
      <c r="I24" s="226"/>
      <c r="J24" s="234">
        <v>46401</v>
      </c>
      <c r="K24" s="769">
        <v>5.3578665989249856</v>
      </c>
      <c r="L24" s="226"/>
      <c r="M24" s="234">
        <v>135989</v>
      </c>
      <c r="N24" s="769">
        <f>M24/'20pobl'!X24*100</f>
        <v>36.726586257744266</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62109</v>
      </c>
      <c r="E25" s="763">
        <f>D25/'20pobl'!D25*100</f>
        <v>4.0544351443130591</v>
      </c>
      <c r="F25" s="226"/>
      <c r="G25" s="234">
        <v>21361</v>
      </c>
      <c r="H25" s="769">
        <v>1.662284179701939</v>
      </c>
      <c r="I25" s="226"/>
      <c r="J25" s="234">
        <v>14378</v>
      </c>
      <c r="K25" s="769">
        <v>8.2068552184708476</v>
      </c>
      <c r="L25" s="226"/>
      <c r="M25" s="234">
        <v>26370</v>
      </c>
      <c r="N25" s="769">
        <f>M25/'20pobl'!X25*100</f>
        <v>36.806990117804702</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22032</v>
      </c>
      <c r="E26" s="765">
        <f>D26/'20pobl'!D26*100</f>
        <v>3.3174877318303855</v>
      </c>
      <c r="F26" s="226"/>
      <c r="G26" s="238">
        <v>5210</v>
      </c>
      <c r="H26" s="770">
        <v>0.98394526167089391</v>
      </c>
      <c r="I26" s="226"/>
      <c r="J26" s="238">
        <v>4158</v>
      </c>
      <c r="K26" s="770">
        <v>4.4643432326225598</v>
      </c>
      <c r="L26" s="226"/>
      <c r="M26" s="238">
        <v>12664</v>
      </c>
      <c r="N26" s="770">
        <f>M26/'20pobl'!X26*100</f>
        <v>30.531848208688945</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113402</v>
      </c>
      <c r="E27" s="765">
        <f>D27/'20pobl'!D27*100</f>
        <v>5.1355554408302968</v>
      </c>
      <c r="F27" s="226"/>
      <c r="G27" s="238">
        <v>29905</v>
      </c>
      <c r="H27" s="770">
        <v>1.7636231855852922</v>
      </c>
      <c r="I27" s="226"/>
      <c r="J27" s="238">
        <v>22744</v>
      </c>
      <c r="K27" s="770">
        <v>6.4392287874069254</v>
      </c>
      <c r="L27" s="226"/>
      <c r="M27" s="238">
        <v>60753</v>
      </c>
      <c r="N27" s="770">
        <f>M27/'20pobl'!X27*100</f>
        <v>38.135800686724373</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14651</v>
      </c>
      <c r="E28" s="765">
        <f>D28/'20pobl'!D28*100</f>
        <v>4.5799832443449668</v>
      </c>
      <c r="F28" s="226"/>
      <c r="G28" s="238">
        <v>3439</v>
      </c>
      <c r="H28" s="770">
        <v>1.369895754080011</v>
      </c>
      <c r="I28" s="226"/>
      <c r="J28" s="238">
        <v>2736</v>
      </c>
      <c r="K28" s="770">
        <v>5.8574181117533719</v>
      </c>
      <c r="L28" s="226"/>
      <c r="M28" s="238">
        <v>8476</v>
      </c>
      <c r="N28" s="770">
        <f>M28/'20pobl'!X28*100</f>
        <v>38.281920419131929</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5184</v>
      </c>
      <c r="E29" s="766">
        <f>D29/'20pobl'!D29*100</f>
        <v>3.0804518471420845</v>
      </c>
      <c r="F29" s="226"/>
      <c r="G29" s="245">
        <v>2734</v>
      </c>
      <c r="H29" s="771">
        <v>1.8425539658042474</v>
      </c>
      <c r="I29" s="226"/>
      <c r="J29" s="245">
        <v>974</v>
      </c>
      <c r="K29" s="771">
        <v>6.4730511065328633</v>
      </c>
      <c r="L29" s="226"/>
      <c r="M29" s="245">
        <v>1476</v>
      </c>
      <c r="N29" s="771">
        <f>M29/'20pobl'!X29*100</f>
        <v>30.376620703848527</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2085071</v>
      </c>
      <c r="E31" s="767">
        <f>D31/'20pobl'!D31*100</f>
        <v>4.3918958484200878</v>
      </c>
      <c r="F31" s="211"/>
      <c r="G31" s="253">
        <f>SUM(G12:G29)</f>
        <v>539207</v>
      </c>
      <c r="H31" s="254">
        <f>G31/'20pobl'!J31*100</f>
        <v>1.4190998570654438</v>
      </c>
      <c r="I31" s="211"/>
      <c r="J31" s="253">
        <f>SUM(J12:J29)</f>
        <v>454388</v>
      </c>
      <c r="K31" s="254">
        <f>J31/'20pobl'!Q31*100</f>
        <v>6.8695463787508917</v>
      </c>
      <c r="L31" s="211"/>
      <c r="M31" s="253">
        <f>SUM(M12:M29)</f>
        <v>1091476</v>
      </c>
      <c r="N31" s="254">
        <f>M31/'20pobl'!X31*100</f>
        <v>38.103769510937923</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'20pobl'!B34:H34</f>
        <v>(1) Cifras definitivas INE de la Estadística del Padrón continuo referidas al 01/01/2022. Datos definitivos (publicado 24/1/2023)</v>
      </c>
      <c r="C34" s="1082"/>
      <c r="D34" s="1082"/>
      <c r="E34" s="1082"/>
      <c r="F34" s="1082"/>
      <c r="G34" s="1082"/>
      <c r="H34" s="1082"/>
      <c r="I34" s="1082"/>
      <c r="J34" s="1082"/>
      <c r="K34" s="1082"/>
      <c r="L34" s="1082"/>
      <c r="M34" s="1082"/>
      <c r="N34" s="1082"/>
    </row>
    <row r="35" spans="2:14" ht="29.25" customHeight="1" x14ac:dyDescent="0.2">
      <c r="B35" s="1075"/>
      <c r="C35" s="1075"/>
      <c r="D35" s="1075"/>
      <c r="E35" s="737"/>
      <c r="F35" s="262"/>
      <c r="G35" s="262"/>
      <c r="H35" s="262"/>
    </row>
    <row r="36" spans="2:14" ht="4.5" customHeight="1" x14ac:dyDescent="0.2">
      <c r="B36" s="1076"/>
      <c r="C36" s="1076"/>
      <c r="D36" s="1076"/>
      <c r="E36" s="738"/>
      <c r="F36" s="262"/>
      <c r="G36" s="262"/>
      <c r="H36" s="26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17.25" customHeight="1" x14ac:dyDescent="0.2">
      <c r="A4" s="1045" t="s">
        <v>201</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16</v>
      </c>
      <c r="Q7" s="1054"/>
      <c r="R7" s="568"/>
      <c r="S7" s="1054"/>
      <c r="T7" s="1054"/>
      <c r="U7" s="568"/>
      <c r="V7" s="1054"/>
      <c r="W7" s="1054"/>
      <c r="X7" s="568"/>
      <c r="Y7" s="1054"/>
      <c r="Z7" s="1055"/>
      <c r="AA7" s="430"/>
      <c r="AB7" s="430"/>
      <c r="AC7" s="431"/>
      <c r="AD7" s="431"/>
      <c r="AE7" s="431"/>
      <c r="AF7" s="431"/>
      <c r="AG7" s="431"/>
      <c r="AH7" s="431"/>
      <c r="AI7" s="432"/>
    </row>
    <row r="8" spans="1:50" s="213" customFormat="1" ht="33.75" customHeight="1" x14ac:dyDescent="0.2">
      <c r="A8" s="209"/>
      <c r="B8" s="1048"/>
      <c r="C8" s="211"/>
      <c r="D8" s="1085"/>
      <c r="E8" s="1086"/>
      <c r="F8" s="211"/>
      <c r="G8" s="1056" t="s">
        <v>177</v>
      </c>
      <c r="H8" s="1055"/>
      <c r="I8" s="211"/>
      <c r="J8" s="1056" t="s">
        <v>183</v>
      </c>
      <c r="K8" s="1055"/>
      <c r="L8" s="211"/>
      <c r="M8" s="1056" t="s">
        <v>178</v>
      </c>
      <c r="N8" s="1055"/>
      <c r="O8" s="211"/>
      <c r="P8" s="1085"/>
      <c r="Q8" s="1087"/>
      <c r="R8" s="501"/>
      <c r="S8" s="1056" t="s">
        <v>180</v>
      </c>
      <c r="T8" s="1055"/>
      <c r="U8" s="211"/>
      <c r="V8" s="1056" t="s">
        <v>181</v>
      </c>
      <c r="W8" s="1055"/>
      <c r="X8" s="211"/>
      <c r="Y8" s="1056" t="s">
        <v>182</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v>8384408</v>
      </c>
      <c r="E11" s="185">
        <f t="shared" ref="E11:E28" si="0">D11*100/$D$30</f>
        <v>17.944934163017855</v>
      </c>
      <c r="F11" s="226"/>
      <c r="G11" s="227">
        <v>6973463</v>
      </c>
      <c r="H11" s="569">
        <f>G11*100/$G$30</f>
        <v>18.441080349722064</v>
      </c>
      <c r="I11" s="226"/>
      <c r="J11" s="227">
        <v>999769</v>
      </c>
      <c r="K11" s="569">
        <f>J11*100/$J$30</f>
        <v>16.561910466829101</v>
      </c>
      <c r="L11" s="226"/>
      <c r="M11" s="227">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v>1308728</v>
      </c>
      <c r="E12" s="186">
        <f t="shared" si="0"/>
        <v>2.801037091384154</v>
      </c>
      <c r="F12" s="226"/>
      <c r="G12" s="234">
        <v>1025808</v>
      </c>
      <c r="H12" s="570">
        <f t="shared" ref="H12:H28" si="2">G12*100/$G$30</f>
        <v>2.7127135759360437</v>
      </c>
      <c r="I12" s="226"/>
      <c r="J12" s="234">
        <v>180311</v>
      </c>
      <c r="K12" s="570">
        <f t="shared" ref="K12:K28" si="3">J12*100/$J$30</f>
        <v>2.9869846316343294</v>
      </c>
      <c r="L12" s="226"/>
      <c r="M12" s="234">
        <v>102609</v>
      </c>
      <c r="N12" s="570">
        <f t="shared" si="1"/>
        <v>3.5732406554545468</v>
      </c>
      <c r="O12" s="226"/>
      <c r="P12" s="236" t="e">
        <f t="shared" ref="P12:P28" si="4">S12+V12+Y12</f>
        <v>#REF!</v>
      </c>
      <c r="Q12" s="237" t="e">
        <f t="shared" ref="Q12:Q28" si="5">P12*100/D12</f>
        <v>#REF!</v>
      </c>
      <c r="R12" s="226"/>
      <c r="S12" s="234" t="e">
        <f>GETPIVOTDATA("Cuenta número de expedientes",#REF!,"CCAA",$B12,"TramoEdad",S$1)</f>
        <v>#REF!</v>
      </c>
      <c r="T12" s="235" t="e">
        <f t="shared" ref="T12:T28" si="6">S12*100/G12</f>
        <v>#REF!</v>
      </c>
      <c r="U12" s="226"/>
      <c r="V12" s="234" t="e">
        <f>GETPIVOTDATA("Cuenta número de expedientes",#REF!,"CCAA",$B12,"TramoEdad",V$1)</f>
        <v>#REF!</v>
      </c>
      <c r="W12" s="235" t="e">
        <f t="shared" ref="W12:W28" si="7">V12*100/J12</f>
        <v>#REF!</v>
      </c>
      <c r="X12" s="226"/>
      <c r="Y12" s="234" t="e">
        <f>GETPIVOTDATA("Cuenta número de expedientes",#REF!,"CCAA",$B12,"TramoEdad",Y$1)</f>
        <v>#REF!</v>
      </c>
      <c r="Z12" s="235" t="e">
        <f t="shared" ref="Z12:Z28" si="8">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v>1028244</v>
      </c>
      <c r="E13" s="186">
        <f t="shared" si="0"/>
        <v>2.2007243544825266</v>
      </c>
      <c r="F13" s="226"/>
      <c r="G13" s="234">
        <v>768630</v>
      </c>
      <c r="H13" s="570">
        <f t="shared" si="2"/>
        <v>2.0326153002040548</v>
      </c>
      <c r="I13" s="226"/>
      <c r="J13" s="234">
        <v>168505</v>
      </c>
      <c r="K13" s="570">
        <f t="shared" si="3"/>
        <v>2.7914095388165041</v>
      </c>
      <c r="L13" s="226"/>
      <c r="M13" s="234">
        <v>91109</v>
      </c>
      <c r="N13" s="570">
        <f t="shared" si="1"/>
        <v>3.1727663545869107</v>
      </c>
      <c r="O13" s="226"/>
      <c r="P13" s="236" t="e">
        <f t="shared" si="4"/>
        <v>#REF!</v>
      </c>
      <c r="Q13" s="237" t="e">
        <f t="shared" si="5"/>
        <v>#REF!</v>
      </c>
      <c r="R13" s="226"/>
      <c r="S13" s="234" t="e">
        <f>GETPIVOTDATA("Cuenta número de expedientes",#REF!,"CCAA",$B13,"TramoEdad",S$1)</f>
        <v>#REF!</v>
      </c>
      <c r="T13" s="235" t="e">
        <f t="shared" si="6"/>
        <v>#REF!</v>
      </c>
      <c r="U13" s="226"/>
      <c r="V13" s="234" t="e">
        <f>GETPIVOTDATA("Cuenta número de expedientes",#REF!,"CCAA",$B13,"TramoEdad",V$1)</f>
        <v>#REF!</v>
      </c>
      <c r="W13" s="235" t="e">
        <f t="shared" si="7"/>
        <v>#REF!</v>
      </c>
      <c r="X13" s="226"/>
      <c r="Y13" s="234" t="e">
        <f>GETPIVOTDATA("Cuenta número de expedientes",#REF!,"CCAA",$B13,"TramoEdad",Y$1)</f>
        <v>#REF!</v>
      </c>
      <c r="Z13" s="235" t="e">
        <f t="shared" si="8"/>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v>1128908</v>
      </c>
      <c r="E14" s="186">
        <f t="shared" si="0"/>
        <v>2.4161729410238815</v>
      </c>
      <c r="F14" s="226"/>
      <c r="G14" s="234">
        <v>954069</v>
      </c>
      <c r="H14" s="570">
        <f t="shared" si="2"/>
        <v>2.5230022856906213</v>
      </c>
      <c r="I14" s="226"/>
      <c r="J14" s="234">
        <v>125636</v>
      </c>
      <c r="K14" s="570">
        <f t="shared" si="3"/>
        <v>2.0812529528426476</v>
      </c>
      <c r="L14" s="226"/>
      <c r="M14" s="234">
        <v>49203</v>
      </c>
      <c r="N14" s="570">
        <f t="shared" si="1"/>
        <v>1.7134380022252442</v>
      </c>
      <c r="O14" s="226"/>
      <c r="P14" s="236" t="e">
        <f t="shared" si="4"/>
        <v>#REF!</v>
      </c>
      <c r="Q14" s="237" t="e">
        <f t="shared" si="5"/>
        <v>#REF!</v>
      </c>
      <c r="R14" s="226"/>
      <c r="S14" s="234" t="e">
        <f>GETPIVOTDATA("Cuenta número de expedientes",#REF!,"CCAA",$B14,"TramoEdad",S$1)</f>
        <v>#REF!</v>
      </c>
      <c r="T14" s="235" t="e">
        <f t="shared" si="6"/>
        <v>#REF!</v>
      </c>
      <c r="U14" s="226"/>
      <c r="V14" s="234" t="e">
        <f>GETPIVOTDATA("Cuenta número de expedientes",#REF!,"CCAA",$B14,"TramoEdad",V$1)</f>
        <v>#REF!</v>
      </c>
      <c r="W14" s="235" t="e">
        <f t="shared" si="7"/>
        <v>#REF!</v>
      </c>
      <c r="X14" s="226"/>
      <c r="Y14" s="234" t="e">
        <f>GETPIVOTDATA("Cuenta número de expedientes",#REF!,"CCAA",$B14,"TramoEdad",Y$1)</f>
        <v>#REF!</v>
      </c>
      <c r="Z14" s="235" t="e">
        <f t="shared" si="8"/>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v>2127685</v>
      </c>
      <c r="E15" s="186">
        <f t="shared" si="0"/>
        <v>4.5538298284912475</v>
      </c>
      <c r="F15" s="226"/>
      <c r="G15" s="234">
        <v>1796155</v>
      </c>
      <c r="H15" s="570">
        <f t="shared" si="2"/>
        <v>4.7498694229187182</v>
      </c>
      <c r="I15" s="226"/>
      <c r="J15" s="234">
        <v>243113</v>
      </c>
      <c r="K15" s="570">
        <f t="shared" si="3"/>
        <v>4.0273460562612193</v>
      </c>
      <c r="L15" s="226"/>
      <c r="M15" s="234">
        <v>88417</v>
      </c>
      <c r="N15" s="570">
        <f t="shared" si="1"/>
        <v>3.0790205443316343</v>
      </c>
      <c r="O15" s="226"/>
      <c r="P15" s="236" t="e">
        <f t="shared" si="4"/>
        <v>#REF!</v>
      </c>
      <c r="Q15" s="237" t="e">
        <f t="shared" si="5"/>
        <v>#REF!</v>
      </c>
      <c r="R15" s="226"/>
      <c r="S15" s="234" t="e">
        <f>GETPIVOTDATA("Cuenta número de expedientes",#REF!,"CCAA",$B15,"TramoEdad",S$1)</f>
        <v>#REF!</v>
      </c>
      <c r="T15" s="235" t="e">
        <f t="shared" si="6"/>
        <v>#REF!</v>
      </c>
      <c r="U15" s="226"/>
      <c r="V15" s="234" t="e">
        <f>GETPIVOTDATA("Cuenta número de expedientes",#REF!,"CCAA",$B15,"TramoEdad",V$1)</f>
        <v>#REF!</v>
      </c>
      <c r="W15" s="235" t="e">
        <f t="shared" si="7"/>
        <v>#REF!</v>
      </c>
      <c r="X15" s="226"/>
      <c r="Y15" s="234" t="e">
        <f>GETPIVOTDATA("Cuenta número de expedientes",#REF!,"CCAA",$B15,"TramoEdad",Y$1)</f>
        <v>#REF!</v>
      </c>
      <c r="Z15" s="235" t="e">
        <f t="shared" si="8"/>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v>580229</v>
      </c>
      <c r="E16" s="186">
        <f t="shared" si="0"/>
        <v>1.2418492998520214</v>
      </c>
      <c r="F16" s="226"/>
      <c r="G16" s="238">
        <v>455643</v>
      </c>
      <c r="H16" s="570">
        <f t="shared" si="2"/>
        <v>1.2049320651430158</v>
      </c>
      <c r="I16" s="226"/>
      <c r="J16" s="238">
        <v>82278</v>
      </c>
      <c r="K16" s="570">
        <f t="shared" si="3"/>
        <v>1.3629957214014083</v>
      </c>
      <c r="L16" s="226"/>
      <c r="M16" s="238">
        <v>42308</v>
      </c>
      <c r="N16" s="570">
        <f t="shared" si="1"/>
        <v>1.4733275409659092</v>
      </c>
      <c r="O16" s="226"/>
      <c r="P16" s="238" t="e">
        <f t="shared" si="4"/>
        <v>#REF!</v>
      </c>
      <c r="Q16" s="237" t="e">
        <f t="shared" si="5"/>
        <v>#REF!</v>
      </c>
      <c r="R16" s="226"/>
      <c r="S16" s="238" t="e">
        <f>GETPIVOTDATA("Cuenta número de expedientes",#REF!,"CCAA",$B16,"TramoEdad",S$1)</f>
        <v>#REF!</v>
      </c>
      <c r="T16" s="235" t="e">
        <f t="shared" si="6"/>
        <v>#REF!</v>
      </c>
      <c r="U16" s="226"/>
      <c r="V16" s="238" t="e">
        <f>GETPIVOTDATA("Cuenta número de expedientes",#REF!,"CCAA",$B16,"TramoEdad",V$1)</f>
        <v>#REF!</v>
      </c>
      <c r="W16" s="235" t="e">
        <f t="shared" si="7"/>
        <v>#REF!</v>
      </c>
      <c r="X16" s="226"/>
      <c r="Y16" s="238" t="e">
        <f>GETPIVOTDATA("Cuenta número de expedientes",#REF!,"CCAA",$B16,"TramoEdad",Y$1)</f>
        <v>#REF!</v>
      </c>
      <c r="Z16" s="235" t="e">
        <f t="shared" si="8"/>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v>2409164</v>
      </c>
      <c r="E17" s="186">
        <f t="shared" si="0"/>
        <v>5.1562721384637706</v>
      </c>
      <c r="F17" s="226"/>
      <c r="G17" s="234">
        <v>1805325</v>
      </c>
      <c r="H17" s="570">
        <f t="shared" si="2"/>
        <v>4.7741191689641118</v>
      </c>
      <c r="I17" s="226"/>
      <c r="J17" s="234">
        <v>372394</v>
      </c>
      <c r="K17" s="570">
        <f t="shared" si="3"/>
        <v>6.1689811210233119</v>
      </c>
      <c r="L17" s="226"/>
      <c r="M17" s="234">
        <v>231445</v>
      </c>
      <c r="N17" s="570">
        <f t="shared" si="1"/>
        <v>8.0598064838530501</v>
      </c>
      <c r="O17" s="226"/>
      <c r="P17" s="236" t="e">
        <f t="shared" si="4"/>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v>2026807</v>
      </c>
      <c r="E18" s="186">
        <f t="shared" si="0"/>
        <v>4.3379232232190672</v>
      </c>
      <c r="F18" s="226"/>
      <c r="G18" s="234">
        <v>1644219</v>
      </c>
      <c r="H18" s="570">
        <f t="shared" si="2"/>
        <v>4.3480799556174112</v>
      </c>
      <c r="I18" s="226"/>
      <c r="J18" s="234">
        <v>241609</v>
      </c>
      <c r="K18" s="570">
        <f t="shared" si="3"/>
        <v>4.0024311875844436</v>
      </c>
      <c r="L18" s="226"/>
      <c r="M18" s="234">
        <v>140979</v>
      </c>
      <c r="N18" s="570">
        <f t="shared" si="1"/>
        <v>4.9094318662624774</v>
      </c>
      <c r="O18" s="226"/>
      <c r="P18" s="236" t="e">
        <f t="shared" si="4"/>
        <v>#REF!</v>
      </c>
      <c r="Q18" s="237" t="e">
        <f t="shared" si="5"/>
        <v>#REF!</v>
      </c>
      <c r="R18" s="226"/>
      <c r="S18" s="234" t="e">
        <f>GETPIVOTDATA("Cuenta número de expedientes",#REF!,"CCAA",$B18,"TramoEdad",S$1)</f>
        <v>#REF!</v>
      </c>
      <c r="T18" s="235" t="e">
        <f t="shared" si="6"/>
        <v>#REF!</v>
      </c>
      <c r="U18" s="226"/>
      <c r="V18" s="234" t="e">
        <f>GETPIVOTDATA("Cuenta número de expedientes",#REF!,"CCAA",$B18,"TramoEdad",V$1)</f>
        <v>#REF!</v>
      </c>
      <c r="W18" s="235" t="e">
        <f t="shared" si="7"/>
        <v>#REF!</v>
      </c>
      <c r="X18" s="226"/>
      <c r="Y18" s="234" t="e">
        <f>GETPIVOTDATA("Cuenta número de expedientes",#REF!,"CCAA",$B18,"TramoEdad",Y$1)</f>
        <v>#REF!</v>
      </c>
      <c r="Z18" s="235" t="e">
        <f t="shared" si="8"/>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v>7600065</v>
      </c>
      <c r="E19" s="186">
        <f t="shared" si="0"/>
        <v>16.266224885484615</v>
      </c>
      <c r="F19" s="226"/>
      <c r="G19" s="234">
        <v>6178644</v>
      </c>
      <c r="H19" s="570">
        <f t="shared" si="2"/>
        <v>16.339209149934277</v>
      </c>
      <c r="I19" s="226"/>
      <c r="J19" s="234">
        <v>960955</v>
      </c>
      <c r="K19" s="570">
        <f t="shared" si="3"/>
        <v>15.918927945007054</v>
      </c>
      <c r="L19" s="226"/>
      <c r="M19" s="234">
        <v>460466</v>
      </c>
      <c r="N19" s="570">
        <f t="shared" si="1"/>
        <v>16.035199949853652</v>
      </c>
      <c r="O19" s="226"/>
      <c r="P19" s="236" t="e">
        <f t="shared" si="4"/>
        <v>#REF!</v>
      </c>
      <c r="Q19" s="237" t="e">
        <f t="shared" si="5"/>
        <v>#REF!</v>
      </c>
      <c r="R19" s="226"/>
      <c r="S19" s="234" t="e">
        <f>GETPIVOTDATA("Cuenta número de expedientes",#REF!,"CCAA",$B19,"TramoEdad",S$1)</f>
        <v>#REF!</v>
      </c>
      <c r="T19" s="235" t="e">
        <f t="shared" si="6"/>
        <v>#REF!</v>
      </c>
      <c r="U19" s="226"/>
      <c r="V19" s="234" t="e">
        <f>GETPIVOTDATA("Cuenta número de expedientes",#REF!,"CCAA",$B19,"TramoEdad",V$1)</f>
        <v>#REF!</v>
      </c>
      <c r="W19" s="235" t="e">
        <f t="shared" si="7"/>
        <v>#REF!</v>
      </c>
      <c r="X19" s="226"/>
      <c r="Y19" s="234" t="e">
        <f>GETPIVOTDATA("Cuenta número de expedientes",#REF!,"CCAA",$B19,"TramoEdad",Y$1)</f>
        <v>#REF!</v>
      </c>
      <c r="Z19" s="235" t="e">
        <f t="shared" si="8"/>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v>4963703</v>
      </c>
      <c r="E20" s="186">
        <f t="shared" si="0"/>
        <v>10.623686674094845</v>
      </c>
      <c r="F20" s="226"/>
      <c r="G20" s="234">
        <v>4017065</v>
      </c>
      <c r="H20" s="570">
        <f t="shared" si="2"/>
        <v>10.622988669339216</v>
      </c>
      <c r="I20" s="226"/>
      <c r="J20" s="234">
        <v>669229</v>
      </c>
      <c r="K20" s="570">
        <f t="shared" si="3"/>
        <v>11.086271708570251</v>
      </c>
      <c r="L20" s="226"/>
      <c r="M20" s="234">
        <v>277409</v>
      </c>
      <c r="N20" s="570">
        <f t="shared" si="1"/>
        <v>9.660450028642618</v>
      </c>
      <c r="O20" s="226"/>
      <c r="P20" s="236" t="e">
        <f t="shared" si="4"/>
        <v>#REF!</v>
      </c>
      <c r="Q20" s="237" t="e">
        <f t="shared" si="5"/>
        <v>#REF!</v>
      </c>
      <c r="R20" s="226"/>
      <c r="S20" s="234" t="e">
        <f>GETPIVOTDATA("Cuenta número de expedientes",#REF!,"CCAA",$B20,"TramoEdad",S$1)</f>
        <v>#REF!</v>
      </c>
      <c r="T20" s="235" t="e">
        <f t="shared" si="6"/>
        <v>#REF!</v>
      </c>
      <c r="U20" s="226"/>
      <c r="V20" s="234" t="e">
        <f>GETPIVOTDATA("Cuenta número de expedientes",#REF!,"CCAA",$B20,"TramoEdad",V$1)</f>
        <v>#REF!</v>
      </c>
      <c r="W20" s="235" t="e">
        <f t="shared" si="7"/>
        <v>#REF!</v>
      </c>
      <c r="X20" s="226"/>
      <c r="Y20" s="234" t="e">
        <f>GETPIVOTDATA("Cuenta número de expedientes",#REF!,"CCAA",$B20,"TramoEdad",Y$1)</f>
        <v>#REF!</v>
      </c>
      <c r="Z20" s="235" t="e">
        <f t="shared" si="8"/>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v>1072863</v>
      </c>
      <c r="E21" s="186">
        <f t="shared" si="0"/>
        <v>2.2962212598597094</v>
      </c>
      <c r="F21" s="226"/>
      <c r="G21" s="234">
        <v>853665</v>
      </c>
      <c r="H21" s="570">
        <f t="shared" si="2"/>
        <v>2.2574873999826894</v>
      </c>
      <c r="I21" s="226"/>
      <c r="J21" s="234">
        <v>141083</v>
      </c>
      <c r="K21" s="570">
        <f t="shared" si="3"/>
        <v>2.3371438946313097</v>
      </c>
      <c r="L21" s="226"/>
      <c r="M21" s="234">
        <v>78115</v>
      </c>
      <c r="N21" s="570">
        <f t="shared" si="1"/>
        <v>2.720265218458731</v>
      </c>
      <c r="O21" s="226"/>
      <c r="P21" s="236" t="e">
        <f t="shared" si="4"/>
        <v>#REF!</v>
      </c>
      <c r="Q21" s="237" t="e">
        <f t="shared" si="5"/>
        <v>#REF!</v>
      </c>
      <c r="R21" s="226"/>
      <c r="S21" s="234" t="e">
        <f>GETPIVOTDATA("Cuenta número de expedientes",#REF!,"CCAA",$B21,"TramoEdad",S$1)</f>
        <v>#REF!</v>
      </c>
      <c r="T21" s="235" t="e">
        <f t="shared" si="6"/>
        <v>#REF!</v>
      </c>
      <c r="U21" s="226"/>
      <c r="V21" s="234" t="e">
        <f>GETPIVOTDATA("Cuenta número de expedientes",#REF!,"CCAA",$B21,"TramoEdad",V$1)</f>
        <v>#REF!</v>
      </c>
      <c r="W21" s="235" t="e">
        <f t="shared" si="7"/>
        <v>#REF!</v>
      </c>
      <c r="X21" s="226"/>
      <c r="Y21" s="234" t="e">
        <f>GETPIVOTDATA("Cuenta número de expedientes",#REF!,"CCAA",$B21,"TramoEdad",Y$1)</f>
        <v>#REF!</v>
      </c>
      <c r="Z21" s="235" t="e">
        <f t="shared" si="8"/>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v>2701743</v>
      </c>
      <c r="E22" s="186">
        <f t="shared" si="0"/>
        <v>5.7824714947548292</v>
      </c>
      <c r="F22" s="226"/>
      <c r="G22" s="234">
        <v>2028813</v>
      </c>
      <c r="H22" s="570">
        <f t="shared" si="2"/>
        <v>5.365125411515149</v>
      </c>
      <c r="I22" s="226"/>
      <c r="J22" s="234">
        <v>434138</v>
      </c>
      <c r="K22" s="570">
        <f t="shared" si="3"/>
        <v>7.1918159957432684</v>
      </c>
      <c r="L22" s="226"/>
      <c r="M22" s="234">
        <v>238792</v>
      </c>
      <c r="N22" s="570">
        <f t="shared" si="1"/>
        <v>8.3156573263290952</v>
      </c>
      <c r="O22" s="226"/>
      <c r="P22" s="236" t="e">
        <f t="shared" si="4"/>
        <v>#REF!</v>
      </c>
      <c r="Q22" s="237" t="e">
        <f t="shared" si="5"/>
        <v>#REF!</v>
      </c>
      <c r="R22" s="226"/>
      <c r="S22" s="234" t="e">
        <f>GETPIVOTDATA("Cuenta número de expedientes",#REF!,"CCAA",$B22,"TramoEdad",S$1)</f>
        <v>#REF!</v>
      </c>
      <c r="T22" s="235" t="e">
        <f t="shared" si="6"/>
        <v>#REF!</v>
      </c>
      <c r="U22" s="226"/>
      <c r="V22" s="234" t="e">
        <f>GETPIVOTDATA("Cuenta número de expedientes",#REF!,"CCAA",$B22,"TramoEdad",V$1)</f>
        <v>#REF!</v>
      </c>
      <c r="W22" s="235" t="e">
        <f t="shared" si="7"/>
        <v>#REF!</v>
      </c>
      <c r="X22" s="226"/>
      <c r="Y22" s="234" t="e">
        <f>GETPIVOTDATA("Cuenta número de expedientes",#REF!,"CCAA",$B22,"TramoEdad",Y$1)</f>
        <v>#REF!</v>
      </c>
      <c r="Z22" s="235" t="e">
        <f t="shared" si="8"/>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v>6578079</v>
      </c>
      <c r="E23" s="186">
        <f t="shared" si="0"/>
        <v>14.078894368467079</v>
      </c>
      <c r="F23" s="226"/>
      <c r="G23" s="234">
        <v>5423824</v>
      </c>
      <c r="H23" s="570">
        <f t="shared" si="2"/>
        <v>14.343113914385279</v>
      </c>
      <c r="I23" s="226"/>
      <c r="J23" s="234">
        <v>793640</v>
      </c>
      <c r="K23" s="570">
        <f t="shared" si="3"/>
        <v>13.147231633401562</v>
      </c>
      <c r="L23" s="226"/>
      <c r="M23" s="234">
        <v>360615</v>
      </c>
      <c r="N23" s="570">
        <f t="shared" si="1"/>
        <v>12.55800347890284</v>
      </c>
      <c r="O23" s="226"/>
      <c r="P23" s="236" t="e">
        <f t="shared" si="4"/>
        <v>#REF!</v>
      </c>
      <c r="Q23" s="237" t="e">
        <f t="shared" si="5"/>
        <v>#REF!</v>
      </c>
      <c r="R23" s="226"/>
      <c r="S23" s="234" t="e">
        <f>GETPIVOTDATA("Cuenta número de expedientes",#REF!,"CCAA",$B23,"TramoEdad",S$1)</f>
        <v>#REF!</v>
      </c>
      <c r="T23" s="235" t="e">
        <f t="shared" si="6"/>
        <v>#REF!</v>
      </c>
      <c r="U23" s="226"/>
      <c r="V23" s="234" t="e">
        <f>GETPIVOTDATA("Cuenta número de expedientes",#REF!,"CCAA",$B23,"TramoEdad",V$1)</f>
        <v>#REF!</v>
      </c>
      <c r="W23" s="235" t="e">
        <f t="shared" si="7"/>
        <v>#REF!</v>
      </c>
      <c r="X23" s="226"/>
      <c r="Y23" s="234" t="e">
        <f>GETPIVOTDATA("Cuenta número de expedientes",#REF!,"CCAA",$B23,"TramoEdad",Y$1)</f>
        <v>#REF!</v>
      </c>
      <c r="Z23" s="235" t="e">
        <f t="shared" si="8"/>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v>1478509</v>
      </c>
      <c r="E24" s="186">
        <f t="shared" si="0"/>
        <v>3.1644150266100319</v>
      </c>
      <c r="F24" s="226"/>
      <c r="G24" s="234">
        <v>1249999</v>
      </c>
      <c r="H24" s="570">
        <f t="shared" si="2"/>
        <v>3.3055788775350536</v>
      </c>
      <c r="I24" s="226"/>
      <c r="J24" s="234">
        <v>159024</v>
      </c>
      <c r="K24" s="570">
        <f t="shared" si="3"/>
        <v>2.6343497848773372</v>
      </c>
      <c r="L24" s="226"/>
      <c r="M24" s="234">
        <v>69486</v>
      </c>
      <c r="N24" s="570">
        <f t="shared" si="1"/>
        <v>2.4197701973990067</v>
      </c>
      <c r="O24" s="226"/>
      <c r="P24" s="236" t="e">
        <f t="shared" si="4"/>
        <v>#REF!</v>
      </c>
      <c r="Q24" s="237" t="e">
        <f t="shared" si="5"/>
        <v>#REF!</v>
      </c>
      <c r="R24" s="226"/>
      <c r="S24" s="234" t="e">
        <f>GETPIVOTDATA("Cuenta número de expedientes",#REF!,"CCAA",$B24,"TramoEdad",S$1)</f>
        <v>#REF!</v>
      </c>
      <c r="T24" s="235" t="e">
        <f t="shared" si="6"/>
        <v>#REF!</v>
      </c>
      <c r="U24" s="226"/>
      <c r="V24" s="234" t="e">
        <f>GETPIVOTDATA("Cuenta número de expedientes",#REF!,"CCAA",$B24,"TramoEdad",V$1)</f>
        <v>#REF!</v>
      </c>
      <c r="W24" s="235" t="e">
        <f t="shared" si="7"/>
        <v>#REF!</v>
      </c>
      <c r="X24" s="226"/>
      <c r="Y24" s="234" t="e">
        <f>GETPIVOTDATA("Cuenta número de expedientes",#REF!,"CCAA",$B24,"TramoEdad",Y$1)</f>
        <v>#REF!</v>
      </c>
      <c r="Z24" s="235" t="e">
        <f t="shared" si="8"/>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v>647554</v>
      </c>
      <c r="E25" s="186">
        <f t="shared" si="0"/>
        <v>1.385943276734489</v>
      </c>
      <c r="F25" s="226"/>
      <c r="G25" s="238">
        <v>521118</v>
      </c>
      <c r="H25" s="570">
        <f t="shared" si="2"/>
        <v>1.3780784252653899</v>
      </c>
      <c r="I25" s="226"/>
      <c r="J25" s="238">
        <v>84596</v>
      </c>
      <c r="K25" s="570">
        <f t="shared" si="3"/>
        <v>1.4013951001200022</v>
      </c>
      <c r="L25" s="226"/>
      <c r="M25" s="238">
        <v>41840</v>
      </c>
      <c r="N25" s="570">
        <f t="shared" si="1"/>
        <v>1.4570299781132088</v>
      </c>
      <c r="O25" s="226"/>
      <c r="P25" s="241" t="e">
        <f t="shared" si="4"/>
        <v>#REF!</v>
      </c>
      <c r="Q25" s="237" t="e">
        <f t="shared" si="5"/>
        <v>#REF!</v>
      </c>
      <c r="R25" s="226"/>
      <c r="S25" s="238" t="e">
        <f>GETPIVOTDATA("Cuenta número de expedientes",#REF!,"CCAA",$B25,"TramoEdad",S$1)</f>
        <v>#REF!</v>
      </c>
      <c r="T25" s="235" t="e">
        <f t="shared" si="6"/>
        <v>#REF!</v>
      </c>
      <c r="U25" s="226"/>
      <c r="V25" s="238" t="e">
        <f>GETPIVOTDATA("Cuenta número de expedientes",#REF!,"CCAA",$B25,"TramoEdad",V$1)</f>
        <v>#REF!</v>
      </c>
      <c r="W25" s="235" t="e">
        <f t="shared" si="7"/>
        <v>#REF!</v>
      </c>
      <c r="X25" s="226"/>
      <c r="Y25" s="238" t="e">
        <f>GETPIVOTDATA("Cuenta número de expedientes",#REF!,"CCAA",$B25,"TramoEdad",Y$1)</f>
        <v>#REF!</v>
      </c>
      <c r="Z25" s="235" t="e">
        <f t="shared" si="8"/>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v>2199088</v>
      </c>
      <c r="E26" s="186">
        <f t="shared" si="0"/>
        <v>4.7066518445527237</v>
      </c>
      <c r="F26" s="226"/>
      <c r="G26" s="238">
        <v>1714987</v>
      </c>
      <c r="H26" s="570">
        <f t="shared" si="2"/>
        <v>4.5352234701365433</v>
      </c>
      <c r="I26" s="226"/>
      <c r="J26" s="238">
        <v>324460</v>
      </c>
      <c r="K26" s="570">
        <f t="shared" si="3"/>
        <v>5.3749190763740122</v>
      </c>
      <c r="L26" s="226"/>
      <c r="M26" s="238">
        <v>159641</v>
      </c>
      <c r="N26" s="570">
        <f t="shared" si="1"/>
        <v>5.5593145969400277</v>
      </c>
      <c r="O26" s="226"/>
      <c r="P26" s="241" t="e">
        <f t="shared" si="4"/>
        <v>#REF!</v>
      </c>
      <c r="Q26" s="237" t="e">
        <f t="shared" si="5"/>
        <v>#REF!</v>
      </c>
      <c r="R26" s="226"/>
      <c r="S26" s="238" t="e">
        <f>GETPIVOTDATA("Cuenta número de expedientes",#REF!,"CCAA",$B26,"TramoEdad",S$1)</f>
        <v>#REF!</v>
      </c>
      <c r="T26" s="235" t="e">
        <f t="shared" si="6"/>
        <v>#REF!</v>
      </c>
      <c r="U26" s="226"/>
      <c r="V26" s="238" t="e">
        <f>GETPIVOTDATA("Cuenta número de expedientes",#REF!,"CCAA",$B26,"TramoEdad",V$1)</f>
        <v>#REF!</v>
      </c>
      <c r="W26" s="235" t="e">
        <f t="shared" si="7"/>
        <v>#REF!</v>
      </c>
      <c r="X26" s="226"/>
      <c r="Y26" s="238" t="e">
        <f>GETPIVOTDATA("Cuenta número de expedientes",#REF!,"CCAA",$B26,"TramoEdad",Y$1)</f>
        <v>#REF!</v>
      </c>
      <c r="Z26" s="235" t="e">
        <f t="shared" si="8"/>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v>315675</v>
      </c>
      <c r="E27" s="187">
        <f t="shared" si="0"/>
        <v>0.67563113482915682</v>
      </c>
      <c r="F27" s="226"/>
      <c r="G27" s="238">
        <v>250290</v>
      </c>
      <c r="H27" s="571">
        <f t="shared" si="2"/>
        <v>0.66188319931315831</v>
      </c>
      <c r="I27" s="226"/>
      <c r="J27" s="238">
        <v>42318</v>
      </c>
      <c r="K27" s="571">
        <f t="shared" si="3"/>
        <v>0.70102886480304327</v>
      </c>
      <c r="L27" s="226"/>
      <c r="M27" s="238">
        <v>23067</v>
      </c>
      <c r="N27" s="571">
        <f t="shared" si="1"/>
        <v>0.80328179983597969</v>
      </c>
      <c r="O27" s="226"/>
      <c r="P27" s="241" t="e">
        <f t="shared" si="4"/>
        <v>#REF!</v>
      </c>
      <c r="Q27" s="243" t="e">
        <f t="shared" si="5"/>
        <v>#REF!</v>
      </c>
      <c r="R27" s="226"/>
      <c r="S27" s="238" t="e">
        <f>GETPIVOTDATA("Cuenta número de expedientes",#REF!,"CCAA",$B27,"TramoEdad",S$1)</f>
        <v>#REF!</v>
      </c>
      <c r="T27" s="242" t="e">
        <f t="shared" si="6"/>
        <v>#REF!</v>
      </c>
      <c r="U27" s="226"/>
      <c r="V27" s="238" t="e">
        <f>GETPIVOTDATA("Cuenta número de expedientes",#REF!,"CCAA",$B27,"TramoEdad",V$1)</f>
        <v>#REF!</v>
      </c>
      <c r="W27" s="242" t="e">
        <f t="shared" si="7"/>
        <v>#REF!</v>
      </c>
      <c r="X27" s="226"/>
      <c r="Y27" s="238" t="e">
        <f>GETPIVOTDATA("Cuenta número de expedientes",#REF!,"CCAA",$B27,"TramoEdad",Y$1)</f>
        <v>#REF!</v>
      </c>
      <c r="Z27" s="242" t="e">
        <f t="shared" si="8"/>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v>171528</v>
      </c>
      <c r="E28" s="188">
        <f t="shared" si="0"/>
        <v>0.36711699467799358</v>
      </c>
      <c r="F28" s="226"/>
      <c r="G28" s="245">
        <v>153112</v>
      </c>
      <c r="H28" s="572">
        <f t="shared" si="2"/>
        <v>0.40489935839720442</v>
      </c>
      <c r="I28" s="226"/>
      <c r="J28" s="245">
        <v>13498</v>
      </c>
      <c r="K28" s="572">
        <f t="shared" si="3"/>
        <v>0.22360432007919748</v>
      </c>
      <c r="L28" s="226"/>
      <c r="M28" s="245">
        <v>4918</v>
      </c>
      <c r="N28" s="572">
        <f t="shared" si="1"/>
        <v>0.17126370536235089</v>
      </c>
      <c r="O28" s="226"/>
      <c r="P28" s="247" t="e">
        <f t="shared" si="4"/>
        <v>#REF!</v>
      </c>
      <c r="Q28" s="248" t="e">
        <f t="shared" si="5"/>
        <v>#REF!</v>
      </c>
      <c r="R28" s="226"/>
      <c r="S28" s="245" t="e">
        <f>GETPIVOTDATA("Cuenta número de expedientes",#REF!,"CCAA","Ceuta","TramoEdad",S$1)+GETPIVOTDATA("Cuenta número de expedientes",#REF!,"CCAA","Melilla","TramoEdad",S$1)</f>
        <v>#REF!</v>
      </c>
      <c r="T28" s="246" t="e">
        <f t="shared" si="6"/>
        <v>#REF!</v>
      </c>
      <c r="U28" s="226"/>
      <c r="V28" s="245" t="e">
        <f>GETPIVOTDATA("Cuenta número de expedientes",#REF!,"CCAA","Ceuta","TramoEdad",V$1)+GETPIVOTDATA("Cuenta número de expedientes",#REF!,"CCAA","Melilla","TramoEdad",V$1)</f>
        <v>#REF!</v>
      </c>
      <c r="W28" s="246" t="e">
        <f t="shared" si="7"/>
        <v>#REF!</v>
      </c>
      <c r="X28" s="226"/>
      <c r="Y28" s="245" t="e">
        <f>GETPIVOTDATA("Cuenta número de expedientes",#REF!,"CCAA","Ceuta","TramoEdad",Y$1)+GETPIVOTDATA("Cuenta número de expedientes",#REF!,"CCAA","Melilla","TramoEdad",Y$1)</f>
        <v>#REF!</v>
      </c>
      <c r="Z28" s="246" t="e">
        <f t="shared" si="8"/>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S30+V30+Y30</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227</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topLeftCell="A17" zoomScaleNormal="100" workbookViewId="0">
      <selection activeCell="AF37" sqref="AF37"/>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28515625" style="261" bestFit="1" customWidth="1"/>
    <col min="17" max="17" width="8.5703125" style="261" customWidth="1"/>
    <col min="18" max="18" width="0.42578125" style="261" customWidth="1"/>
    <col min="19" max="19" width="8.5703125" style="261" bestFit="1" customWidth="1"/>
    <col min="20" max="20" width="8" style="261" bestFit="1" customWidth="1"/>
    <col min="21" max="21" width="0.42578125" style="261" customWidth="1"/>
    <col min="22" max="22" width="8.5703125" style="261" bestFit="1" customWidth="1"/>
    <col min="23" max="23" width="7.85546875" style="261" bestFit="1" customWidth="1"/>
    <col min="24" max="24" width="0.42578125" style="261" customWidth="1"/>
    <col min="25" max="25" width="10.140625" style="261" bestFit="1" customWidth="1"/>
    <col min="26" max="26" width="7.85546875" style="297" bestFit="1" customWidth="1"/>
    <col min="27" max="27" width="11.42578125" style="297"/>
    <col min="28" max="30" width="2.5703125" style="297" bestFit="1" customWidth="1"/>
    <col min="31" max="31" width="13" style="297" bestFit="1" customWidth="1"/>
    <col min="32" max="32" width="3.5703125" style="297" bestFit="1" customWidth="1"/>
    <col min="33" max="33" width="3.85546875" style="297" customWidth="1"/>
    <col min="34" max="36" width="2.5703125" style="297" bestFit="1" customWidth="1"/>
    <col min="37" max="37" width="8.42578125" style="297" bestFit="1" customWidth="1"/>
    <col min="38" max="38" width="3.5703125" style="297" bestFit="1" customWidth="1"/>
    <col min="39" max="39" width="3.5703125" style="297" customWidth="1"/>
    <col min="40" max="42" width="2.5703125" style="297" bestFit="1" customWidth="1"/>
    <col min="43" max="43" width="8.42578125" style="297" bestFit="1" customWidth="1"/>
    <col min="44" max="44" width="4.28515625" style="297" bestFit="1" customWidth="1"/>
    <col min="45" max="45" width="3.28515625" style="297" customWidth="1"/>
    <col min="46" max="46" width="4.42578125" style="297" bestFit="1" customWidth="1"/>
    <col min="47" max="47" width="2.5703125" style="297" bestFit="1" customWidth="1"/>
    <col min="48" max="48" width="4.42578125" style="297" bestFit="1" customWidth="1"/>
    <col min="49" max="49" width="8.42578125" style="297" bestFit="1" customWidth="1"/>
    <col min="50" max="50" width="4.425781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4"/>
      <c r="C2" s="1044"/>
      <c r="D2" s="1044"/>
      <c r="E2" s="1044"/>
      <c r="F2" s="1044"/>
      <c r="G2" s="1044"/>
      <c r="H2" s="1044"/>
      <c r="I2" s="104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5" t="s">
        <v>407</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208" customFormat="1" ht="6" customHeight="1" x14ac:dyDescent="0.2">
      <c r="O6" s="20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row>
    <row r="7" spans="1:50" s="596" customFormat="1" ht="12.75" customHeight="1" x14ac:dyDescent="0.2">
      <c r="A7" s="702"/>
      <c r="B7" s="1088" t="s">
        <v>15</v>
      </c>
      <c r="C7" s="582"/>
      <c r="D7" s="1089" t="s">
        <v>191</v>
      </c>
      <c r="E7" s="1089"/>
      <c r="F7" s="582"/>
      <c r="G7" s="1089"/>
      <c r="H7" s="1089"/>
      <c r="I7" s="582"/>
      <c r="J7" s="1089"/>
      <c r="K7" s="1089"/>
      <c r="L7" s="582"/>
      <c r="M7" s="1089"/>
      <c r="N7" s="1089"/>
      <c r="O7" s="582"/>
      <c r="P7" s="1089" t="s">
        <v>16</v>
      </c>
      <c r="Q7" s="1089"/>
      <c r="R7" s="582"/>
      <c r="S7" s="1089"/>
      <c r="T7" s="1089"/>
      <c r="U7" s="582"/>
      <c r="V7" s="1089"/>
      <c r="W7" s="1089"/>
      <c r="X7" s="582"/>
      <c r="Y7" s="1089"/>
      <c r="Z7" s="1089"/>
      <c r="AA7" s="672"/>
      <c r="AB7" s="672"/>
      <c r="AI7" s="597"/>
    </row>
    <row r="8" spans="1:50" s="596" customFormat="1" ht="33.75" customHeight="1" x14ac:dyDescent="0.2">
      <c r="A8" s="702"/>
      <c r="B8" s="1088"/>
      <c r="C8" s="582"/>
      <c r="D8" s="1089"/>
      <c r="E8" s="1089"/>
      <c r="F8" s="582"/>
      <c r="G8" s="1089" t="s">
        <v>177</v>
      </c>
      <c r="H8" s="1089"/>
      <c r="I8" s="582"/>
      <c r="J8" s="1089" t="s">
        <v>183</v>
      </c>
      <c r="K8" s="1089"/>
      <c r="L8" s="582"/>
      <c r="M8" s="1089" t="s">
        <v>178</v>
      </c>
      <c r="N8" s="1089"/>
      <c r="O8" s="582"/>
      <c r="P8" s="1089"/>
      <c r="Q8" s="1089"/>
      <c r="R8" s="582"/>
      <c r="S8" s="1089" t="s">
        <v>180</v>
      </c>
      <c r="T8" s="1089"/>
      <c r="U8" s="582"/>
      <c r="V8" s="1089" t="s">
        <v>181</v>
      </c>
      <c r="W8" s="1089"/>
      <c r="X8" s="582"/>
      <c r="Y8" s="1089" t="s">
        <v>182</v>
      </c>
      <c r="Z8" s="1089"/>
      <c r="AA8" s="672"/>
      <c r="AB8" s="672"/>
      <c r="AI8" s="597"/>
    </row>
    <row r="9" spans="1:50" s="600" customFormat="1" ht="36.75" customHeight="1" x14ac:dyDescent="0.2">
      <c r="A9" s="703"/>
      <c r="B9" s="1088"/>
      <c r="C9" s="598"/>
      <c r="D9" s="599" t="s">
        <v>12</v>
      </c>
      <c r="E9" s="599" t="s">
        <v>13</v>
      </c>
      <c r="F9" s="598"/>
      <c r="G9" s="599" t="s">
        <v>12</v>
      </c>
      <c r="H9" s="583" t="s">
        <v>13</v>
      </c>
      <c r="I9" s="598"/>
      <c r="J9" s="599" t="s">
        <v>12</v>
      </c>
      <c r="K9" s="583" t="s">
        <v>13</v>
      </c>
      <c r="L9" s="598"/>
      <c r="M9" s="599" t="s">
        <v>12</v>
      </c>
      <c r="N9" s="583" t="s">
        <v>13</v>
      </c>
      <c r="O9" s="598"/>
      <c r="P9" s="599" t="s">
        <v>12</v>
      </c>
      <c r="Q9" s="599" t="s">
        <v>119</v>
      </c>
      <c r="R9" s="598"/>
      <c r="S9" s="599" t="s">
        <v>12</v>
      </c>
      <c r="T9" s="583" t="s">
        <v>119</v>
      </c>
      <c r="U9" s="598"/>
      <c r="V9" s="599" t="s">
        <v>12</v>
      </c>
      <c r="W9" s="583" t="s">
        <v>13</v>
      </c>
      <c r="X9" s="598"/>
      <c r="Y9" s="599" t="s">
        <v>12</v>
      </c>
      <c r="Z9" s="583" t="s">
        <v>13</v>
      </c>
      <c r="AA9" s="583"/>
      <c r="AB9" s="584"/>
      <c r="AC9" s="585"/>
      <c r="AD9" s="585"/>
      <c r="AE9" s="585"/>
      <c r="AF9" s="585"/>
    </row>
    <row r="10" spans="1:50" s="587" customFormat="1" ht="4.5" customHeight="1" x14ac:dyDescent="0.2">
      <c r="A10" s="616"/>
      <c r="B10" s="672"/>
      <c r="C10" s="586"/>
      <c r="D10" s="672"/>
      <c r="E10" s="672"/>
      <c r="F10" s="586"/>
      <c r="G10" s="672"/>
      <c r="H10" s="672"/>
      <c r="I10" s="586"/>
      <c r="J10" s="672"/>
      <c r="K10" s="672"/>
      <c r="L10" s="586"/>
      <c r="M10" s="672"/>
      <c r="N10" s="672"/>
      <c r="O10" s="586"/>
      <c r="P10" s="672"/>
      <c r="Q10" s="672"/>
      <c r="R10" s="586"/>
      <c r="S10" s="672"/>
      <c r="T10" s="672"/>
      <c r="U10" s="586"/>
      <c r="V10" s="672"/>
      <c r="W10" s="672"/>
      <c r="X10" s="586"/>
      <c r="Y10" s="672"/>
      <c r="Z10" s="672"/>
      <c r="AA10" s="672"/>
      <c r="AB10" s="584"/>
      <c r="AC10" s="585"/>
      <c r="AD10" s="585"/>
      <c r="AE10" s="585"/>
      <c r="AF10" s="585"/>
    </row>
    <row r="11" spans="1:50" s="587" customFormat="1" ht="18" customHeight="1" x14ac:dyDescent="0.15">
      <c r="A11" s="616"/>
      <c r="B11" s="601" t="s">
        <v>11</v>
      </c>
      <c r="C11" s="602"/>
      <c r="D11" s="603">
        <f>G11+J11+M11</f>
        <v>8500187</v>
      </c>
      <c r="E11" s="604">
        <f t="shared" ref="E11:E28" si="0">D11*100/$D$30</f>
        <v>17.904395579860061</v>
      </c>
      <c r="F11" s="602"/>
      <c r="G11" s="605">
        <f>'20pobl'!J12</f>
        <v>6973199</v>
      </c>
      <c r="H11" s="606">
        <f>G11*100/$G$30</f>
        <v>18.352257489589149</v>
      </c>
      <c r="I11" s="602"/>
      <c r="J11" s="605">
        <f>'20pobl'!Q12</f>
        <v>1106846</v>
      </c>
      <c r="K11" s="606">
        <f>J11*100/$J$30</f>
        <v>16.733562354496399</v>
      </c>
      <c r="L11" s="602"/>
      <c r="M11" s="605">
        <f>'20pobl'!X12</f>
        <v>420142</v>
      </c>
      <c r="N11" s="606">
        <f t="shared" ref="N11:N28" si="1">M11*100/$M$30</f>
        <v>14.66728900119149</v>
      </c>
      <c r="O11" s="602"/>
      <c r="P11" s="607">
        <f>S11+V11+Y11</f>
        <v>425463</v>
      </c>
      <c r="Q11" s="608">
        <f>P11*100/D11</f>
        <v>5.0053369414108184</v>
      </c>
      <c r="R11" s="602"/>
      <c r="S11" s="605">
        <f>'23solcasaad'!J12</f>
        <v>120709</v>
      </c>
      <c r="T11" s="609">
        <f>S11*100/G11</f>
        <v>1.7310419507603325</v>
      </c>
      <c r="U11" s="602"/>
      <c r="V11" s="605">
        <f>'23solcasaad'!Q12</f>
        <v>105831</v>
      </c>
      <c r="W11" s="609">
        <f>V11*100/J11</f>
        <v>9.5614927460550074</v>
      </c>
      <c r="X11" s="602"/>
      <c r="Y11" s="605">
        <f>'23solcasaad'!X12</f>
        <v>198923</v>
      </c>
      <c r="Z11" s="609">
        <f>Y11*100/M11</f>
        <v>47.346611383770252</v>
      </c>
      <c r="AA11" s="588"/>
      <c r="AB11" s="589">
        <f>_xlfn.RANK.EQ(Q11,Q$11:Q$30,0)</f>
        <v>4</v>
      </c>
      <c r="AC11" s="589">
        <v>1</v>
      </c>
      <c r="AD11" s="589">
        <f>MATCH(AC11,AB$11:AB$30,0)</f>
        <v>7</v>
      </c>
      <c r="AE11" s="590" t="str">
        <f t="shared" ref="AE11:AE29" si="2">INDEX(B$11:B$30,AD11,1)</f>
        <v>Castilla y León</v>
      </c>
      <c r="AF11" s="591">
        <f t="shared" ref="AF11:AF29" si="3">INDEX(Q$11:Q$30,AD11,1)</f>
        <v>6.5514363746712521</v>
      </c>
      <c r="AH11" s="589">
        <f>_xlfn.RANK.EQ(T11,T$11:T$30,0)</f>
        <v>4</v>
      </c>
      <c r="AI11" s="589">
        <v>1</v>
      </c>
      <c r="AJ11" s="589">
        <f>MATCH(AI11,AH$11:AH$30,0)</f>
        <v>18</v>
      </c>
      <c r="AK11" s="590" t="str">
        <f>INDEX(B$11:B$30,AJ11,1)</f>
        <v>Ceuta y Melilla</v>
      </c>
      <c r="AL11" s="591">
        <f>INDEX(T$11:T$30,AJ11,1)</f>
        <v>1.8425539658042471</v>
      </c>
      <c r="AN11" s="589">
        <f>_xlfn.RANK.EQ(W11,W$11:W$30,0)</f>
        <v>1</v>
      </c>
      <c r="AO11" s="589">
        <v>1</v>
      </c>
      <c r="AP11" s="589">
        <f>MATCH(AO11,AN$11:AN$30,0)</f>
        <v>1</v>
      </c>
      <c r="AQ11" s="590" t="str">
        <f>INDEX(B$11:B$30,AP11,1)</f>
        <v>Andalucía</v>
      </c>
      <c r="AR11" s="591">
        <f>INDEX(W$11:W$30,AP11,1)</f>
        <v>9.5614927460550074</v>
      </c>
      <c r="AT11" s="589">
        <f>_xlfn.RANK.EQ(Z11,Z$11:Z$30,0)</f>
        <v>1</v>
      </c>
      <c r="AU11" s="589">
        <v>1</v>
      </c>
      <c r="AV11" s="589">
        <f>MATCH(AU11,AT$11:AT$30,0)</f>
        <v>1</v>
      </c>
      <c r="AW11" s="590" t="str">
        <f>INDEX(B$11:B$30,AV11,1)</f>
        <v>Andalucía</v>
      </c>
      <c r="AX11" s="591">
        <f>INDEX(Z$11:Z$30,AV11,1)</f>
        <v>47.346611383770252</v>
      </c>
    </row>
    <row r="12" spans="1:50" s="587" customFormat="1" ht="18" customHeight="1" x14ac:dyDescent="0.15">
      <c r="A12" s="616"/>
      <c r="B12" s="601" t="s">
        <v>10</v>
      </c>
      <c r="C12" s="602"/>
      <c r="D12" s="603">
        <f t="shared" ref="D12:D28" si="4">G12+J12+M12</f>
        <v>1326315</v>
      </c>
      <c r="E12" s="604">
        <f t="shared" si="0"/>
        <v>2.793687765163531</v>
      </c>
      <c r="F12" s="602"/>
      <c r="G12" s="605">
        <f>'20pobl'!J13</f>
        <v>1033381</v>
      </c>
      <c r="H12" s="606">
        <f t="shared" ref="H12:H28" si="5">G12*100/$G$30</f>
        <v>2.7196806224588062</v>
      </c>
      <c r="I12" s="602"/>
      <c r="J12" s="605">
        <f>'20pobl'!Q13</f>
        <v>195961</v>
      </c>
      <c r="K12" s="606">
        <f t="shared" ref="K12:K28" si="6">J12*100/$J$30</f>
        <v>2.9625852309620928</v>
      </c>
      <c r="L12" s="602"/>
      <c r="M12" s="605">
        <f>'20pobl'!X13</f>
        <v>96973</v>
      </c>
      <c r="N12" s="606">
        <f t="shared" si="1"/>
        <v>3.3853578464246428</v>
      </c>
      <c r="O12" s="602"/>
      <c r="P12" s="607">
        <f t="shared" ref="P12:P28" si="7">S12+V12+Y12</f>
        <v>53455</v>
      </c>
      <c r="Q12" s="608">
        <f t="shared" ref="Q12:Q28" si="8">P12*100/D12</f>
        <v>4.0303397005990282</v>
      </c>
      <c r="R12" s="602"/>
      <c r="S12" s="605">
        <f>'23solcasaad'!J13</f>
        <v>10337</v>
      </c>
      <c r="T12" s="609">
        <f t="shared" ref="T12:T28" si="9">S12*100/G12</f>
        <v>1.0003086954375975</v>
      </c>
      <c r="U12" s="602"/>
      <c r="V12" s="605">
        <f>'23solcasaad'!Q13</f>
        <v>10389</v>
      </c>
      <c r="W12" s="609">
        <f t="shared" ref="W12:W28" si="10">V12*100/J12</f>
        <v>5.3015651073427872</v>
      </c>
      <c r="X12" s="602"/>
      <c r="Y12" s="605">
        <f>'23solcasaad'!X13</f>
        <v>32729</v>
      </c>
      <c r="Z12" s="609">
        <f t="shared" ref="Z12:Z28" si="11">Y12*100/M12</f>
        <v>33.750631619110472</v>
      </c>
      <c r="AA12" s="588"/>
      <c r="AB12" s="589">
        <f t="shared" ref="AB12:AB28" si="12">_xlfn.RANK.EQ(Q12,Q$11:Q$30,0)</f>
        <v>12</v>
      </c>
      <c r="AC12" s="589">
        <v>2</v>
      </c>
      <c r="AD12" s="589">
        <f t="shared" ref="AD12:AD28" si="13">MATCH(AC12,AB$11:AB$30,0)</f>
        <v>11</v>
      </c>
      <c r="AE12" s="590" t="str">
        <f t="shared" si="2"/>
        <v>Extremadura</v>
      </c>
      <c r="AF12" s="591">
        <f t="shared" si="3"/>
        <v>5.5498039394146241</v>
      </c>
      <c r="AH12" s="589">
        <f t="shared" ref="AH12:AH30" si="14">_xlfn.RANK.EQ(T12,T$11:T$30,0)</f>
        <v>18</v>
      </c>
      <c r="AI12" s="589">
        <v>2</v>
      </c>
      <c r="AJ12" s="589">
        <f t="shared" ref="AJ12:AJ28" si="15">MATCH(AI12,AH$11:AH$30,0)</f>
        <v>7</v>
      </c>
      <c r="AK12" s="590" t="str">
        <f t="shared" ref="AK12:AK29" si="16">INDEX(B$11:B$30,AJ12,1)</f>
        <v>Castilla y León</v>
      </c>
      <c r="AL12" s="591">
        <f t="shared" ref="AL12:AL29" si="17">INDEX(T$11:T$30,AJ12,1)</f>
        <v>1.7814513129955973</v>
      </c>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8.5584552584506728</v>
      </c>
      <c r="AT12" s="589">
        <f t="shared" ref="AT12:AT30" si="22">_xlfn.RANK.EQ(Z12,Z$11:Z$30,0)</f>
        <v>13</v>
      </c>
      <c r="AU12" s="589">
        <v>2</v>
      </c>
      <c r="AV12" s="589">
        <f t="shared" ref="AV12:AV28" si="23">MATCH(AU12,AT$11:AT$30,0)</f>
        <v>7</v>
      </c>
      <c r="AW12" s="590" t="str">
        <f t="shared" ref="AW12:AW29" si="24">INDEX(B$11:B$30,AV12,1)</f>
        <v>Castilla y León</v>
      </c>
      <c r="AX12" s="591">
        <f t="shared" ref="AX12:AX29" si="25">INDEX(Z$11:Z$30,AV12,1)</f>
        <v>43.699195350303626</v>
      </c>
    </row>
    <row r="13" spans="1:50" s="587" customFormat="1" ht="18" customHeight="1" x14ac:dyDescent="0.15">
      <c r="A13" s="616"/>
      <c r="B13" s="601" t="s">
        <v>40</v>
      </c>
      <c r="C13" s="602"/>
      <c r="D13" s="603">
        <f t="shared" si="4"/>
        <v>1004686</v>
      </c>
      <c r="E13" s="604">
        <f t="shared" si="0"/>
        <v>2.1162235110294971</v>
      </c>
      <c r="F13" s="602"/>
      <c r="G13" s="605">
        <f>'20pobl'!J14</f>
        <v>731830</v>
      </c>
      <c r="H13" s="606">
        <f t="shared" si="5"/>
        <v>1.9260503821282062</v>
      </c>
      <c r="I13" s="602"/>
      <c r="J13" s="605">
        <f>'20pobl'!Q14</f>
        <v>187640</v>
      </c>
      <c r="K13" s="606">
        <f t="shared" si="6"/>
        <v>2.8367863643159974</v>
      </c>
      <c r="L13" s="602"/>
      <c r="M13" s="605">
        <f>'20pobl'!X14</f>
        <v>85216</v>
      </c>
      <c r="N13" s="606">
        <f t="shared" si="1"/>
        <v>2.974917288739364</v>
      </c>
      <c r="O13" s="602"/>
      <c r="P13" s="607">
        <f t="shared" si="7"/>
        <v>46790</v>
      </c>
      <c r="Q13" s="608">
        <f t="shared" si="8"/>
        <v>4.657176471056629</v>
      </c>
      <c r="R13" s="602"/>
      <c r="S13" s="605">
        <f>'23solcasaad'!J14</f>
        <v>10241</v>
      </c>
      <c r="T13" s="609">
        <f t="shared" si="9"/>
        <v>1.3993687058469864</v>
      </c>
      <c r="U13" s="602"/>
      <c r="V13" s="605">
        <f>'23solcasaad'!Q14</f>
        <v>10422</v>
      </c>
      <c r="W13" s="609">
        <f t="shared" si="10"/>
        <v>5.5542528245576639</v>
      </c>
      <c r="X13" s="602"/>
      <c r="Y13" s="605">
        <f>'23solcasaad'!X14</f>
        <v>26127</v>
      </c>
      <c r="Z13" s="609">
        <f t="shared" si="11"/>
        <v>30.659735260983854</v>
      </c>
      <c r="AA13" s="588"/>
      <c r="AB13" s="589">
        <f t="shared" si="12"/>
        <v>7</v>
      </c>
      <c r="AC13" s="589">
        <v>3</v>
      </c>
      <c r="AD13" s="589">
        <f t="shared" si="13"/>
        <v>16</v>
      </c>
      <c r="AE13" s="590" t="str">
        <f t="shared" si="2"/>
        <v>País Vasco</v>
      </c>
      <c r="AF13" s="592">
        <f t="shared" si="3"/>
        <v>5.1355554408302968</v>
      </c>
      <c r="AH13" s="589">
        <f t="shared" si="14"/>
        <v>10</v>
      </c>
      <c r="AI13" s="589">
        <v>3</v>
      </c>
      <c r="AJ13" s="589">
        <f t="shared" si="15"/>
        <v>16</v>
      </c>
      <c r="AK13" s="590" t="str">
        <f t="shared" si="16"/>
        <v>País Vasco</v>
      </c>
      <c r="AL13" s="591">
        <f t="shared" si="17"/>
        <v>1.7636231855852924</v>
      </c>
      <c r="AN13" s="589">
        <f t="shared" si="18"/>
        <v>13</v>
      </c>
      <c r="AO13" s="589">
        <v>3</v>
      </c>
      <c r="AP13" s="589">
        <f t="shared" si="19"/>
        <v>14</v>
      </c>
      <c r="AQ13" s="590" t="str">
        <f t="shared" si="20"/>
        <v>Murcia, Región de</v>
      </c>
      <c r="AR13" s="591">
        <f t="shared" si="21"/>
        <v>8.2068552184708476</v>
      </c>
      <c r="AT13" s="589">
        <f t="shared" si="22"/>
        <v>14</v>
      </c>
      <c r="AU13" s="589">
        <v>3</v>
      </c>
      <c r="AV13" s="589">
        <f t="shared" si="23"/>
        <v>9</v>
      </c>
      <c r="AW13" s="590" t="str">
        <f t="shared" si="24"/>
        <v>Cataluña</v>
      </c>
      <c r="AX13" s="591">
        <f t="shared" si="25"/>
        <v>43.675762014860837</v>
      </c>
    </row>
    <row r="14" spans="1:50" s="587" customFormat="1" ht="18" customHeight="1" x14ac:dyDescent="0.15">
      <c r="A14" s="616"/>
      <c r="B14" s="601" t="s">
        <v>41</v>
      </c>
      <c r="C14" s="602"/>
      <c r="D14" s="603">
        <f t="shared" si="4"/>
        <v>1176659</v>
      </c>
      <c r="E14" s="604">
        <f t="shared" si="0"/>
        <v>2.4784593796115968</v>
      </c>
      <c r="F14" s="602"/>
      <c r="G14" s="605">
        <f>'20pobl'!J15</f>
        <v>984374</v>
      </c>
      <c r="H14" s="606">
        <f t="shared" si="5"/>
        <v>2.5907026479606889</v>
      </c>
      <c r="I14" s="602"/>
      <c r="J14" s="605">
        <f>'20pobl'!Q15</f>
        <v>141017</v>
      </c>
      <c r="K14" s="606">
        <f t="shared" si="6"/>
        <v>2.1319287078274836</v>
      </c>
      <c r="L14" s="602"/>
      <c r="M14" s="605">
        <f>'20pobl'!X15</f>
        <v>51268</v>
      </c>
      <c r="N14" s="606">
        <f t="shared" si="1"/>
        <v>1.789781960653982</v>
      </c>
      <c r="O14" s="602"/>
      <c r="P14" s="607">
        <f t="shared" si="7"/>
        <v>43293</v>
      </c>
      <c r="Q14" s="608">
        <f t="shared" si="8"/>
        <v>3.6793157575814233</v>
      </c>
      <c r="R14" s="602"/>
      <c r="S14" s="605">
        <f>'23solcasaad'!J15</f>
        <v>12197</v>
      </c>
      <c r="T14" s="609">
        <f t="shared" si="9"/>
        <v>1.2390615761895376</v>
      </c>
      <c r="U14" s="602"/>
      <c r="V14" s="605">
        <f>'23solcasaad'!Q15</f>
        <v>10279</v>
      </c>
      <c r="W14" s="609">
        <f t="shared" si="10"/>
        <v>7.289192083224008</v>
      </c>
      <c r="X14" s="602"/>
      <c r="Y14" s="605">
        <f>'23solcasaad'!X15</f>
        <v>20817</v>
      </c>
      <c r="Z14" s="609">
        <f t="shared" si="11"/>
        <v>40.604275571506591</v>
      </c>
      <c r="AA14" s="588"/>
      <c r="AB14" s="589">
        <f t="shared" si="12"/>
        <v>14</v>
      </c>
      <c r="AC14" s="589">
        <v>4</v>
      </c>
      <c r="AD14" s="589">
        <f t="shared" si="13"/>
        <v>1</v>
      </c>
      <c r="AE14" s="590" t="str">
        <f t="shared" si="2"/>
        <v>Andalucía</v>
      </c>
      <c r="AF14" s="591">
        <f t="shared" si="3"/>
        <v>5.0053369414108184</v>
      </c>
      <c r="AH14" s="589">
        <f t="shared" si="14"/>
        <v>14</v>
      </c>
      <c r="AI14" s="589">
        <v>4</v>
      </c>
      <c r="AJ14" s="589">
        <f t="shared" si="15"/>
        <v>1</v>
      </c>
      <c r="AK14" s="590" t="str">
        <f t="shared" si="16"/>
        <v>Andalucía</v>
      </c>
      <c r="AL14" s="591">
        <f t="shared" si="17"/>
        <v>1.7310419507603325</v>
      </c>
      <c r="AN14" s="589">
        <f t="shared" si="18"/>
        <v>5</v>
      </c>
      <c r="AO14" s="589">
        <v>4</v>
      </c>
      <c r="AP14" s="589">
        <f t="shared" si="19"/>
        <v>9</v>
      </c>
      <c r="AQ14" s="590" t="str">
        <f t="shared" si="20"/>
        <v>Cataluña</v>
      </c>
      <c r="AR14" s="591">
        <f t="shared" si="21"/>
        <v>8.2062100688301545</v>
      </c>
      <c r="AT14" s="589">
        <f t="shared" si="22"/>
        <v>6</v>
      </c>
      <c r="AU14" s="589">
        <v>4</v>
      </c>
      <c r="AV14" s="589">
        <f t="shared" si="23"/>
        <v>11</v>
      </c>
      <c r="AW14" s="590" t="str">
        <f t="shared" si="24"/>
        <v>Extremadura</v>
      </c>
      <c r="AX14" s="591">
        <f t="shared" si="25"/>
        <v>43.333513265498908</v>
      </c>
    </row>
    <row r="15" spans="1:50" s="587" customFormat="1" ht="18" customHeight="1" x14ac:dyDescent="0.15">
      <c r="A15" s="616"/>
      <c r="B15" s="601" t="s">
        <v>9</v>
      </c>
      <c r="C15" s="602"/>
      <c r="D15" s="603">
        <f t="shared" si="4"/>
        <v>2177701</v>
      </c>
      <c r="E15" s="604">
        <f t="shared" si="0"/>
        <v>4.5870073397981521</v>
      </c>
      <c r="F15" s="602"/>
      <c r="G15" s="605">
        <f>'20pobl'!J16</f>
        <v>1804834</v>
      </c>
      <c r="H15" s="606">
        <f t="shared" si="5"/>
        <v>4.7500119090198254</v>
      </c>
      <c r="I15" s="602"/>
      <c r="J15" s="605">
        <f>'20pobl'!Q16</f>
        <v>277418</v>
      </c>
      <c r="K15" s="606">
        <f t="shared" si="6"/>
        <v>4.1940716244714098</v>
      </c>
      <c r="L15" s="602"/>
      <c r="M15" s="605">
        <f>'20pobl'!X16</f>
        <v>95449</v>
      </c>
      <c r="N15" s="606">
        <f t="shared" si="1"/>
        <v>3.3321545284087914</v>
      </c>
      <c r="O15" s="602"/>
      <c r="P15" s="607">
        <f t="shared" si="7"/>
        <v>61680</v>
      </c>
      <c r="Q15" s="608">
        <f t="shared" si="8"/>
        <v>2.8323447525624501</v>
      </c>
      <c r="R15" s="602"/>
      <c r="S15" s="605">
        <f>'23solcasaad'!J16</f>
        <v>21501</v>
      </c>
      <c r="T15" s="609">
        <f t="shared" si="9"/>
        <v>1.1913006957980623</v>
      </c>
      <c r="U15" s="602"/>
      <c r="V15" s="605">
        <f>'23solcasaad'!Q16</f>
        <v>14200</v>
      </c>
      <c r="W15" s="609">
        <f t="shared" si="10"/>
        <v>5.1186296491215426</v>
      </c>
      <c r="X15" s="602"/>
      <c r="Y15" s="605">
        <f>'23solcasaad'!X16</f>
        <v>25979</v>
      </c>
      <c r="Z15" s="609">
        <f t="shared" si="11"/>
        <v>27.217676455489318</v>
      </c>
      <c r="AA15" s="588"/>
      <c r="AB15" s="589">
        <f t="shared" si="12"/>
        <v>19</v>
      </c>
      <c r="AC15" s="589">
        <v>5</v>
      </c>
      <c r="AD15" s="589">
        <f t="shared" si="13"/>
        <v>9</v>
      </c>
      <c r="AE15" s="590" t="str">
        <f t="shared" si="2"/>
        <v>Cataluña</v>
      </c>
      <c r="AF15" s="591">
        <f t="shared" si="3"/>
        <v>4.8476691573594524</v>
      </c>
      <c r="AH15" s="589">
        <f t="shared" si="14"/>
        <v>16</v>
      </c>
      <c r="AI15" s="589">
        <v>5</v>
      </c>
      <c r="AJ15" s="589">
        <f t="shared" si="15"/>
        <v>14</v>
      </c>
      <c r="AK15" s="590" t="str">
        <f t="shared" si="16"/>
        <v>Murcia, Región de</v>
      </c>
      <c r="AL15" s="591">
        <f t="shared" si="17"/>
        <v>1.662284179701939</v>
      </c>
      <c r="AN15" s="589">
        <f t="shared" si="18"/>
        <v>17</v>
      </c>
      <c r="AO15" s="589">
        <v>5</v>
      </c>
      <c r="AP15" s="589">
        <f t="shared" si="19"/>
        <v>4</v>
      </c>
      <c r="AQ15" s="590" t="str">
        <f t="shared" si="20"/>
        <v>Balears, Illes</v>
      </c>
      <c r="AR15" s="591">
        <f t="shared" si="21"/>
        <v>7.289192083224008</v>
      </c>
      <c r="AT15" s="589">
        <f t="shared" si="22"/>
        <v>18</v>
      </c>
      <c r="AU15" s="589">
        <v>5</v>
      </c>
      <c r="AV15" s="589">
        <f t="shared" si="23"/>
        <v>8</v>
      </c>
      <c r="AW15" s="590" t="str">
        <f t="shared" si="24"/>
        <v>Castilla - La Mancha</v>
      </c>
      <c r="AX15" s="591">
        <f t="shared" si="25"/>
        <v>41.422606801403852</v>
      </c>
    </row>
    <row r="16" spans="1:50" s="587" customFormat="1" ht="18" customHeight="1" x14ac:dyDescent="0.15">
      <c r="A16" s="616"/>
      <c r="B16" s="601" t="s">
        <v>8</v>
      </c>
      <c r="C16" s="602"/>
      <c r="D16" s="610">
        <f t="shared" si="4"/>
        <v>585402</v>
      </c>
      <c r="E16" s="604">
        <f t="shared" si="0"/>
        <v>1.2330633409878207</v>
      </c>
      <c r="F16" s="602"/>
      <c r="G16" s="611">
        <f>'20pobl'!J17</f>
        <v>450337</v>
      </c>
      <c r="H16" s="606">
        <f t="shared" si="5"/>
        <v>1.1852093395139172</v>
      </c>
      <c r="I16" s="602"/>
      <c r="J16" s="611">
        <f>'20pobl'!Q17</f>
        <v>94037</v>
      </c>
      <c r="K16" s="606">
        <f t="shared" si="6"/>
        <v>1.4216738400190974</v>
      </c>
      <c r="L16" s="602"/>
      <c r="M16" s="611">
        <f>'20pobl'!X17</f>
        <v>41028</v>
      </c>
      <c r="N16" s="606">
        <f t="shared" si="1"/>
        <v>1.4323003487889439</v>
      </c>
      <c r="O16" s="602"/>
      <c r="P16" s="611">
        <f t="shared" si="7"/>
        <v>23695</v>
      </c>
      <c r="Q16" s="608">
        <f t="shared" si="8"/>
        <v>4.0476458911995516</v>
      </c>
      <c r="R16" s="602"/>
      <c r="S16" s="611">
        <f>'23solcasaad'!J17</f>
        <v>6553</v>
      </c>
      <c r="T16" s="609">
        <f t="shared" si="9"/>
        <v>1.455132489668848</v>
      </c>
      <c r="U16" s="602"/>
      <c r="V16" s="611">
        <f>'23solcasaad'!Q17</f>
        <v>5114</v>
      </c>
      <c r="W16" s="609">
        <f t="shared" si="10"/>
        <v>5.4382849303997363</v>
      </c>
      <c r="X16" s="602"/>
      <c r="Y16" s="611">
        <f>'23solcasaad'!X17</f>
        <v>12028</v>
      </c>
      <c r="Z16" s="609">
        <f t="shared" si="11"/>
        <v>29.31656429755289</v>
      </c>
      <c r="AA16" s="588"/>
      <c r="AB16" s="589">
        <f t="shared" si="12"/>
        <v>11</v>
      </c>
      <c r="AC16" s="589">
        <v>6</v>
      </c>
      <c r="AD16" s="589">
        <f t="shared" si="13"/>
        <v>8</v>
      </c>
      <c r="AE16" s="590" t="str">
        <f t="shared" si="2"/>
        <v>Castilla - La Mancha</v>
      </c>
      <c r="AF16" s="591">
        <f t="shared" si="3"/>
        <v>4.6619926285522819</v>
      </c>
      <c r="AH16" s="589">
        <f t="shared" si="14"/>
        <v>8</v>
      </c>
      <c r="AI16" s="589">
        <v>6</v>
      </c>
      <c r="AJ16" s="589">
        <f t="shared" si="15"/>
        <v>11</v>
      </c>
      <c r="AK16" s="590" t="str">
        <f t="shared" si="16"/>
        <v>Extremadura</v>
      </c>
      <c r="AL16" s="591">
        <f t="shared" si="17"/>
        <v>1.6140271214523707</v>
      </c>
      <c r="AN16" s="589">
        <f t="shared" si="18"/>
        <v>14</v>
      </c>
      <c r="AO16" s="589">
        <v>6</v>
      </c>
      <c r="AP16" s="589">
        <f t="shared" si="19"/>
        <v>8</v>
      </c>
      <c r="AQ16" s="590" t="str">
        <f t="shared" si="20"/>
        <v>Castilla - La Mancha</v>
      </c>
      <c r="AR16" s="591">
        <f t="shared" si="21"/>
        <v>7.2381588991982495</v>
      </c>
      <c r="AT16" s="589">
        <f t="shared" si="22"/>
        <v>17</v>
      </c>
      <c r="AU16" s="589">
        <v>6</v>
      </c>
      <c r="AV16" s="589">
        <f t="shared" si="23"/>
        <v>4</v>
      </c>
      <c r="AW16" s="590" t="str">
        <f t="shared" si="24"/>
        <v>Balears, Illes</v>
      </c>
      <c r="AX16" s="591">
        <f t="shared" si="25"/>
        <v>40.604275571506591</v>
      </c>
    </row>
    <row r="17" spans="1:50" s="587" customFormat="1" ht="18" customHeight="1" x14ac:dyDescent="0.15">
      <c r="A17" s="616"/>
      <c r="B17" s="601" t="s">
        <v>7</v>
      </c>
      <c r="C17" s="602"/>
      <c r="D17" s="603">
        <f t="shared" si="4"/>
        <v>2372640</v>
      </c>
      <c r="E17" s="604">
        <f t="shared" si="0"/>
        <v>4.9976177145984177</v>
      </c>
      <c r="F17" s="602"/>
      <c r="G17" s="605">
        <f>'20pobl'!J18</f>
        <v>1750539</v>
      </c>
      <c r="H17" s="606">
        <f t="shared" si="5"/>
        <v>4.60711683024791</v>
      </c>
      <c r="I17" s="602"/>
      <c r="J17" s="605">
        <f>'20pobl'!Q18</f>
        <v>403248</v>
      </c>
      <c r="K17" s="606">
        <f t="shared" si="6"/>
        <v>6.0963996367389539</v>
      </c>
      <c r="L17" s="602"/>
      <c r="M17" s="605">
        <f>'20pobl'!X18</f>
        <v>218853</v>
      </c>
      <c r="N17" s="606">
        <f t="shared" si="1"/>
        <v>7.6402268751464053</v>
      </c>
      <c r="O17" s="602"/>
      <c r="P17" s="607">
        <f t="shared" si="7"/>
        <v>155442</v>
      </c>
      <c r="Q17" s="608">
        <f>P17*100/D17</f>
        <v>6.5514363746712521</v>
      </c>
      <c r="R17" s="602"/>
      <c r="S17" s="605">
        <f>'23solcasaad'!J18</f>
        <v>31185</v>
      </c>
      <c r="T17" s="609">
        <f>S17*100/G17</f>
        <v>1.7814513129955973</v>
      </c>
      <c r="U17" s="602"/>
      <c r="V17" s="605">
        <f>'23solcasaad'!Q18</f>
        <v>28620</v>
      </c>
      <c r="W17" s="609">
        <f>V17*100/J17</f>
        <v>7.0973693607903821</v>
      </c>
      <c r="X17" s="602"/>
      <c r="Y17" s="605">
        <f>'23solcasaad'!X18</f>
        <v>95637</v>
      </c>
      <c r="Z17" s="609">
        <f>Y17*100/M17</f>
        <v>43.699195350303626</v>
      </c>
      <c r="AA17" s="588"/>
      <c r="AB17" s="589">
        <f t="shared" si="12"/>
        <v>1</v>
      </c>
      <c r="AC17" s="589">
        <v>7</v>
      </c>
      <c r="AD17" s="589">
        <f t="shared" si="13"/>
        <v>3</v>
      </c>
      <c r="AE17" s="590" t="str">
        <f t="shared" si="2"/>
        <v>Asturias, Principado de</v>
      </c>
      <c r="AF17" s="591">
        <f t="shared" si="3"/>
        <v>4.657176471056629</v>
      </c>
      <c r="AH17" s="589">
        <f t="shared" si="14"/>
        <v>2</v>
      </c>
      <c r="AI17" s="589">
        <v>7</v>
      </c>
      <c r="AJ17" s="589">
        <f t="shared" si="15"/>
        <v>9</v>
      </c>
      <c r="AK17" s="590" t="str">
        <f t="shared" si="16"/>
        <v>Cataluña</v>
      </c>
      <c r="AL17" s="591">
        <f t="shared" si="17"/>
        <v>1.4902041325004578</v>
      </c>
      <c r="AN17" s="589">
        <f t="shared" si="18"/>
        <v>7</v>
      </c>
      <c r="AO17" s="589">
        <v>7</v>
      </c>
      <c r="AP17" s="589">
        <f t="shared" si="19"/>
        <v>7</v>
      </c>
      <c r="AQ17" s="590" t="str">
        <f t="shared" si="20"/>
        <v>Castilla y León</v>
      </c>
      <c r="AR17" s="591">
        <f t="shared" si="21"/>
        <v>7.0973693607903821</v>
      </c>
      <c r="AT17" s="589">
        <f t="shared" si="22"/>
        <v>2</v>
      </c>
      <c r="AU17" s="589">
        <v>7</v>
      </c>
      <c r="AV17" s="589">
        <f t="shared" si="23"/>
        <v>17</v>
      </c>
      <c r="AW17" s="590" t="str">
        <f t="shared" si="24"/>
        <v>Rioja, La</v>
      </c>
      <c r="AX17" s="591">
        <f t="shared" si="25"/>
        <v>38.281920419131929</v>
      </c>
    </row>
    <row r="18" spans="1:50" s="587" customFormat="1" ht="18" customHeight="1" x14ac:dyDescent="0.15">
      <c r="A18" s="616"/>
      <c r="B18" s="601" t="s">
        <v>43</v>
      </c>
      <c r="C18" s="602"/>
      <c r="D18" s="603">
        <f t="shared" si="4"/>
        <v>2053328</v>
      </c>
      <c r="E18" s="604">
        <f t="shared" si="0"/>
        <v>4.3250338806902606</v>
      </c>
      <c r="F18" s="602"/>
      <c r="G18" s="605">
        <f>'20pobl'!J19</f>
        <v>1657821</v>
      </c>
      <c r="H18" s="606">
        <f t="shared" si="5"/>
        <v>4.3630990401461611</v>
      </c>
      <c r="I18" s="602"/>
      <c r="J18" s="605">
        <f>'20pobl'!Q19</f>
        <v>263299</v>
      </c>
      <c r="K18" s="606">
        <f t="shared" si="6"/>
        <v>3.9806172081541131</v>
      </c>
      <c r="L18" s="602"/>
      <c r="M18" s="605">
        <f>'20pobl'!X19</f>
        <v>132208</v>
      </c>
      <c r="N18" s="606">
        <f t="shared" si="1"/>
        <v>4.6154227481887657</v>
      </c>
      <c r="O18" s="602"/>
      <c r="P18" s="607">
        <f t="shared" si="7"/>
        <v>95726</v>
      </c>
      <c r="Q18" s="608">
        <f t="shared" si="8"/>
        <v>4.6619926285522819</v>
      </c>
      <c r="R18" s="602"/>
      <c r="S18" s="605">
        <f>'23solcasaad'!J19</f>
        <v>21904</v>
      </c>
      <c r="T18" s="609">
        <f t="shared" si="9"/>
        <v>1.3212524150677305</v>
      </c>
      <c r="U18" s="602"/>
      <c r="V18" s="605">
        <f>'23solcasaad'!Q19</f>
        <v>19058</v>
      </c>
      <c r="W18" s="609">
        <f t="shared" si="10"/>
        <v>7.2381588991982495</v>
      </c>
      <c r="X18" s="602"/>
      <c r="Y18" s="605">
        <f>'23solcasaad'!X19</f>
        <v>54764</v>
      </c>
      <c r="Z18" s="609">
        <f t="shared" si="11"/>
        <v>41.422606801403852</v>
      </c>
      <c r="AA18" s="588"/>
      <c r="AB18" s="589">
        <f t="shared" si="12"/>
        <v>6</v>
      </c>
      <c r="AC18" s="589">
        <v>8</v>
      </c>
      <c r="AD18" s="589">
        <f t="shared" si="13"/>
        <v>17</v>
      </c>
      <c r="AE18" s="590" t="str">
        <f t="shared" si="2"/>
        <v>Rioja, La</v>
      </c>
      <c r="AF18" s="591">
        <f t="shared" si="3"/>
        <v>4.5799832443449668</v>
      </c>
      <c r="AH18" s="589">
        <f t="shared" si="14"/>
        <v>13</v>
      </c>
      <c r="AI18" s="589">
        <v>8</v>
      </c>
      <c r="AJ18" s="589">
        <f t="shared" si="15"/>
        <v>6</v>
      </c>
      <c r="AK18" s="590" t="str">
        <f t="shared" si="16"/>
        <v>Cantabria</v>
      </c>
      <c r="AL18" s="591">
        <f t="shared" si="17"/>
        <v>1.455132489668848</v>
      </c>
      <c r="AN18" s="589">
        <f t="shared" si="18"/>
        <v>6</v>
      </c>
      <c r="AO18" s="589">
        <v>8</v>
      </c>
      <c r="AP18" s="589">
        <f t="shared" si="19"/>
        <v>20</v>
      </c>
      <c r="AQ18" s="590" t="str">
        <f t="shared" si="20"/>
        <v>TOTAL</v>
      </c>
      <c r="AR18" s="591">
        <f t="shared" si="21"/>
        <v>6.8695463787508917</v>
      </c>
      <c r="AT18" s="589">
        <f t="shared" si="22"/>
        <v>5</v>
      </c>
      <c r="AU18" s="589">
        <v>8</v>
      </c>
      <c r="AV18" s="589">
        <f t="shared" si="23"/>
        <v>16</v>
      </c>
      <c r="AW18" s="590" t="str">
        <f t="shared" si="24"/>
        <v>País Vasco</v>
      </c>
      <c r="AX18" s="591">
        <f t="shared" si="25"/>
        <v>38.135800686724373</v>
      </c>
    </row>
    <row r="19" spans="1:50" s="587" customFormat="1" ht="18" customHeight="1" x14ac:dyDescent="0.15">
      <c r="A19" s="616"/>
      <c r="B19" s="601" t="s">
        <v>44</v>
      </c>
      <c r="C19" s="602"/>
      <c r="D19" s="603">
        <f t="shared" si="4"/>
        <v>7792611</v>
      </c>
      <c r="E19" s="604">
        <f t="shared" si="0"/>
        <v>16.413990650319683</v>
      </c>
      <c r="F19" s="602"/>
      <c r="G19" s="605">
        <f>'20pobl'!J20</f>
        <v>6290816</v>
      </c>
      <c r="H19" s="606">
        <f t="shared" si="5"/>
        <v>16.556343086096817</v>
      </c>
      <c r="I19" s="602"/>
      <c r="J19" s="605">
        <f>'20pobl'!Q20</f>
        <v>1048523</v>
      </c>
      <c r="K19" s="606">
        <f t="shared" si="6"/>
        <v>15.851821301810395</v>
      </c>
      <c r="L19" s="602"/>
      <c r="M19" s="605">
        <f>'20pobl'!X20</f>
        <v>453272</v>
      </c>
      <c r="N19" s="606">
        <f t="shared" si="1"/>
        <v>15.823867692704059</v>
      </c>
      <c r="O19" s="602"/>
      <c r="P19" s="607">
        <f t="shared" si="7"/>
        <v>377760</v>
      </c>
      <c r="Q19" s="608">
        <f t="shared" si="8"/>
        <v>4.8476691573594524</v>
      </c>
      <c r="R19" s="602"/>
      <c r="S19" s="605">
        <f>'23solcasaad'!J20</f>
        <v>93746</v>
      </c>
      <c r="T19" s="609">
        <f t="shared" si="9"/>
        <v>1.4902041325004578</v>
      </c>
      <c r="U19" s="602"/>
      <c r="V19" s="605">
        <f>'23solcasaad'!Q20</f>
        <v>86044</v>
      </c>
      <c r="W19" s="609">
        <f t="shared" si="10"/>
        <v>8.2062100688301545</v>
      </c>
      <c r="X19" s="602"/>
      <c r="Y19" s="605">
        <f>'23solcasaad'!X20</f>
        <v>197970</v>
      </c>
      <c r="Z19" s="609">
        <f t="shared" si="11"/>
        <v>43.675762014860837</v>
      </c>
      <c r="AA19" s="588"/>
      <c r="AB19" s="589">
        <f t="shared" si="12"/>
        <v>5</v>
      </c>
      <c r="AC19" s="589">
        <v>9</v>
      </c>
      <c r="AD19" s="589">
        <f t="shared" si="13"/>
        <v>20</v>
      </c>
      <c r="AE19" s="590" t="str">
        <f t="shared" si="2"/>
        <v>TOTAL</v>
      </c>
      <c r="AF19" s="591">
        <f t="shared" si="3"/>
        <v>4.3918958484200878</v>
      </c>
      <c r="AH19" s="589">
        <f t="shared" si="14"/>
        <v>7</v>
      </c>
      <c r="AI19" s="589">
        <v>9</v>
      </c>
      <c r="AJ19" s="589">
        <f t="shared" si="15"/>
        <v>20</v>
      </c>
      <c r="AK19" s="590" t="str">
        <f t="shared" si="16"/>
        <v>TOTAL</v>
      </c>
      <c r="AL19" s="591">
        <f t="shared" si="17"/>
        <v>1.4190998570654438</v>
      </c>
      <c r="AN19" s="589">
        <f t="shared" si="18"/>
        <v>4</v>
      </c>
      <c r="AO19" s="589">
        <v>9</v>
      </c>
      <c r="AP19" s="589">
        <f t="shared" si="19"/>
        <v>18</v>
      </c>
      <c r="AQ19" s="590" t="str">
        <f t="shared" si="20"/>
        <v>Ceuta y Melilla</v>
      </c>
      <c r="AR19" s="591">
        <f t="shared" si="21"/>
        <v>6.4730511065328633</v>
      </c>
      <c r="AT19" s="589">
        <f t="shared" si="22"/>
        <v>3</v>
      </c>
      <c r="AU19" s="589">
        <v>9</v>
      </c>
      <c r="AV19" s="589">
        <f t="shared" si="23"/>
        <v>20</v>
      </c>
      <c r="AW19" s="590" t="str">
        <f t="shared" si="24"/>
        <v>TOTAL</v>
      </c>
      <c r="AX19" s="591">
        <f t="shared" si="25"/>
        <v>38.103769510937923</v>
      </c>
    </row>
    <row r="20" spans="1:50" s="587" customFormat="1" ht="18" customHeight="1" x14ac:dyDescent="0.15">
      <c r="A20" s="616"/>
      <c r="B20" s="601" t="s">
        <v>6</v>
      </c>
      <c r="C20" s="602"/>
      <c r="D20" s="603">
        <f t="shared" si="4"/>
        <v>5097967</v>
      </c>
      <c r="E20" s="604">
        <f t="shared" si="0"/>
        <v>10.738118799159649</v>
      </c>
      <c r="F20" s="602"/>
      <c r="G20" s="605">
        <f>'20pobl'!J21</f>
        <v>4079746</v>
      </c>
      <c r="H20" s="606">
        <f t="shared" si="5"/>
        <v>10.737188065925176</v>
      </c>
      <c r="I20" s="602"/>
      <c r="J20" s="605">
        <f>'20pobl'!Q21</f>
        <v>729753</v>
      </c>
      <c r="K20" s="606">
        <f t="shared" si="6"/>
        <v>11.032580258573288</v>
      </c>
      <c r="L20" s="602"/>
      <c r="M20" s="605">
        <f>'20pobl'!X21</f>
        <v>288468</v>
      </c>
      <c r="N20" s="606">
        <f t="shared" si="1"/>
        <v>10.070508360496467</v>
      </c>
      <c r="O20" s="602"/>
      <c r="P20" s="607">
        <f t="shared" si="7"/>
        <v>203398</v>
      </c>
      <c r="Q20" s="608">
        <f t="shared" si="8"/>
        <v>3.9897865168605446</v>
      </c>
      <c r="R20" s="602"/>
      <c r="S20" s="605">
        <f>'23solcasaad'!J21</f>
        <v>54650</v>
      </c>
      <c r="T20" s="609">
        <f t="shared" si="9"/>
        <v>1.3395441775051682</v>
      </c>
      <c r="U20" s="602"/>
      <c r="V20" s="605">
        <f>'23solcasaad'!Q21</f>
        <v>44890</v>
      </c>
      <c r="W20" s="609">
        <f t="shared" si="10"/>
        <v>6.1513964313952805</v>
      </c>
      <c r="X20" s="602"/>
      <c r="Y20" s="605">
        <f>'23solcasaad'!X21</f>
        <v>103858</v>
      </c>
      <c r="Z20" s="609">
        <f t="shared" si="11"/>
        <v>36.003300192742351</v>
      </c>
      <c r="AA20" s="588"/>
      <c r="AB20" s="589">
        <f t="shared" si="12"/>
        <v>13</v>
      </c>
      <c r="AC20" s="589">
        <v>10</v>
      </c>
      <c r="AD20" s="589">
        <f t="shared" si="13"/>
        <v>14</v>
      </c>
      <c r="AE20" s="590" t="str">
        <f t="shared" si="2"/>
        <v>Murcia, Región de</v>
      </c>
      <c r="AF20" s="592">
        <f t="shared" si="3"/>
        <v>4.0544351443130591</v>
      </c>
      <c r="AH20" s="589">
        <f t="shared" si="14"/>
        <v>12</v>
      </c>
      <c r="AI20" s="589">
        <v>10</v>
      </c>
      <c r="AJ20" s="589">
        <f t="shared" si="15"/>
        <v>3</v>
      </c>
      <c r="AK20" s="590" t="str">
        <f t="shared" si="16"/>
        <v>Asturias, Principado de</v>
      </c>
      <c r="AL20" s="591">
        <f t="shared" si="17"/>
        <v>1.3993687058469864</v>
      </c>
      <c r="AN20" s="589">
        <f t="shared" si="18"/>
        <v>11</v>
      </c>
      <c r="AO20" s="589">
        <v>10</v>
      </c>
      <c r="AP20" s="589">
        <f t="shared" si="19"/>
        <v>16</v>
      </c>
      <c r="AQ20" s="590" t="str">
        <f t="shared" si="20"/>
        <v>País Vasco</v>
      </c>
      <c r="AR20" s="591">
        <f t="shared" si="21"/>
        <v>6.4392287874069254</v>
      </c>
      <c r="AT20" s="589">
        <f t="shared" si="22"/>
        <v>12</v>
      </c>
      <c r="AU20" s="589">
        <v>10</v>
      </c>
      <c r="AV20" s="589">
        <f t="shared" si="23"/>
        <v>14</v>
      </c>
      <c r="AW20" s="590" t="str">
        <f t="shared" si="24"/>
        <v>Murcia, Región de</v>
      </c>
      <c r="AX20" s="591">
        <f t="shared" si="25"/>
        <v>36.806990117804702</v>
      </c>
    </row>
    <row r="21" spans="1:50" s="231" customFormat="1" ht="18" customHeight="1" x14ac:dyDescent="0.15">
      <c r="A21" s="677"/>
      <c r="B21" s="678" t="s">
        <v>5</v>
      </c>
      <c r="C21" s="679"/>
      <c r="D21" s="680">
        <f t="shared" si="4"/>
        <v>1054776</v>
      </c>
      <c r="E21" s="681">
        <f t="shared" si="0"/>
        <v>2.221730739822839</v>
      </c>
      <c r="F21" s="679"/>
      <c r="G21" s="682">
        <f>'20pobl'!J22</f>
        <v>828053</v>
      </c>
      <c r="H21" s="683">
        <f t="shared" si="5"/>
        <v>2.1792927279182428</v>
      </c>
      <c r="I21" s="679"/>
      <c r="J21" s="682">
        <f>'20pobl'!Q22</f>
        <v>152621</v>
      </c>
      <c r="K21" s="683">
        <f t="shared" si="6"/>
        <v>2.3073607530818152</v>
      </c>
      <c r="L21" s="679"/>
      <c r="M21" s="682">
        <f>'20pobl'!X22</f>
        <v>74102</v>
      </c>
      <c r="N21" s="683">
        <f t="shared" si="1"/>
        <v>2.5869240627366263</v>
      </c>
      <c r="O21" s="679"/>
      <c r="P21" s="684">
        <f t="shared" si="7"/>
        <v>58538</v>
      </c>
      <c r="Q21" s="685">
        <f t="shared" si="8"/>
        <v>5.5498039394146241</v>
      </c>
      <c r="R21" s="679"/>
      <c r="S21" s="682">
        <f>'23solcasaad'!J22</f>
        <v>13365</v>
      </c>
      <c r="T21" s="686">
        <f t="shared" si="9"/>
        <v>1.6140271214523707</v>
      </c>
      <c r="U21" s="679"/>
      <c r="V21" s="682">
        <f>'23solcasaad'!Q22</f>
        <v>13062</v>
      </c>
      <c r="W21" s="686">
        <f t="shared" si="10"/>
        <v>8.5584552584506728</v>
      </c>
      <c r="X21" s="679"/>
      <c r="Y21" s="682">
        <f>'23solcasaad'!X22</f>
        <v>32111</v>
      </c>
      <c r="Z21" s="609">
        <f t="shared" si="11"/>
        <v>43.333513265498908</v>
      </c>
      <c r="AA21" s="588"/>
      <c r="AB21" s="589">
        <f t="shared" si="12"/>
        <v>2</v>
      </c>
      <c r="AC21" s="589">
        <v>11</v>
      </c>
      <c r="AD21" s="589">
        <f t="shared" si="13"/>
        <v>6</v>
      </c>
      <c r="AE21" s="590" t="str">
        <f t="shared" si="2"/>
        <v>Cantabria</v>
      </c>
      <c r="AF21" s="591">
        <f t="shared" si="3"/>
        <v>4.0476458911995516</v>
      </c>
      <c r="AG21" s="587"/>
      <c r="AH21" s="589">
        <f t="shared" si="14"/>
        <v>6</v>
      </c>
      <c r="AI21" s="589">
        <v>11</v>
      </c>
      <c r="AJ21" s="589">
        <f t="shared" si="15"/>
        <v>17</v>
      </c>
      <c r="AK21" s="590" t="str">
        <f t="shared" si="16"/>
        <v>Rioja, La</v>
      </c>
      <c r="AL21" s="591">
        <f t="shared" si="17"/>
        <v>1.3698957540800107</v>
      </c>
      <c r="AM21" s="587"/>
      <c r="AN21" s="589">
        <f t="shared" si="18"/>
        <v>2</v>
      </c>
      <c r="AO21" s="589">
        <v>11</v>
      </c>
      <c r="AP21" s="589">
        <f t="shared" si="19"/>
        <v>10</v>
      </c>
      <c r="AQ21" s="590" t="str">
        <f t="shared" si="20"/>
        <v>Comunitat Valenciana</v>
      </c>
      <c r="AR21" s="591">
        <f t="shared" si="21"/>
        <v>6.1513964313952805</v>
      </c>
      <c r="AS21" s="587"/>
      <c r="AT21" s="589">
        <f t="shared" si="22"/>
        <v>4</v>
      </c>
      <c r="AU21" s="589">
        <v>11</v>
      </c>
      <c r="AV21" s="589">
        <f t="shared" si="23"/>
        <v>13</v>
      </c>
      <c r="AW21" s="590" t="str">
        <f t="shared" si="24"/>
        <v>Madrid, Comunidad de</v>
      </c>
      <c r="AX21" s="591">
        <f t="shared" si="25"/>
        <v>36.726586257744266</v>
      </c>
    </row>
    <row r="22" spans="1:50" s="231" customFormat="1" ht="18" customHeight="1" x14ac:dyDescent="0.15">
      <c r="A22" s="677"/>
      <c r="B22" s="678" t="s">
        <v>38</v>
      </c>
      <c r="C22" s="679"/>
      <c r="D22" s="680">
        <f t="shared" si="4"/>
        <v>2690464</v>
      </c>
      <c r="E22" s="681">
        <f t="shared" si="0"/>
        <v>5.6670672950339354</v>
      </c>
      <c r="F22" s="679"/>
      <c r="G22" s="682">
        <f>'20pobl'!J23</f>
        <v>1987834</v>
      </c>
      <c r="H22" s="683">
        <f t="shared" si="5"/>
        <v>5.231636357224275</v>
      </c>
      <c r="I22" s="679"/>
      <c r="J22" s="682">
        <f>'20pobl'!Q23</f>
        <v>464829</v>
      </c>
      <c r="K22" s="683">
        <f t="shared" si="6"/>
        <v>7.0273959120584131</v>
      </c>
      <c r="L22" s="679"/>
      <c r="M22" s="682">
        <f>'20pobl'!X23</f>
        <v>237801</v>
      </c>
      <c r="N22" s="683">
        <f t="shared" si="1"/>
        <v>8.3017074983513606</v>
      </c>
      <c r="O22" s="679"/>
      <c r="P22" s="684">
        <f t="shared" si="7"/>
        <v>83578</v>
      </c>
      <c r="Q22" s="685">
        <f t="shared" si="8"/>
        <v>3.1064530133092285</v>
      </c>
      <c r="R22" s="679"/>
      <c r="S22" s="682">
        <f>'23solcasaad'!J23</f>
        <v>23685</v>
      </c>
      <c r="T22" s="686">
        <f t="shared" si="9"/>
        <v>1.1914978816138571</v>
      </c>
      <c r="U22" s="679"/>
      <c r="V22" s="682">
        <f>'23solcasaad'!Q23</f>
        <v>15088</v>
      </c>
      <c r="W22" s="686">
        <f t="shared" si="10"/>
        <v>3.2459248454808112</v>
      </c>
      <c r="X22" s="679"/>
      <c r="Y22" s="682">
        <f>'23solcasaad'!X23</f>
        <v>44805</v>
      </c>
      <c r="Z22" s="609">
        <f t="shared" si="11"/>
        <v>18.841384182572824</v>
      </c>
      <c r="AA22" s="588"/>
      <c r="AB22" s="589">
        <f t="shared" si="12"/>
        <v>17</v>
      </c>
      <c r="AC22" s="589">
        <v>12</v>
      </c>
      <c r="AD22" s="589">
        <f t="shared" si="13"/>
        <v>2</v>
      </c>
      <c r="AE22" s="590" t="str">
        <f t="shared" si="2"/>
        <v>Aragón</v>
      </c>
      <c r="AF22" s="591">
        <f t="shared" si="3"/>
        <v>4.0303397005990282</v>
      </c>
      <c r="AG22" s="587"/>
      <c r="AH22" s="589">
        <f t="shared" si="14"/>
        <v>15</v>
      </c>
      <c r="AI22" s="589">
        <v>12</v>
      </c>
      <c r="AJ22" s="589">
        <f t="shared" si="15"/>
        <v>10</v>
      </c>
      <c r="AK22" s="590" t="str">
        <f t="shared" si="16"/>
        <v>Comunitat Valenciana</v>
      </c>
      <c r="AL22" s="591">
        <f t="shared" si="17"/>
        <v>1.3395441775051682</v>
      </c>
      <c r="AM22" s="587"/>
      <c r="AN22" s="589">
        <f t="shared" si="18"/>
        <v>19</v>
      </c>
      <c r="AO22" s="589">
        <v>12</v>
      </c>
      <c r="AP22" s="589">
        <f t="shared" si="19"/>
        <v>17</v>
      </c>
      <c r="AQ22" s="590" t="str">
        <f t="shared" si="20"/>
        <v>Rioja, La</v>
      </c>
      <c r="AR22" s="591">
        <f t="shared" si="21"/>
        <v>5.8574181117533719</v>
      </c>
      <c r="AS22" s="587"/>
      <c r="AT22" s="589">
        <f t="shared" si="22"/>
        <v>19</v>
      </c>
      <c r="AU22" s="589">
        <v>12</v>
      </c>
      <c r="AV22" s="589">
        <f t="shared" si="23"/>
        <v>10</v>
      </c>
      <c r="AW22" s="590" t="str">
        <f t="shared" si="24"/>
        <v>Comunitat Valenciana</v>
      </c>
      <c r="AX22" s="591">
        <f t="shared" si="25"/>
        <v>36.003300192742351</v>
      </c>
    </row>
    <row r="23" spans="1:50" s="231" customFormat="1" ht="18" customHeight="1" x14ac:dyDescent="0.15">
      <c r="A23" s="677"/>
      <c r="B23" s="678" t="s">
        <v>45</v>
      </c>
      <c r="C23" s="679"/>
      <c r="D23" s="680">
        <f t="shared" si="4"/>
        <v>6750336</v>
      </c>
      <c r="E23" s="681">
        <f t="shared" si="0"/>
        <v>14.218591431102663</v>
      </c>
      <c r="F23" s="679"/>
      <c r="G23" s="682">
        <f>'20pobl'!J24</f>
        <v>5514027</v>
      </c>
      <c r="H23" s="683">
        <f t="shared" si="5"/>
        <v>14.511968367537881</v>
      </c>
      <c r="I23" s="679"/>
      <c r="J23" s="682">
        <f>'20pobl'!Q24</f>
        <v>866035</v>
      </c>
      <c r="K23" s="683">
        <f t="shared" si="6"/>
        <v>13.092924104777257</v>
      </c>
      <c r="L23" s="679"/>
      <c r="M23" s="682">
        <f>'20pobl'!X24</f>
        <v>370274</v>
      </c>
      <c r="N23" s="683">
        <f t="shared" si="1"/>
        <v>12.92638147965968</v>
      </c>
      <c r="O23" s="679"/>
      <c r="P23" s="684">
        <f t="shared" si="7"/>
        <v>238875</v>
      </c>
      <c r="Q23" s="685">
        <f t="shared" si="8"/>
        <v>3.538712739632516</v>
      </c>
      <c r="R23" s="679"/>
      <c r="S23" s="682">
        <f>'23solcasaad'!J24</f>
        <v>56485</v>
      </c>
      <c r="T23" s="686">
        <f t="shared" si="9"/>
        <v>1.0243874395246886</v>
      </c>
      <c r="U23" s="679"/>
      <c r="V23" s="682">
        <f>'23solcasaad'!Q24</f>
        <v>46401</v>
      </c>
      <c r="W23" s="686">
        <f t="shared" si="10"/>
        <v>5.3578665989249856</v>
      </c>
      <c r="X23" s="679"/>
      <c r="Y23" s="682">
        <f>'23solcasaad'!X24</f>
        <v>135989</v>
      </c>
      <c r="Z23" s="609">
        <f t="shared" si="11"/>
        <v>36.726586257744266</v>
      </c>
      <c r="AA23" s="588"/>
      <c r="AB23" s="589">
        <f t="shared" si="12"/>
        <v>15</v>
      </c>
      <c r="AC23" s="589">
        <v>13</v>
      </c>
      <c r="AD23" s="589">
        <f t="shared" si="13"/>
        <v>10</v>
      </c>
      <c r="AE23" s="590" t="str">
        <f t="shared" si="2"/>
        <v>Comunitat Valenciana</v>
      </c>
      <c r="AF23" s="591">
        <f t="shared" si="3"/>
        <v>3.9897865168605446</v>
      </c>
      <c r="AG23" s="587"/>
      <c r="AH23" s="589">
        <f t="shared" si="14"/>
        <v>17</v>
      </c>
      <c r="AI23" s="589">
        <v>13</v>
      </c>
      <c r="AJ23" s="589">
        <f t="shared" si="15"/>
        <v>8</v>
      </c>
      <c r="AK23" s="590" t="str">
        <f t="shared" si="16"/>
        <v>Castilla - La Mancha</v>
      </c>
      <c r="AL23" s="591">
        <f t="shared" si="17"/>
        <v>1.3212524150677305</v>
      </c>
      <c r="AM23" s="587"/>
      <c r="AN23" s="589">
        <f t="shared" si="18"/>
        <v>15</v>
      </c>
      <c r="AO23" s="589">
        <v>13</v>
      </c>
      <c r="AP23" s="589">
        <f t="shared" si="19"/>
        <v>3</v>
      </c>
      <c r="AQ23" s="590" t="str">
        <f t="shared" si="20"/>
        <v>Asturias, Principado de</v>
      </c>
      <c r="AR23" s="591">
        <f t="shared" si="21"/>
        <v>5.5542528245576639</v>
      </c>
      <c r="AS23" s="587"/>
      <c r="AT23" s="589">
        <f t="shared" si="22"/>
        <v>11</v>
      </c>
      <c r="AU23" s="589">
        <v>13</v>
      </c>
      <c r="AV23" s="589">
        <f t="shared" si="23"/>
        <v>2</v>
      </c>
      <c r="AW23" s="590" t="str">
        <f t="shared" si="24"/>
        <v>Aragón</v>
      </c>
      <c r="AX23" s="591">
        <f t="shared" si="25"/>
        <v>33.750631619110472</v>
      </c>
    </row>
    <row r="24" spans="1:50" s="231" customFormat="1" ht="18" customHeight="1" x14ac:dyDescent="0.15">
      <c r="A24" s="677"/>
      <c r="B24" s="678" t="s">
        <v>46</v>
      </c>
      <c r="C24" s="679"/>
      <c r="D24" s="680">
        <f t="shared" si="4"/>
        <v>1531878</v>
      </c>
      <c r="E24" s="681">
        <f t="shared" si="0"/>
        <v>3.2266760357254345</v>
      </c>
      <c r="F24" s="679"/>
      <c r="G24" s="682">
        <f>'20pobl'!J25</f>
        <v>1285039</v>
      </c>
      <c r="H24" s="683">
        <f t="shared" si="5"/>
        <v>3.382001089050255</v>
      </c>
      <c r="I24" s="679"/>
      <c r="J24" s="682">
        <f>'20pobl'!Q25</f>
        <v>175195</v>
      </c>
      <c r="K24" s="683">
        <f t="shared" si="6"/>
        <v>2.6486398800700339</v>
      </c>
      <c r="L24" s="679"/>
      <c r="M24" s="682">
        <f>'20pobl'!X25</f>
        <v>71644</v>
      </c>
      <c r="N24" s="683">
        <f t="shared" si="1"/>
        <v>2.501114511763554</v>
      </c>
      <c r="O24" s="679"/>
      <c r="P24" s="684">
        <f t="shared" si="7"/>
        <v>62109</v>
      </c>
      <c r="Q24" s="685">
        <f t="shared" si="8"/>
        <v>4.0544351443130591</v>
      </c>
      <c r="R24" s="679"/>
      <c r="S24" s="682">
        <f>'23solcasaad'!J25</f>
        <v>21361</v>
      </c>
      <c r="T24" s="686">
        <f t="shared" si="9"/>
        <v>1.662284179701939</v>
      </c>
      <c r="U24" s="679"/>
      <c r="V24" s="682">
        <f>'23solcasaad'!Q25</f>
        <v>14378</v>
      </c>
      <c r="W24" s="686">
        <f t="shared" si="10"/>
        <v>8.2068552184708476</v>
      </c>
      <c r="X24" s="679"/>
      <c r="Y24" s="682">
        <f>'23solcasaad'!X25</f>
        <v>26370</v>
      </c>
      <c r="Z24" s="609">
        <f t="shared" si="11"/>
        <v>36.806990117804702</v>
      </c>
      <c r="AA24" s="588"/>
      <c r="AB24" s="589">
        <f t="shared" si="12"/>
        <v>10</v>
      </c>
      <c r="AC24" s="589">
        <v>14</v>
      </c>
      <c r="AD24" s="589">
        <f t="shared" si="13"/>
        <v>4</v>
      </c>
      <c r="AE24" s="590" t="str">
        <f t="shared" si="2"/>
        <v>Balears, Illes</v>
      </c>
      <c r="AF24" s="591">
        <f t="shared" si="3"/>
        <v>3.6793157575814233</v>
      </c>
      <c r="AG24" s="587"/>
      <c r="AH24" s="589">
        <f t="shared" si="14"/>
        <v>5</v>
      </c>
      <c r="AI24" s="589">
        <v>14</v>
      </c>
      <c r="AJ24" s="589">
        <f t="shared" si="15"/>
        <v>4</v>
      </c>
      <c r="AK24" s="590" t="str">
        <f t="shared" si="16"/>
        <v>Balears, Illes</v>
      </c>
      <c r="AL24" s="591">
        <f t="shared" si="17"/>
        <v>1.2390615761895376</v>
      </c>
      <c r="AM24" s="587"/>
      <c r="AN24" s="589">
        <f t="shared" si="18"/>
        <v>3</v>
      </c>
      <c r="AO24" s="589">
        <v>14</v>
      </c>
      <c r="AP24" s="589">
        <f t="shared" si="19"/>
        <v>6</v>
      </c>
      <c r="AQ24" s="590" t="str">
        <f t="shared" si="20"/>
        <v>Cantabria</v>
      </c>
      <c r="AR24" s="591">
        <f t="shared" si="21"/>
        <v>5.4382849303997363</v>
      </c>
      <c r="AS24" s="587"/>
      <c r="AT24" s="589">
        <f t="shared" si="22"/>
        <v>10</v>
      </c>
      <c r="AU24" s="589">
        <v>14</v>
      </c>
      <c r="AV24" s="589">
        <f t="shared" si="23"/>
        <v>3</v>
      </c>
      <c r="AW24" s="590" t="str">
        <f t="shared" si="24"/>
        <v>Asturias, Principado de</v>
      </c>
      <c r="AX24" s="591">
        <f t="shared" si="25"/>
        <v>30.659735260983854</v>
      </c>
    </row>
    <row r="25" spans="1:50" s="231" customFormat="1" ht="18" customHeight="1" x14ac:dyDescent="0.15">
      <c r="B25" s="678" t="s">
        <v>47</v>
      </c>
      <c r="C25" s="679"/>
      <c r="D25" s="687">
        <f t="shared" si="4"/>
        <v>664117</v>
      </c>
      <c r="E25" s="681">
        <f t="shared" si="0"/>
        <v>1.3988649284198011</v>
      </c>
      <c r="F25" s="679"/>
      <c r="G25" s="688">
        <f>'20pobl'!J26</f>
        <v>529501</v>
      </c>
      <c r="H25" s="683">
        <f t="shared" si="5"/>
        <v>1.3935553385175072</v>
      </c>
      <c r="I25" s="679"/>
      <c r="J25" s="688">
        <f>'20pobl'!Q26</f>
        <v>93138</v>
      </c>
      <c r="K25" s="683">
        <f t="shared" si="6"/>
        <v>1.408082543165974</v>
      </c>
      <c r="L25" s="679"/>
      <c r="M25" s="688">
        <f>'20pobl'!X26</f>
        <v>41478</v>
      </c>
      <c r="N25" s="683">
        <f t="shared" si="1"/>
        <v>1.4480099899353567</v>
      </c>
      <c r="O25" s="679"/>
      <c r="P25" s="689">
        <f t="shared" si="7"/>
        <v>22032</v>
      </c>
      <c r="Q25" s="685">
        <f t="shared" si="8"/>
        <v>3.3174877318303855</v>
      </c>
      <c r="R25" s="679"/>
      <c r="S25" s="688">
        <f>'23solcasaad'!J26</f>
        <v>5210</v>
      </c>
      <c r="T25" s="686">
        <f t="shared" si="9"/>
        <v>0.98394526167089391</v>
      </c>
      <c r="U25" s="679"/>
      <c r="V25" s="688">
        <f>'23solcasaad'!Q26</f>
        <v>4158</v>
      </c>
      <c r="W25" s="686">
        <f t="shared" si="10"/>
        <v>4.4643432326225598</v>
      </c>
      <c r="X25" s="679"/>
      <c r="Y25" s="688">
        <f>'23solcasaad'!X26</f>
        <v>12664</v>
      </c>
      <c r="Z25" s="609">
        <f t="shared" si="11"/>
        <v>30.531848208688942</v>
      </c>
      <c r="AA25" s="588"/>
      <c r="AB25" s="589">
        <f t="shared" si="12"/>
        <v>16</v>
      </c>
      <c r="AC25" s="589">
        <v>15</v>
      </c>
      <c r="AD25" s="589">
        <f t="shared" si="13"/>
        <v>13</v>
      </c>
      <c r="AE25" s="590" t="str">
        <f t="shared" si="2"/>
        <v>Madrid, Comunidad de</v>
      </c>
      <c r="AF25" s="591">
        <f t="shared" si="3"/>
        <v>3.538712739632516</v>
      </c>
      <c r="AG25" s="587"/>
      <c r="AH25" s="589">
        <f t="shared" si="14"/>
        <v>19</v>
      </c>
      <c r="AI25" s="589">
        <v>15</v>
      </c>
      <c r="AJ25" s="589">
        <f t="shared" si="15"/>
        <v>12</v>
      </c>
      <c r="AK25" s="590" t="str">
        <f t="shared" si="16"/>
        <v>Galicia</v>
      </c>
      <c r="AL25" s="591">
        <f t="shared" si="17"/>
        <v>1.1914978816138571</v>
      </c>
      <c r="AM25" s="587"/>
      <c r="AN25" s="589">
        <f t="shared" si="18"/>
        <v>18</v>
      </c>
      <c r="AO25" s="589">
        <v>15</v>
      </c>
      <c r="AP25" s="589">
        <f t="shared" si="19"/>
        <v>13</v>
      </c>
      <c r="AQ25" s="590" t="str">
        <f t="shared" si="20"/>
        <v>Madrid, Comunidad de</v>
      </c>
      <c r="AR25" s="591">
        <f t="shared" si="21"/>
        <v>5.3578665989249856</v>
      </c>
      <c r="AS25" s="587"/>
      <c r="AT25" s="589">
        <f t="shared" si="22"/>
        <v>15</v>
      </c>
      <c r="AU25" s="589">
        <v>15</v>
      </c>
      <c r="AV25" s="589">
        <f t="shared" si="23"/>
        <v>15</v>
      </c>
      <c r="AW25" s="590" t="str">
        <f t="shared" si="24"/>
        <v>Navarra, Comunidad Foral de</v>
      </c>
      <c r="AX25" s="591">
        <f t="shared" si="25"/>
        <v>30.531848208688942</v>
      </c>
    </row>
    <row r="26" spans="1:50" s="231" customFormat="1" ht="18" customHeight="1" x14ac:dyDescent="0.15">
      <c r="B26" s="678" t="s">
        <v>48</v>
      </c>
      <c r="C26" s="679"/>
      <c r="D26" s="687">
        <f t="shared" si="4"/>
        <v>2208174</v>
      </c>
      <c r="E26" s="681">
        <f t="shared" si="0"/>
        <v>4.6511942390399073</v>
      </c>
      <c r="F26" s="679"/>
      <c r="G26" s="688">
        <f>'20pobl'!J27</f>
        <v>1695657</v>
      </c>
      <c r="H26" s="683">
        <f t="shared" si="5"/>
        <v>4.4626768686831202</v>
      </c>
      <c r="I26" s="679"/>
      <c r="J26" s="688">
        <f>'20pobl'!Q27</f>
        <v>353210</v>
      </c>
      <c r="K26" s="683">
        <f t="shared" si="6"/>
        <v>5.3399131940953604</v>
      </c>
      <c r="L26" s="679"/>
      <c r="M26" s="688">
        <f>'20pobl'!X27</f>
        <v>159307</v>
      </c>
      <c r="N26" s="683">
        <f t="shared" si="1"/>
        <v>5.561457338025745</v>
      </c>
      <c r="O26" s="679"/>
      <c r="P26" s="689">
        <f t="shared" si="7"/>
        <v>113402</v>
      </c>
      <c r="Q26" s="685">
        <f t="shared" si="8"/>
        <v>5.1355554408302968</v>
      </c>
      <c r="R26" s="679"/>
      <c r="S26" s="688">
        <f>'23solcasaad'!J27</f>
        <v>29905</v>
      </c>
      <c r="T26" s="686">
        <f t="shared" si="9"/>
        <v>1.7636231855852924</v>
      </c>
      <c r="U26" s="679"/>
      <c r="V26" s="688">
        <f>'23solcasaad'!Q27</f>
        <v>22744</v>
      </c>
      <c r="W26" s="686">
        <f t="shared" si="10"/>
        <v>6.4392287874069254</v>
      </c>
      <c r="X26" s="679"/>
      <c r="Y26" s="688">
        <f>'23solcasaad'!X27</f>
        <v>60753</v>
      </c>
      <c r="Z26" s="609">
        <f t="shared" si="11"/>
        <v>38.135800686724373</v>
      </c>
      <c r="AA26" s="588"/>
      <c r="AB26" s="589">
        <f t="shared" si="12"/>
        <v>3</v>
      </c>
      <c r="AC26" s="589">
        <v>16</v>
      </c>
      <c r="AD26" s="589">
        <f t="shared" si="13"/>
        <v>15</v>
      </c>
      <c r="AE26" s="590" t="str">
        <f t="shared" si="2"/>
        <v>Navarra, Comunidad Foral de</v>
      </c>
      <c r="AF26" s="592">
        <f t="shared" si="3"/>
        <v>3.3174877318303855</v>
      </c>
      <c r="AG26" s="587"/>
      <c r="AH26" s="589">
        <f t="shared" si="14"/>
        <v>3</v>
      </c>
      <c r="AI26" s="589">
        <v>16</v>
      </c>
      <c r="AJ26" s="589">
        <f t="shared" si="15"/>
        <v>5</v>
      </c>
      <c r="AK26" s="590" t="str">
        <f t="shared" si="16"/>
        <v>Canarias</v>
      </c>
      <c r="AL26" s="591">
        <f t="shared" si="17"/>
        <v>1.1913006957980623</v>
      </c>
      <c r="AM26" s="587"/>
      <c r="AN26" s="589">
        <f t="shared" si="18"/>
        <v>10</v>
      </c>
      <c r="AO26" s="589">
        <v>16</v>
      </c>
      <c r="AP26" s="589">
        <f t="shared" si="19"/>
        <v>2</v>
      </c>
      <c r="AQ26" s="590" t="str">
        <f t="shared" si="20"/>
        <v>Aragón</v>
      </c>
      <c r="AR26" s="591">
        <f t="shared" si="21"/>
        <v>5.3015651073427872</v>
      </c>
      <c r="AS26" s="587"/>
      <c r="AT26" s="589">
        <f t="shared" si="22"/>
        <v>8</v>
      </c>
      <c r="AU26" s="589">
        <v>16</v>
      </c>
      <c r="AV26" s="589">
        <f t="shared" si="23"/>
        <v>18</v>
      </c>
      <c r="AW26" s="590" t="str">
        <f t="shared" si="24"/>
        <v>Ceuta y Melilla</v>
      </c>
      <c r="AX26" s="591">
        <f t="shared" si="25"/>
        <v>30.376620703848527</v>
      </c>
    </row>
    <row r="27" spans="1:50" s="231" customFormat="1" ht="18" customHeight="1" x14ac:dyDescent="0.15">
      <c r="B27" s="678" t="s">
        <v>49</v>
      </c>
      <c r="C27" s="679"/>
      <c r="D27" s="687">
        <f t="shared" si="4"/>
        <v>319892</v>
      </c>
      <c r="E27" s="690">
        <f t="shared" si="0"/>
        <v>0.67380551872948147</v>
      </c>
      <c r="F27" s="679"/>
      <c r="G27" s="688">
        <f>'20pobl'!J28</f>
        <v>251041</v>
      </c>
      <c r="H27" s="691">
        <f t="shared" si="5"/>
        <v>0.66069662897100012</v>
      </c>
      <c r="I27" s="679"/>
      <c r="J27" s="688">
        <f>'20pobl'!Q28</f>
        <v>46710</v>
      </c>
      <c r="K27" s="691">
        <f t="shared" si="6"/>
        <v>0.70617294328075164</v>
      </c>
      <c r="L27" s="679"/>
      <c r="M27" s="688">
        <f>'20pobl'!X28</f>
        <v>22141</v>
      </c>
      <c r="N27" s="691">
        <f t="shared" si="1"/>
        <v>0.77294925471716891</v>
      </c>
      <c r="O27" s="679"/>
      <c r="P27" s="689">
        <f t="shared" si="7"/>
        <v>14651</v>
      </c>
      <c r="Q27" s="692">
        <f t="shared" si="8"/>
        <v>4.5799832443449668</v>
      </c>
      <c r="R27" s="679"/>
      <c r="S27" s="688">
        <f>'23solcasaad'!J28</f>
        <v>3439</v>
      </c>
      <c r="T27" s="414">
        <f t="shared" si="9"/>
        <v>1.3698957540800107</v>
      </c>
      <c r="U27" s="679"/>
      <c r="V27" s="688">
        <f>'23solcasaad'!Q28</f>
        <v>2736</v>
      </c>
      <c r="W27" s="414">
        <f t="shared" si="10"/>
        <v>5.8574181117533719</v>
      </c>
      <c r="X27" s="679"/>
      <c r="Y27" s="688">
        <f>'23solcasaad'!X28</f>
        <v>8476</v>
      </c>
      <c r="Z27" s="612">
        <f t="shared" si="11"/>
        <v>38.281920419131929</v>
      </c>
      <c r="AA27" s="588"/>
      <c r="AB27" s="589">
        <f t="shared" si="12"/>
        <v>8</v>
      </c>
      <c r="AC27" s="589">
        <v>17</v>
      </c>
      <c r="AD27" s="589">
        <f t="shared" si="13"/>
        <v>12</v>
      </c>
      <c r="AE27" s="590" t="str">
        <f t="shared" si="2"/>
        <v>Galicia</v>
      </c>
      <c r="AF27" s="591">
        <f t="shared" si="3"/>
        <v>3.1064530133092285</v>
      </c>
      <c r="AG27" s="587"/>
      <c r="AH27" s="589">
        <f t="shared" si="14"/>
        <v>11</v>
      </c>
      <c r="AI27" s="589">
        <v>17</v>
      </c>
      <c r="AJ27" s="589">
        <f t="shared" si="15"/>
        <v>13</v>
      </c>
      <c r="AK27" s="590" t="str">
        <f t="shared" si="16"/>
        <v>Madrid, Comunidad de</v>
      </c>
      <c r="AL27" s="591">
        <f t="shared" si="17"/>
        <v>1.0243874395246886</v>
      </c>
      <c r="AM27" s="587"/>
      <c r="AN27" s="589">
        <f t="shared" si="18"/>
        <v>12</v>
      </c>
      <c r="AO27" s="589">
        <v>17</v>
      </c>
      <c r="AP27" s="589">
        <f t="shared" si="19"/>
        <v>5</v>
      </c>
      <c r="AQ27" s="590" t="str">
        <f t="shared" si="20"/>
        <v>Canarias</v>
      </c>
      <c r="AR27" s="591">
        <f t="shared" si="21"/>
        <v>5.1186296491215426</v>
      </c>
      <c r="AS27" s="587"/>
      <c r="AT27" s="589">
        <f t="shared" si="22"/>
        <v>7</v>
      </c>
      <c r="AU27" s="589">
        <v>17</v>
      </c>
      <c r="AV27" s="589">
        <f t="shared" si="23"/>
        <v>6</v>
      </c>
      <c r="AW27" s="590" t="str">
        <f t="shared" si="24"/>
        <v>Cantabria</v>
      </c>
      <c r="AX27" s="591">
        <f t="shared" si="25"/>
        <v>29.31656429755289</v>
      </c>
    </row>
    <row r="28" spans="1:50" s="231" customFormat="1" ht="18" customHeight="1" x14ac:dyDescent="0.15">
      <c r="B28" s="678" t="s">
        <v>4</v>
      </c>
      <c r="C28" s="679"/>
      <c r="D28" s="687">
        <f t="shared" si="4"/>
        <v>168287</v>
      </c>
      <c r="E28" s="690">
        <f t="shared" si="0"/>
        <v>0.35447185090726951</v>
      </c>
      <c r="F28" s="679"/>
      <c r="G28" s="688">
        <f>'20pobl'!J29</f>
        <v>148381</v>
      </c>
      <c r="H28" s="691">
        <f t="shared" si="5"/>
        <v>0.39051320901106185</v>
      </c>
      <c r="I28" s="679"/>
      <c r="J28" s="688">
        <f>'20pobl'!Q29</f>
        <v>15047</v>
      </c>
      <c r="K28" s="691">
        <f t="shared" si="6"/>
        <v>0.2274841421011661</v>
      </c>
      <c r="L28" s="679"/>
      <c r="M28" s="688">
        <f>'20pobl'!X29</f>
        <v>4859</v>
      </c>
      <c r="N28" s="691">
        <f t="shared" si="1"/>
        <v>0.16962921406759962</v>
      </c>
      <c r="O28" s="679"/>
      <c r="P28" s="689">
        <f t="shared" si="7"/>
        <v>5184</v>
      </c>
      <c r="Q28" s="692">
        <f t="shared" si="8"/>
        <v>3.0804518471420845</v>
      </c>
      <c r="R28" s="679"/>
      <c r="S28" s="688">
        <f>'23solcasaad'!J29</f>
        <v>2734</v>
      </c>
      <c r="T28" s="414">
        <f t="shared" si="9"/>
        <v>1.8425539658042471</v>
      </c>
      <c r="U28" s="679"/>
      <c r="V28" s="688">
        <f>'23solcasaad'!Q29</f>
        <v>974</v>
      </c>
      <c r="W28" s="414">
        <f t="shared" si="10"/>
        <v>6.4730511065328633</v>
      </c>
      <c r="X28" s="679"/>
      <c r="Y28" s="688">
        <f>'23solcasaad'!X29</f>
        <v>1476</v>
      </c>
      <c r="Z28" s="612">
        <f t="shared" si="11"/>
        <v>30.376620703848527</v>
      </c>
      <c r="AA28" s="588"/>
      <c r="AB28" s="589">
        <f t="shared" si="12"/>
        <v>18</v>
      </c>
      <c r="AC28" s="589">
        <v>18</v>
      </c>
      <c r="AD28" s="589">
        <f t="shared" si="13"/>
        <v>18</v>
      </c>
      <c r="AE28" s="590" t="str">
        <f t="shared" si="2"/>
        <v>Ceuta y Melilla</v>
      </c>
      <c r="AF28" s="591">
        <f t="shared" si="3"/>
        <v>3.0804518471420845</v>
      </c>
      <c r="AG28" s="587"/>
      <c r="AH28" s="589">
        <f t="shared" si="14"/>
        <v>1</v>
      </c>
      <c r="AI28" s="589">
        <v>18</v>
      </c>
      <c r="AJ28" s="589">
        <f t="shared" si="15"/>
        <v>2</v>
      </c>
      <c r="AK28" s="590" t="str">
        <f t="shared" si="16"/>
        <v>Aragón</v>
      </c>
      <c r="AL28" s="591">
        <f t="shared" si="17"/>
        <v>1.0003086954375975</v>
      </c>
      <c r="AM28" s="587"/>
      <c r="AN28" s="589">
        <f t="shared" si="18"/>
        <v>9</v>
      </c>
      <c r="AO28" s="589">
        <v>18</v>
      </c>
      <c r="AP28" s="589">
        <f t="shared" si="19"/>
        <v>15</v>
      </c>
      <c r="AQ28" s="590" t="str">
        <f t="shared" si="20"/>
        <v>Navarra, Comunidad Foral de</v>
      </c>
      <c r="AR28" s="591">
        <f t="shared" si="21"/>
        <v>4.4643432326225598</v>
      </c>
      <c r="AS28" s="587"/>
      <c r="AT28" s="589">
        <f t="shared" si="22"/>
        <v>16</v>
      </c>
      <c r="AU28" s="589">
        <v>18</v>
      </c>
      <c r="AV28" s="589">
        <f t="shared" si="23"/>
        <v>5</v>
      </c>
      <c r="AW28" s="590" t="str">
        <f t="shared" si="24"/>
        <v>Canarias</v>
      </c>
      <c r="AX28" s="591">
        <f t="shared" si="25"/>
        <v>27.217676455489318</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2"/>
        <v>Canarias</v>
      </c>
      <c r="AF29" s="591">
        <f t="shared" si="3"/>
        <v>2.8323447525624501</v>
      </c>
      <c r="AG29" s="587"/>
      <c r="AH29" s="585"/>
      <c r="AI29" s="585"/>
      <c r="AJ29" s="589">
        <f>MATCH(AI30,AH$11:AH$30,0)</f>
        <v>15</v>
      </c>
      <c r="AK29" s="590" t="str">
        <f t="shared" si="16"/>
        <v>Navarra, Comunidad Foral de</v>
      </c>
      <c r="AL29" s="591">
        <f t="shared" si="17"/>
        <v>0.98394526167089391</v>
      </c>
      <c r="AM29" s="587"/>
      <c r="AN29" s="585"/>
      <c r="AO29" s="585"/>
      <c r="AP29" s="589">
        <f>MATCH(AO30,AN$11:AN$30,0)</f>
        <v>12</v>
      </c>
      <c r="AQ29" s="590" t="str">
        <f t="shared" si="20"/>
        <v>Galicia</v>
      </c>
      <c r="AR29" s="591">
        <f>INDEX(W$11:W$30,AP29,1)</f>
        <v>3.2459248454808112</v>
      </c>
      <c r="AS29" s="587"/>
      <c r="AT29" s="585"/>
      <c r="AU29" s="585"/>
      <c r="AV29" s="589">
        <f>MATCH(AU30,AT$11:AT$30,0)</f>
        <v>12</v>
      </c>
      <c r="AW29" s="590" t="str">
        <f t="shared" si="24"/>
        <v>Galicia</v>
      </c>
      <c r="AX29" s="591">
        <f t="shared" si="25"/>
        <v>18.841384182572824</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2085071</v>
      </c>
      <c r="Q30" s="695">
        <f>P30*100/D30</f>
        <v>4.3918958484200878</v>
      </c>
      <c r="R30" s="675"/>
      <c r="S30" s="698">
        <f>SUM(S11:S28)</f>
        <v>539207</v>
      </c>
      <c r="T30" s="696">
        <f>S30*100/G30</f>
        <v>1.4190998570654438</v>
      </c>
      <c r="U30" s="675"/>
      <c r="V30" s="698">
        <f>SUM(V11:V28)</f>
        <v>454388</v>
      </c>
      <c r="W30" s="696">
        <f>V30*100/J30</f>
        <v>6.8695463787508917</v>
      </c>
      <c r="X30" s="675"/>
      <c r="Y30" s="698">
        <f>SUM(Y11:Y28)</f>
        <v>1091476</v>
      </c>
      <c r="Z30" s="594">
        <f>Y30*100/M30</f>
        <v>38.103769510937923</v>
      </c>
      <c r="AA30" s="588"/>
      <c r="AB30" s="589">
        <f>_xlfn.RANK.EQ(Q30,Q$11:Q$30,0)</f>
        <v>9</v>
      </c>
      <c r="AC30" s="589">
        <v>19</v>
      </c>
      <c r="AD30" s="585"/>
      <c r="AE30" s="585"/>
      <c r="AF30" s="595"/>
      <c r="AG30" s="297"/>
      <c r="AH30" s="589">
        <f t="shared" si="14"/>
        <v>9</v>
      </c>
      <c r="AI30" s="589">
        <v>19</v>
      </c>
      <c r="AJ30" s="585"/>
      <c r="AK30" s="585"/>
      <c r="AL30" s="595"/>
      <c r="AM30" s="297"/>
      <c r="AN30" s="589">
        <f t="shared" si="18"/>
        <v>8</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0" t="s">
        <v>179</v>
      </c>
      <c r="C33" s="1090"/>
      <c r="D33" s="1090"/>
      <c r="E33" s="1090"/>
      <c r="F33" s="1090"/>
      <c r="G33" s="1090"/>
      <c r="H33" s="1090"/>
      <c r="I33" s="1090"/>
      <c r="J33" s="1090"/>
      <c r="K33" s="1090"/>
      <c r="L33" s="1090"/>
      <c r="M33" s="109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297" customFormat="1" ht="29.25" customHeight="1" x14ac:dyDescent="0.2">
      <c r="B34" s="1077"/>
      <c r="C34" s="1077"/>
      <c r="D34" s="1077"/>
      <c r="E34" s="1077"/>
      <c r="F34" s="1077"/>
      <c r="G34" s="1077"/>
      <c r="H34" s="1077"/>
      <c r="I34" s="1077"/>
      <c r="J34" s="1077"/>
      <c r="K34" s="1077"/>
      <c r="L34" s="1077"/>
      <c r="M34" s="1077"/>
      <c r="N34" s="1077"/>
      <c r="O34" s="1077"/>
      <c r="P34" s="1077"/>
      <c r="Q34" s="614"/>
      <c r="R34" s="614"/>
      <c r="S34" s="614"/>
    </row>
    <row r="35" spans="2:50" s="439" customFormat="1" ht="4.5" customHeight="1" x14ac:dyDescent="0.2">
      <c r="B35" s="1067"/>
      <c r="C35" s="1067"/>
      <c r="D35" s="1067"/>
      <c r="E35" s="1067"/>
      <c r="F35" s="1067"/>
      <c r="G35" s="1067"/>
      <c r="H35" s="1067"/>
      <c r="I35" s="1067"/>
      <c r="J35" s="1067"/>
      <c r="K35" s="1067"/>
      <c r="L35" s="1067"/>
      <c r="M35" s="1067"/>
      <c r="N35" s="1067"/>
      <c r="O35" s="1067"/>
      <c r="P35" s="1067"/>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439" customFormat="1" x14ac:dyDescent="0.2">
      <c r="L38" s="701"/>
      <c r="M38" s="701"/>
      <c r="N38" s="701"/>
      <c r="Z38" s="297"/>
      <c r="AA38" s="297"/>
      <c r="AB38" s="297"/>
      <c r="AC38" s="297"/>
      <c r="AD38" s="297"/>
      <c r="AE38" s="297"/>
      <c r="AF38" s="297"/>
      <c r="AG38" s="297"/>
      <c r="AH38" s="297"/>
      <c r="AI38" s="297"/>
      <c r="AJ38" s="297"/>
      <c r="AK38" s="297"/>
      <c r="AL38" s="297"/>
      <c r="AM38" s="297"/>
      <c r="AN38" s="297"/>
      <c r="AO38" s="297"/>
      <c r="AP38" s="297"/>
      <c r="AQ38" s="297"/>
      <c r="AR38" s="297"/>
      <c r="AS38" s="297"/>
      <c r="AT38" s="297"/>
      <c r="AU38" s="297"/>
      <c r="AV38" s="297"/>
      <c r="AW38" s="297"/>
      <c r="AX38" s="297"/>
    </row>
    <row r="39" spans="2:50" s="439" customFormat="1" x14ac:dyDescent="0.2">
      <c r="Z39" s="297"/>
      <c r="AA39" s="297"/>
      <c r="AB39" s="297"/>
      <c r="AC39" s="297"/>
      <c r="AD39" s="297"/>
      <c r="AE39" s="297"/>
      <c r="AF39" s="297"/>
      <c r="AG39" s="297"/>
      <c r="AH39" s="297"/>
      <c r="AI39" s="297"/>
      <c r="AJ39" s="297"/>
      <c r="AK39" s="297"/>
      <c r="AL39" s="297"/>
      <c r="AM39" s="297"/>
      <c r="AN39" s="297"/>
      <c r="AO39" s="297"/>
      <c r="AP39" s="297"/>
      <c r="AQ39" s="297"/>
      <c r="AR39" s="297"/>
      <c r="AS39" s="297"/>
      <c r="AT39" s="297"/>
      <c r="AU39" s="297"/>
      <c r="AV39" s="297"/>
      <c r="AW39" s="297"/>
      <c r="AX39" s="297"/>
    </row>
    <row r="40" spans="2:50" s="439" customFormat="1" x14ac:dyDescent="0.2">
      <c r="Z40" s="297"/>
      <c r="AA40" s="297"/>
      <c r="AB40" s="297"/>
      <c r="AC40" s="297"/>
      <c r="AD40" s="297"/>
      <c r="AE40" s="297"/>
      <c r="AF40" s="297"/>
      <c r="AG40" s="297"/>
      <c r="AH40" s="297"/>
      <c r="AI40" s="297"/>
      <c r="AJ40" s="297"/>
      <c r="AK40" s="297"/>
      <c r="AL40" s="297"/>
      <c r="AM40" s="297"/>
      <c r="AN40" s="297"/>
      <c r="AO40" s="297"/>
      <c r="AP40" s="297"/>
      <c r="AQ40" s="297"/>
      <c r="AR40" s="297"/>
      <c r="AS40" s="297"/>
      <c r="AT40" s="297"/>
      <c r="AU40" s="297"/>
      <c r="AV40" s="297"/>
      <c r="AW40" s="297"/>
      <c r="AX40" s="297"/>
    </row>
    <row r="41" spans="2:50" s="439" customFormat="1" x14ac:dyDescent="0.2">
      <c r="Z41" s="297"/>
      <c r="AA41" s="297"/>
      <c r="AB41" s="297"/>
      <c r="AC41" s="297"/>
      <c r="AD41" s="297"/>
      <c r="AE41" s="297"/>
      <c r="AF41" s="297"/>
      <c r="AG41" s="297"/>
      <c r="AH41" s="297"/>
      <c r="AI41" s="297"/>
      <c r="AJ41" s="297"/>
      <c r="AK41" s="297"/>
      <c r="AL41" s="297"/>
      <c r="AM41" s="297"/>
      <c r="AN41" s="297"/>
      <c r="AO41" s="297"/>
      <c r="AP41" s="297"/>
      <c r="AQ41" s="297"/>
      <c r="AR41" s="297"/>
      <c r="AS41" s="297"/>
      <c r="AT41" s="297"/>
      <c r="AU41" s="297"/>
      <c r="AV41" s="297"/>
      <c r="AW41" s="297"/>
      <c r="AX41" s="297"/>
    </row>
    <row r="42" spans="2:50" s="439" customFormat="1" x14ac:dyDescent="0.2">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row>
    <row r="43" spans="2:50" s="439" customFormat="1" x14ac:dyDescent="0.2">
      <c r="Z43" s="297"/>
      <c r="AA43" s="297"/>
      <c r="AB43" s="297"/>
      <c r="AC43" s="297"/>
      <c r="AD43" s="297"/>
      <c r="AE43" s="297"/>
      <c r="AF43" s="297"/>
      <c r="AG43" s="297"/>
      <c r="AH43" s="297"/>
      <c r="AI43" s="297"/>
      <c r="AJ43" s="297"/>
      <c r="AK43" s="297"/>
      <c r="AL43" s="297"/>
      <c r="AM43" s="297"/>
      <c r="AN43" s="297"/>
      <c r="AO43" s="297"/>
      <c r="AP43" s="297"/>
      <c r="AQ43" s="297"/>
      <c r="AR43" s="297"/>
      <c r="AS43" s="297"/>
      <c r="AT43" s="297"/>
      <c r="AU43" s="297"/>
      <c r="AV43" s="297"/>
      <c r="AW43" s="297"/>
      <c r="AX43" s="297"/>
    </row>
    <row r="44" spans="2:50" s="439" customFormat="1" x14ac:dyDescent="0.2">
      <c r="Z44" s="297"/>
      <c r="AA44" s="297"/>
      <c r="AB44" s="297"/>
      <c r="AC44" s="297"/>
      <c r="AD44" s="297"/>
      <c r="AE44" s="297"/>
      <c r="AF44" s="297"/>
      <c r="AG44" s="297"/>
      <c r="AH44" s="297"/>
      <c r="AI44" s="297"/>
      <c r="AJ44" s="297"/>
      <c r="AK44" s="297"/>
      <c r="AL44" s="297"/>
      <c r="AM44" s="297"/>
      <c r="AN44" s="297"/>
      <c r="AO44" s="297"/>
      <c r="AP44" s="297"/>
      <c r="AQ44" s="297"/>
      <c r="AR44" s="297"/>
      <c r="AS44" s="297"/>
      <c r="AT44" s="297"/>
      <c r="AU44" s="297"/>
      <c r="AV44" s="297"/>
      <c r="AW44" s="297"/>
      <c r="AX44" s="297"/>
    </row>
    <row r="45" spans="2:50" s="439" customFormat="1" x14ac:dyDescent="0.2">
      <c r="Z45" s="297"/>
      <c r="AA45" s="297"/>
      <c r="AB45" s="297"/>
      <c r="AC45" s="297"/>
      <c r="AD45" s="297"/>
      <c r="AE45" s="297"/>
      <c r="AF45" s="297"/>
      <c r="AG45" s="297"/>
      <c r="AH45" s="297"/>
      <c r="AI45" s="297"/>
      <c r="AJ45" s="297"/>
      <c r="AK45" s="297"/>
      <c r="AL45" s="297"/>
      <c r="AM45" s="297"/>
      <c r="AN45" s="297"/>
      <c r="AO45" s="297"/>
      <c r="AP45" s="297"/>
      <c r="AQ45" s="297"/>
      <c r="AR45" s="297"/>
      <c r="AS45" s="297"/>
      <c r="AT45" s="297"/>
      <c r="AU45" s="297"/>
      <c r="AV45" s="297"/>
      <c r="AW45" s="297"/>
      <c r="AX45" s="297"/>
    </row>
    <row r="46" spans="2:50" s="439" customFormat="1" x14ac:dyDescent="0.2">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row>
    <row r="47" spans="2:50" s="439" customFormat="1" x14ac:dyDescent="0.2">
      <c r="Z47" s="297"/>
      <c r="AA47" s="297"/>
      <c r="AB47" s="297"/>
      <c r="AC47" s="297"/>
      <c r="AD47" s="297"/>
      <c r="AE47" s="297"/>
      <c r="AF47" s="297"/>
      <c r="AG47" s="297"/>
      <c r="AH47" s="297"/>
      <c r="AI47" s="297"/>
      <c r="AJ47" s="297"/>
      <c r="AK47" s="297"/>
      <c r="AL47" s="297"/>
      <c r="AM47" s="297"/>
      <c r="AN47" s="297"/>
      <c r="AO47" s="297"/>
      <c r="AP47" s="297"/>
      <c r="AQ47" s="297"/>
      <c r="AR47" s="297"/>
      <c r="AS47" s="297"/>
      <c r="AT47" s="297"/>
      <c r="AU47" s="297"/>
      <c r="AV47" s="297"/>
      <c r="AW47" s="297"/>
      <c r="AX47" s="297"/>
    </row>
    <row r="48" spans="2:50" s="439" customFormat="1" x14ac:dyDescent="0.2">
      <c r="Z48" s="297"/>
      <c r="AA48" s="297"/>
      <c r="AB48" s="297"/>
      <c r="AC48" s="297"/>
      <c r="AD48" s="297"/>
      <c r="AE48" s="297"/>
      <c r="AF48" s="297"/>
      <c r="AG48" s="297"/>
      <c r="AH48" s="297"/>
      <c r="AI48" s="297"/>
      <c r="AJ48" s="297"/>
      <c r="AK48" s="297"/>
      <c r="AL48" s="297"/>
      <c r="AM48" s="297"/>
      <c r="AN48" s="297"/>
      <c r="AO48" s="297"/>
      <c r="AP48" s="297"/>
      <c r="AQ48" s="297"/>
      <c r="AR48" s="297"/>
      <c r="AS48" s="297"/>
      <c r="AT48" s="297"/>
      <c r="AU48" s="297"/>
      <c r="AV48" s="297"/>
      <c r="AW48" s="297"/>
      <c r="AX48" s="297"/>
    </row>
    <row r="49" spans="26:50" s="439" customFormat="1" x14ac:dyDescent="0.2">
      <c r="Z49" s="297"/>
      <c r="AA49" s="297"/>
      <c r="AB49" s="297"/>
      <c r="AC49" s="297"/>
      <c r="AD49" s="297"/>
      <c r="AE49" s="297"/>
      <c r="AF49" s="297"/>
      <c r="AG49" s="297"/>
      <c r="AH49" s="297"/>
      <c r="AI49" s="297"/>
      <c r="AJ49" s="297"/>
      <c r="AK49" s="297"/>
      <c r="AL49" s="297"/>
      <c r="AM49" s="297"/>
      <c r="AN49" s="297"/>
      <c r="AO49" s="297"/>
      <c r="AP49" s="297"/>
      <c r="AQ49" s="297"/>
      <c r="AR49" s="297"/>
      <c r="AS49" s="297"/>
      <c r="AT49" s="297"/>
      <c r="AU49" s="297"/>
      <c r="AV49" s="297"/>
      <c r="AW49" s="297"/>
      <c r="AX49" s="297"/>
    </row>
    <row r="50" spans="26:50" s="439" customFormat="1" x14ac:dyDescent="0.2">
      <c r="Z50" s="297"/>
      <c r="AA50" s="297"/>
      <c r="AB50" s="297"/>
      <c r="AC50" s="297"/>
      <c r="AD50" s="297"/>
      <c r="AE50" s="297"/>
      <c r="AF50" s="297"/>
      <c r="AG50" s="297"/>
      <c r="AH50" s="297"/>
      <c r="AI50" s="297"/>
      <c r="AJ50" s="297"/>
      <c r="AK50" s="297"/>
      <c r="AL50" s="297"/>
      <c r="AM50" s="297"/>
      <c r="AN50" s="297"/>
      <c r="AO50" s="297"/>
      <c r="AP50" s="297"/>
      <c r="AQ50" s="297"/>
      <c r="AR50" s="297"/>
      <c r="AS50" s="297"/>
      <c r="AT50" s="297"/>
      <c r="AU50" s="297"/>
      <c r="AV50" s="297"/>
      <c r="AW50" s="297"/>
      <c r="AX50"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44"/>
  <sheetViews>
    <sheetView zoomScale="90" zoomScaleNormal="90" workbookViewId="0"/>
  </sheetViews>
  <sheetFormatPr baseColWidth="10" defaultColWidth="11.42578125" defaultRowHeight="15" x14ac:dyDescent="0.2"/>
  <cols>
    <col min="1" max="1" width="2.85546875" style="261" customWidth="1"/>
    <col min="2" max="2" width="32.28515625" style="261" customWidth="1"/>
    <col min="3" max="3" width="0.5703125" style="261" customWidth="1"/>
    <col min="4" max="4" width="12.140625"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 style="261" customWidth="1"/>
    <col min="12" max="12" width="8.42578125" style="261" customWidth="1"/>
    <col min="13" max="13" width="5" style="261" customWidth="1"/>
    <col min="14" max="14" width="8.140625" style="261" customWidth="1"/>
    <col min="15" max="15" width="6.28515625" style="261" customWidth="1"/>
    <col min="16" max="16" width="8.28515625" style="261" customWidth="1"/>
    <col min="17" max="17" width="6.5703125" style="261" customWidth="1"/>
    <col min="18" max="18" width="9" style="261" customWidth="1"/>
    <col min="19" max="19" width="5.85546875" style="261" customWidth="1"/>
    <col min="20" max="20" width="8.85546875" style="261" customWidth="1"/>
    <col min="21" max="21" width="7" style="261" customWidth="1"/>
    <col min="22" max="22" width="7.28515625" style="261" customWidth="1"/>
    <col min="23" max="23" width="3.5703125" style="261" customWidth="1"/>
    <col min="24" max="25" width="2.42578125" style="261" bestFit="1" customWidth="1"/>
    <col min="26" max="26" width="4.85546875" style="261" customWidth="1"/>
    <col min="27" max="27" width="14.7109375" style="297" bestFit="1" customWidth="1"/>
    <col min="28" max="28" width="8.140625" style="297" bestFit="1" customWidth="1"/>
    <col min="29" max="29" width="8.42578125" style="297" bestFit="1" customWidth="1"/>
    <col min="30" max="30" width="4.28515625" style="1013" bestFit="1" customWidth="1"/>
    <col min="31" max="31" width="2.42578125" style="261" bestFit="1" customWidth="1"/>
    <col min="32" max="32" width="4.28515625" style="261"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AA1" s="714"/>
      <c r="AB1" s="714"/>
      <c r="AC1" s="714"/>
      <c r="AD1" s="1015"/>
    </row>
    <row r="2" spans="1:34" s="205" customFormat="1" x14ac:dyDescent="0.2">
      <c r="B2" s="1044"/>
      <c r="C2" s="1044"/>
      <c r="AA2" s="617"/>
      <c r="AB2" s="617"/>
      <c r="AC2" s="617"/>
      <c r="AD2" s="1016"/>
    </row>
    <row r="3" spans="1:34" s="208" customFormat="1" ht="32.25" customHeight="1" x14ac:dyDescent="0.2">
      <c r="B3" s="1045"/>
      <c r="C3" s="1045"/>
      <c r="AA3" s="617"/>
      <c r="AB3" s="617"/>
      <c r="AC3" s="617"/>
      <c r="AD3" s="1016"/>
    </row>
    <row r="4" spans="1:34" s="208" customFormat="1" ht="19.5" customHeight="1" x14ac:dyDescent="0.2">
      <c r="A4" s="1092" t="s">
        <v>408</v>
      </c>
      <c r="B4" s="1092"/>
      <c r="C4" s="1092"/>
      <c r="D4" s="1092"/>
      <c r="E4" s="1092"/>
      <c r="F4" s="1092"/>
      <c r="G4" s="1092"/>
      <c r="H4" s="1092"/>
      <c r="I4" s="1092"/>
      <c r="J4" s="1092"/>
      <c r="K4" s="1092"/>
      <c r="L4" s="1092"/>
      <c r="M4" s="1092"/>
      <c r="N4" s="1092"/>
      <c r="O4" s="1092"/>
      <c r="P4" s="1092"/>
      <c r="Q4" s="1092"/>
      <c r="R4" s="1092"/>
      <c r="S4" s="1092"/>
      <c r="T4" s="1092"/>
      <c r="U4" s="1092"/>
      <c r="AA4" s="617"/>
      <c r="AB4" s="617"/>
      <c r="AC4" s="617"/>
      <c r="AD4" s="1016"/>
    </row>
    <row r="5" spans="1:34" s="208" customForma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AA5" s="617"/>
      <c r="AB5" s="617"/>
      <c r="AC5" s="617"/>
      <c r="AD5" s="1016"/>
    </row>
    <row r="6" spans="1:34" s="208" customFormat="1" ht="6" customHeight="1" x14ac:dyDescent="0.2">
      <c r="AA6" s="617"/>
      <c r="AB6" s="617"/>
      <c r="AC6" s="617"/>
      <c r="AD6" s="1016"/>
    </row>
    <row r="7" spans="1:34" s="213" customFormat="1" ht="7.5" customHeight="1" x14ac:dyDescent="0.2">
      <c r="A7" s="209"/>
      <c r="B7" s="1047" t="s">
        <v>15</v>
      </c>
      <c r="C7" s="211"/>
      <c r="D7" s="1093" t="s">
        <v>16</v>
      </c>
      <c r="E7" s="568"/>
      <c r="F7" s="1054"/>
      <c r="G7" s="1054"/>
      <c r="H7" s="568"/>
      <c r="I7" s="864"/>
      <c r="J7" s="941"/>
      <c r="K7" s="942"/>
      <c r="L7" s="942"/>
      <c r="M7" s="943"/>
      <c r="N7" s="943"/>
      <c r="O7" s="943"/>
      <c r="P7" s="943"/>
      <c r="Q7" s="943"/>
      <c r="R7" s="943"/>
      <c r="S7" s="944"/>
      <c r="T7" s="945"/>
      <c r="U7" s="945"/>
      <c r="V7" s="946"/>
      <c r="AA7" s="596"/>
      <c r="AB7" s="596"/>
      <c r="AC7" s="596"/>
      <c r="AD7" s="1017"/>
    </row>
    <row r="8" spans="1:34" s="213" customFormat="1" ht="15" customHeight="1" x14ac:dyDescent="0.2">
      <c r="A8" s="209"/>
      <c r="B8" s="1048"/>
      <c r="C8" s="211"/>
      <c r="D8" s="1094"/>
      <c r="E8" s="799"/>
      <c r="F8" s="1056" t="s">
        <v>252</v>
      </c>
      <c r="G8" s="1055"/>
      <c r="H8" s="211"/>
      <c r="I8" s="1056" t="s">
        <v>253</v>
      </c>
      <c r="J8" s="1055"/>
      <c r="K8" s="1095" t="s">
        <v>383</v>
      </c>
      <c r="L8" s="1096"/>
      <c r="M8" s="1096"/>
      <c r="N8" s="1096"/>
      <c r="O8" s="1096"/>
      <c r="P8" s="1096"/>
      <c r="Q8" s="1096"/>
      <c r="R8" s="1096"/>
      <c r="S8" s="1096"/>
      <c r="T8" s="1096"/>
      <c r="U8" s="1096"/>
      <c r="V8" s="1097"/>
      <c r="AA8" s="596"/>
      <c r="AB8" s="596"/>
      <c r="AC8" s="596"/>
      <c r="AD8" s="1017"/>
    </row>
    <row r="9" spans="1:34" s="213" customFormat="1" ht="25.5" customHeight="1" x14ac:dyDescent="0.2">
      <c r="A9" s="209"/>
      <c r="B9" s="1048"/>
      <c r="C9" s="211"/>
      <c r="D9" s="1094"/>
      <c r="E9" s="211"/>
      <c r="F9" s="1085"/>
      <c r="G9" s="1086"/>
      <c r="H9" s="211"/>
      <c r="I9" s="1085"/>
      <c r="J9" s="1086"/>
      <c r="K9" s="1056" t="s">
        <v>384</v>
      </c>
      <c r="L9" s="1055"/>
      <c r="M9" s="1056" t="s">
        <v>385</v>
      </c>
      <c r="N9" s="1055"/>
      <c r="O9" s="1056" t="s">
        <v>386</v>
      </c>
      <c r="P9" s="1055"/>
      <c r="Q9" s="1056" t="s">
        <v>387</v>
      </c>
      <c r="R9" s="1055"/>
      <c r="S9" s="1056" t="s">
        <v>388</v>
      </c>
      <c r="T9" s="1055"/>
      <c r="U9" s="1056" t="s">
        <v>389</v>
      </c>
      <c r="V9" s="1055"/>
      <c r="AA9" s="596"/>
      <c r="AB9" s="596"/>
      <c r="AC9" s="596"/>
      <c r="AD9" s="1017"/>
    </row>
    <row r="10" spans="1:34" s="219" customFormat="1" ht="33.75" x14ac:dyDescent="0.2">
      <c r="A10" s="214"/>
      <c r="B10" s="1049"/>
      <c r="C10" s="216"/>
      <c r="D10" s="800" t="s">
        <v>12</v>
      </c>
      <c r="E10" s="216"/>
      <c r="F10" s="217" t="s">
        <v>12</v>
      </c>
      <c r="G10" s="218" t="s">
        <v>221</v>
      </c>
      <c r="H10" s="216"/>
      <c r="I10" s="217" t="s">
        <v>12</v>
      </c>
      <c r="J10" s="218" t="s">
        <v>221</v>
      </c>
      <c r="K10" s="217" t="s">
        <v>12</v>
      </c>
      <c r="L10" s="218" t="s">
        <v>390</v>
      </c>
      <c r="M10" s="217" t="s">
        <v>12</v>
      </c>
      <c r="N10" s="218" t="s">
        <v>390</v>
      </c>
      <c r="O10" s="217" t="s">
        <v>12</v>
      </c>
      <c r="P10" s="218" t="s">
        <v>390</v>
      </c>
      <c r="Q10" s="217" t="s">
        <v>12</v>
      </c>
      <c r="R10" s="218" t="s">
        <v>390</v>
      </c>
      <c r="S10" s="217" t="s">
        <v>12</v>
      </c>
      <c r="T10" s="218" t="s">
        <v>390</v>
      </c>
      <c r="U10" s="217" t="s">
        <v>12</v>
      </c>
      <c r="V10" s="218" t="s">
        <v>390</v>
      </c>
      <c r="AA10" s="590" t="s">
        <v>217</v>
      </c>
      <c r="AB10" s="947" t="s">
        <v>391</v>
      </c>
      <c r="AC10" s="948" t="s">
        <v>392</v>
      </c>
      <c r="AD10" s="1018"/>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AA11" s="949">
        <v>44286</v>
      </c>
      <c r="AB11" s="947">
        <v>27728</v>
      </c>
      <c r="AC11" s="947">
        <v>26286</v>
      </c>
      <c r="AD11" s="1019"/>
    </row>
    <row r="12" spans="1:34" s="232" customFormat="1" ht="14.25" x14ac:dyDescent="0.15">
      <c r="A12" s="224"/>
      <c r="B12" s="225" t="s">
        <v>11</v>
      </c>
      <c r="C12" s="226"/>
      <c r="D12" s="801">
        <v>425463</v>
      </c>
      <c r="E12" s="226"/>
      <c r="F12" s="227">
        <v>2293</v>
      </c>
      <c r="G12" s="228">
        <v>0.53894228170252167</v>
      </c>
      <c r="H12" s="226"/>
      <c r="I12" s="227">
        <v>3425</v>
      </c>
      <c r="J12" s="228">
        <v>0.80500537061977184</v>
      </c>
      <c r="K12" s="227">
        <v>2782</v>
      </c>
      <c r="L12" s="228">
        <v>81.226277372262786</v>
      </c>
      <c r="M12" s="227">
        <v>78</v>
      </c>
      <c r="N12" s="228">
        <v>2.2773722627737225</v>
      </c>
      <c r="O12" s="227">
        <v>0</v>
      </c>
      <c r="P12" s="228">
        <v>0</v>
      </c>
      <c r="Q12" s="227">
        <v>347</v>
      </c>
      <c r="R12" s="228">
        <v>10.131386861313867</v>
      </c>
      <c r="S12" s="227">
        <v>148</v>
      </c>
      <c r="T12" s="228">
        <v>4.3211678832116789</v>
      </c>
      <c r="U12" s="227">
        <v>70</v>
      </c>
      <c r="V12" s="228">
        <v>2.0437956204379564</v>
      </c>
      <c r="X12" s="305"/>
      <c r="Y12" s="305"/>
      <c r="Z12" s="305"/>
      <c r="AA12" s="949">
        <v>44316</v>
      </c>
      <c r="AB12" s="947">
        <v>26001</v>
      </c>
      <c r="AC12" s="947">
        <v>20329</v>
      </c>
      <c r="AD12" s="1020"/>
      <c r="AE12" s="305"/>
      <c r="AF12" s="305"/>
      <c r="AG12" s="306"/>
      <c r="AH12" s="950"/>
    </row>
    <row r="13" spans="1:34" s="232" customFormat="1" ht="14.25" x14ac:dyDescent="0.15">
      <c r="A13" s="224"/>
      <c r="B13" s="233" t="s">
        <v>10</v>
      </c>
      <c r="C13" s="226"/>
      <c r="D13" s="802">
        <v>53455</v>
      </c>
      <c r="E13" s="226"/>
      <c r="F13" s="234">
        <v>890</v>
      </c>
      <c r="G13" s="235">
        <v>1.6649518286409128</v>
      </c>
      <c r="H13" s="226"/>
      <c r="I13" s="234">
        <v>572</v>
      </c>
      <c r="J13" s="235">
        <v>1.0700589280703396</v>
      </c>
      <c r="K13" s="234">
        <v>540</v>
      </c>
      <c r="L13" s="235">
        <v>94.4055944055944</v>
      </c>
      <c r="M13" s="234">
        <v>18</v>
      </c>
      <c r="N13" s="235">
        <v>3.1468531468531471</v>
      </c>
      <c r="O13" s="234">
        <v>0</v>
      </c>
      <c r="P13" s="235">
        <v>0</v>
      </c>
      <c r="Q13" s="234">
        <v>6</v>
      </c>
      <c r="R13" s="235">
        <v>1.048951048951049</v>
      </c>
      <c r="S13" s="234">
        <v>3</v>
      </c>
      <c r="T13" s="235">
        <v>0.52447552447552448</v>
      </c>
      <c r="U13" s="234">
        <v>5</v>
      </c>
      <c r="V13" s="235">
        <v>0.87412587412587417</v>
      </c>
      <c r="X13" s="305"/>
      <c r="Y13" s="305"/>
      <c r="Z13" s="305"/>
      <c r="AA13" s="949">
        <v>44347</v>
      </c>
      <c r="AB13" s="947">
        <v>27218</v>
      </c>
      <c r="AC13" s="947">
        <v>17469</v>
      </c>
      <c r="AD13" s="1020"/>
      <c r="AE13" s="305"/>
      <c r="AF13" s="305"/>
      <c r="AG13" s="306"/>
      <c r="AH13" s="950"/>
    </row>
    <row r="14" spans="1:34" s="232" customFormat="1" ht="14.25" x14ac:dyDescent="0.15">
      <c r="A14" s="224"/>
      <c r="B14" s="233" t="s">
        <v>40</v>
      </c>
      <c r="C14" s="226"/>
      <c r="D14" s="802">
        <v>46790</v>
      </c>
      <c r="E14" s="226"/>
      <c r="F14" s="234">
        <v>786</v>
      </c>
      <c r="G14" s="235">
        <v>1.6798461209660183</v>
      </c>
      <c r="H14" s="226"/>
      <c r="I14" s="234">
        <v>551</v>
      </c>
      <c r="J14" s="235">
        <v>1.1776020517204531</v>
      </c>
      <c r="K14" s="234">
        <v>504</v>
      </c>
      <c r="L14" s="235">
        <v>91.470054446460978</v>
      </c>
      <c r="M14" s="234">
        <v>9</v>
      </c>
      <c r="N14" s="235">
        <v>1.6333938294010888</v>
      </c>
      <c r="O14" s="234">
        <v>4</v>
      </c>
      <c r="P14" s="235">
        <v>0.72595281306715065</v>
      </c>
      <c r="Q14" s="234">
        <v>1</v>
      </c>
      <c r="R14" s="235">
        <v>0.18148820326678766</v>
      </c>
      <c r="S14" s="234">
        <v>6</v>
      </c>
      <c r="T14" s="235">
        <v>1.0889292196007259</v>
      </c>
      <c r="U14" s="234">
        <v>27</v>
      </c>
      <c r="V14" s="235">
        <v>4.900181488203267</v>
      </c>
      <c r="X14" s="305"/>
      <c r="Y14" s="305"/>
      <c r="Z14" s="305"/>
      <c r="AA14" s="949">
        <v>44377</v>
      </c>
      <c r="AB14" s="947">
        <v>28579</v>
      </c>
      <c r="AC14" s="947">
        <v>20931</v>
      </c>
      <c r="AD14" s="1020"/>
      <c r="AE14" s="305"/>
      <c r="AF14" s="305"/>
      <c r="AG14" s="306"/>
      <c r="AH14" s="950"/>
    </row>
    <row r="15" spans="1:34" s="232" customFormat="1" ht="14.25" x14ac:dyDescent="0.15">
      <c r="A15" s="224"/>
      <c r="B15" s="233" t="s">
        <v>41</v>
      </c>
      <c r="C15" s="226"/>
      <c r="D15" s="802">
        <v>43293</v>
      </c>
      <c r="E15" s="226"/>
      <c r="F15" s="234">
        <v>723</v>
      </c>
      <c r="G15" s="235">
        <v>1.6700159379114405</v>
      </c>
      <c r="H15" s="226"/>
      <c r="I15" s="234">
        <v>369</v>
      </c>
      <c r="J15" s="235">
        <v>0.85233178573903401</v>
      </c>
      <c r="K15" s="234">
        <v>364</v>
      </c>
      <c r="L15" s="235">
        <v>98.644986449864504</v>
      </c>
      <c r="M15" s="234">
        <v>4</v>
      </c>
      <c r="N15" s="235">
        <v>1.084010840108401</v>
      </c>
      <c r="O15" s="234">
        <v>0</v>
      </c>
      <c r="P15" s="235">
        <v>0</v>
      </c>
      <c r="Q15" s="234">
        <v>0</v>
      </c>
      <c r="R15" s="235">
        <v>0</v>
      </c>
      <c r="S15" s="234">
        <v>1</v>
      </c>
      <c r="T15" s="235">
        <v>0.27100271002710025</v>
      </c>
      <c r="U15" s="234">
        <v>0</v>
      </c>
      <c r="V15" s="235">
        <v>0</v>
      </c>
      <c r="X15" s="305"/>
      <c r="Y15" s="305"/>
      <c r="Z15" s="305"/>
      <c r="AA15" s="949">
        <v>44408</v>
      </c>
      <c r="AB15" s="947">
        <v>30723</v>
      </c>
      <c r="AC15" s="947">
        <v>25882</v>
      </c>
      <c r="AD15" s="1020"/>
      <c r="AE15" s="305"/>
      <c r="AF15" s="305"/>
      <c r="AG15" s="306"/>
      <c r="AH15" s="950"/>
    </row>
    <row r="16" spans="1:34" s="232" customFormat="1" ht="14.25" x14ac:dyDescent="0.15">
      <c r="A16" s="224"/>
      <c r="B16" s="233" t="s">
        <v>9</v>
      </c>
      <c r="C16" s="226"/>
      <c r="D16" s="802">
        <v>61680</v>
      </c>
      <c r="E16" s="226"/>
      <c r="F16" s="234">
        <v>1204</v>
      </c>
      <c r="G16" s="235">
        <v>1.9520103761348897</v>
      </c>
      <c r="H16" s="226"/>
      <c r="I16" s="234">
        <v>579</v>
      </c>
      <c r="J16" s="235">
        <v>0.93871595330739299</v>
      </c>
      <c r="K16" s="234">
        <v>546</v>
      </c>
      <c r="L16" s="235">
        <v>94.300518134715034</v>
      </c>
      <c r="M16" s="234">
        <v>9</v>
      </c>
      <c r="N16" s="235">
        <v>1.5544041450777202</v>
      </c>
      <c r="O16" s="234">
        <v>0</v>
      </c>
      <c r="P16" s="235">
        <v>0</v>
      </c>
      <c r="Q16" s="234">
        <v>7</v>
      </c>
      <c r="R16" s="235">
        <v>1.2089810017271159</v>
      </c>
      <c r="S16" s="234">
        <v>16</v>
      </c>
      <c r="T16" s="235">
        <v>2.7633851468048358</v>
      </c>
      <c r="U16" s="234">
        <v>1</v>
      </c>
      <c r="V16" s="235">
        <v>0.17271157167530224</v>
      </c>
      <c r="X16" s="305"/>
      <c r="Y16" s="305"/>
      <c r="Z16" s="305"/>
      <c r="AA16" s="949">
        <v>44439</v>
      </c>
      <c r="AB16" s="947">
        <v>23332</v>
      </c>
      <c r="AC16" s="947">
        <v>22391</v>
      </c>
      <c r="AD16" s="1020"/>
      <c r="AE16" s="305"/>
      <c r="AF16" s="305"/>
      <c r="AG16" s="306"/>
      <c r="AH16" s="950"/>
    </row>
    <row r="17" spans="1:34" s="232" customFormat="1" ht="14.25" x14ac:dyDescent="0.15">
      <c r="A17" s="224"/>
      <c r="B17" s="233" t="s">
        <v>8</v>
      </c>
      <c r="C17" s="226"/>
      <c r="D17" s="803">
        <v>23695</v>
      </c>
      <c r="E17" s="226"/>
      <c r="F17" s="238">
        <v>265</v>
      </c>
      <c r="G17" s="235">
        <v>1.1183794049377507</v>
      </c>
      <c r="H17" s="226"/>
      <c r="I17" s="238">
        <v>284</v>
      </c>
      <c r="J17" s="235">
        <v>1.1985650981219667</v>
      </c>
      <c r="K17" s="238">
        <v>280</v>
      </c>
      <c r="L17" s="235">
        <v>98.591549295774655</v>
      </c>
      <c r="M17" s="238">
        <v>4</v>
      </c>
      <c r="N17" s="235">
        <v>1.4084507042253522</v>
      </c>
      <c r="O17" s="238">
        <v>0</v>
      </c>
      <c r="P17" s="235">
        <v>0</v>
      </c>
      <c r="Q17" s="238">
        <v>0</v>
      </c>
      <c r="R17" s="235">
        <v>0</v>
      </c>
      <c r="S17" s="238">
        <v>0</v>
      </c>
      <c r="T17" s="235">
        <v>0</v>
      </c>
      <c r="U17" s="238">
        <v>0</v>
      </c>
      <c r="V17" s="235">
        <v>0</v>
      </c>
      <c r="X17" s="305"/>
      <c r="Y17" s="305"/>
      <c r="Z17" s="305"/>
      <c r="AA17" s="949">
        <v>44469</v>
      </c>
      <c r="AB17" s="947">
        <v>26490</v>
      </c>
      <c r="AC17" s="947">
        <v>22335</v>
      </c>
      <c r="AD17" s="1020"/>
      <c r="AE17" s="305"/>
      <c r="AF17" s="305"/>
      <c r="AG17" s="306"/>
      <c r="AH17" s="950"/>
    </row>
    <row r="18" spans="1:34" s="232" customFormat="1" ht="14.25" x14ac:dyDescent="0.15">
      <c r="A18" s="224"/>
      <c r="B18" s="233" t="s">
        <v>7</v>
      </c>
      <c r="C18" s="226"/>
      <c r="D18" s="802">
        <v>155442</v>
      </c>
      <c r="E18" s="226"/>
      <c r="F18" s="234">
        <v>4481</v>
      </c>
      <c r="G18" s="235">
        <v>2.8827472626445876</v>
      </c>
      <c r="H18" s="226"/>
      <c r="I18" s="234">
        <v>3683</v>
      </c>
      <c r="J18" s="235">
        <v>2.3693724990671763</v>
      </c>
      <c r="K18" s="234">
        <v>1363</v>
      </c>
      <c r="L18" s="235">
        <v>37.00787401574803</v>
      </c>
      <c r="M18" s="234">
        <v>53</v>
      </c>
      <c r="N18" s="235">
        <v>1.4390442573988595</v>
      </c>
      <c r="O18" s="234">
        <v>2155</v>
      </c>
      <c r="P18" s="235">
        <v>58.512082541406464</v>
      </c>
      <c r="Q18" s="234">
        <v>26</v>
      </c>
      <c r="R18" s="235">
        <v>0.70594623947868584</v>
      </c>
      <c r="S18" s="234">
        <v>34</v>
      </c>
      <c r="T18" s="235">
        <v>0.92316046701058918</v>
      </c>
      <c r="U18" s="234">
        <v>52</v>
      </c>
      <c r="V18" s="235">
        <v>1.4118924789573717</v>
      </c>
      <c r="X18" s="305"/>
      <c r="Y18" s="305"/>
      <c r="Z18" s="305"/>
      <c r="AA18" s="949">
        <v>44500</v>
      </c>
      <c r="AB18" s="947">
        <v>29231</v>
      </c>
      <c r="AC18" s="947">
        <v>19576</v>
      </c>
      <c r="AD18" s="1020"/>
      <c r="AE18" s="305"/>
      <c r="AF18" s="305"/>
      <c r="AG18" s="306"/>
      <c r="AH18" s="950"/>
    </row>
    <row r="19" spans="1:34" s="232" customFormat="1" ht="14.25" x14ac:dyDescent="0.15">
      <c r="A19" s="224"/>
      <c r="B19" s="233" t="s">
        <v>43</v>
      </c>
      <c r="C19" s="226"/>
      <c r="D19" s="802">
        <v>95726</v>
      </c>
      <c r="E19" s="226"/>
      <c r="F19" s="234">
        <v>1083</v>
      </c>
      <c r="G19" s="235">
        <v>1.1313540730835927</v>
      </c>
      <c r="H19" s="226"/>
      <c r="I19" s="234">
        <v>1348</v>
      </c>
      <c r="J19" s="235">
        <v>1.4081858638196518</v>
      </c>
      <c r="K19" s="234">
        <v>766</v>
      </c>
      <c r="L19" s="235">
        <v>56.824925816023743</v>
      </c>
      <c r="M19" s="234">
        <v>41</v>
      </c>
      <c r="N19" s="235">
        <v>3.0415430267062313</v>
      </c>
      <c r="O19" s="234">
        <v>7</v>
      </c>
      <c r="P19" s="235">
        <v>0.51928783382789312</v>
      </c>
      <c r="Q19" s="234">
        <v>83</v>
      </c>
      <c r="R19" s="235">
        <v>6.1572700296735912</v>
      </c>
      <c r="S19" s="234">
        <v>3</v>
      </c>
      <c r="T19" s="235">
        <v>0.22255192878338279</v>
      </c>
      <c r="U19" s="234">
        <v>448</v>
      </c>
      <c r="V19" s="235">
        <v>33.23442136498516</v>
      </c>
      <c r="X19" s="305"/>
      <c r="Y19" s="305"/>
      <c r="Z19" s="305"/>
      <c r="AA19" s="949">
        <v>44530</v>
      </c>
      <c r="AB19" s="947">
        <v>29856</v>
      </c>
      <c r="AC19" s="947">
        <v>21916</v>
      </c>
      <c r="AD19" s="1020"/>
      <c r="AE19" s="305"/>
      <c r="AF19" s="305"/>
      <c r="AG19" s="306"/>
      <c r="AH19" s="950"/>
    </row>
    <row r="20" spans="1:34" s="232" customFormat="1" ht="14.25" x14ac:dyDescent="0.15">
      <c r="A20" s="224"/>
      <c r="B20" s="233" t="s">
        <v>44</v>
      </c>
      <c r="C20" s="226"/>
      <c r="D20" s="802">
        <v>377760</v>
      </c>
      <c r="E20" s="226"/>
      <c r="F20" s="234">
        <v>5429</v>
      </c>
      <c r="G20" s="235">
        <v>1.4371558661584076</v>
      </c>
      <c r="H20" s="226"/>
      <c r="I20" s="234">
        <v>3415</v>
      </c>
      <c r="J20" s="235">
        <v>0.90401313002964834</v>
      </c>
      <c r="K20" s="234">
        <v>2998</v>
      </c>
      <c r="L20" s="235">
        <v>87.789165446559295</v>
      </c>
      <c r="M20" s="234">
        <v>33</v>
      </c>
      <c r="N20" s="235">
        <v>0.96632503660322111</v>
      </c>
      <c r="O20" s="234">
        <v>0</v>
      </c>
      <c r="P20" s="235">
        <v>0</v>
      </c>
      <c r="Q20" s="234">
        <v>0</v>
      </c>
      <c r="R20" s="235">
        <v>0</v>
      </c>
      <c r="S20" s="234">
        <v>377</v>
      </c>
      <c r="T20" s="235">
        <v>11.039531478770131</v>
      </c>
      <c r="U20" s="234">
        <v>7</v>
      </c>
      <c r="V20" s="235">
        <v>0.20497803806734993</v>
      </c>
      <c r="X20" s="305"/>
      <c r="Y20" s="305"/>
      <c r="Z20" s="305"/>
      <c r="AA20" s="949">
        <v>44561</v>
      </c>
      <c r="AB20" s="947">
        <v>24104</v>
      </c>
      <c r="AC20" s="947">
        <v>29010</v>
      </c>
      <c r="AD20" s="1020"/>
      <c r="AE20" s="305"/>
      <c r="AF20" s="305"/>
      <c r="AG20" s="306"/>
      <c r="AH20" s="950"/>
    </row>
    <row r="21" spans="1:34" s="232" customFormat="1" ht="14.25" x14ac:dyDescent="0.15">
      <c r="A21" s="224"/>
      <c r="B21" s="233" t="s">
        <v>6</v>
      </c>
      <c r="C21" s="226"/>
      <c r="D21" s="802">
        <v>203398</v>
      </c>
      <c r="E21" s="226"/>
      <c r="F21" s="234">
        <v>3161</v>
      </c>
      <c r="G21" s="235">
        <v>1.5540959104809289</v>
      </c>
      <c r="H21" s="226"/>
      <c r="I21" s="234">
        <v>2258</v>
      </c>
      <c r="J21" s="235">
        <v>1.110138742760499</v>
      </c>
      <c r="K21" s="234">
        <v>2098</v>
      </c>
      <c r="L21" s="235">
        <v>92.914083259521689</v>
      </c>
      <c r="M21" s="234">
        <v>47</v>
      </c>
      <c r="N21" s="235">
        <v>2.0814880425155007</v>
      </c>
      <c r="O21" s="234">
        <v>0</v>
      </c>
      <c r="P21" s="235">
        <v>0</v>
      </c>
      <c r="Q21" s="234">
        <v>41</v>
      </c>
      <c r="R21" s="235">
        <v>1.815766164747564</v>
      </c>
      <c r="S21" s="234">
        <v>11</v>
      </c>
      <c r="T21" s="235">
        <v>0.48715677590788303</v>
      </c>
      <c r="U21" s="234">
        <v>61</v>
      </c>
      <c r="V21" s="235">
        <v>2.701505757307352</v>
      </c>
      <c r="X21" s="305"/>
      <c r="Y21" s="305"/>
      <c r="Z21" s="305"/>
      <c r="AA21" s="949">
        <v>44592</v>
      </c>
      <c r="AB21" s="947">
        <v>22642</v>
      </c>
      <c r="AC21" s="947">
        <v>24609</v>
      </c>
      <c r="AD21" s="1020"/>
      <c r="AE21" s="305"/>
      <c r="AF21" s="305"/>
      <c r="AG21" s="306"/>
      <c r="AH21" s="950"/>
    </row>
    <row r="22" spans="1:34" s="232" customFormat="1" ht="14.25" x14ac:dyDescent="0.15">
      <c r="A22" s="224"/>
      <c r="B22" s="233" t="s">
        <v>5</v>
      </c>
      <c r="C22" s="226"/>
      <c r="D22" s="802">
        <v>58538</v>
      </c>
      <c r="E22" s="226"/>
      <c r="F22" s="234">
        <v>762</v>
      </c>
      <c r="G22" s="235">
        <v>1.3017185418019064</v>
      </c>
      <c r="H22" s="226"/>
      <c r="I22" s="234">
        <v>537</v>
      </c>
      <c r="J22" s="235">
        <v>0.91735283063992623</v>
      </c>
      <c r="K22" s="234">
        <v>440</v>
      </c>
      <c r="L22" s="235">
        <v>81.936685288640604</v>
      </c>
      <c r="M22" s="234">
        <v>23</v>
      </c>
      <c r="N22" s="235">
        <v>4.2830540037243949</v>
      </c>
      <c r="O22" s="234">
        <v>0</v>
      </c>
      <c r="P22" s="235">
        <v>0</v>
      </c>
      <c r="Q22" s="234">
        <v>9</v>
      </c>
      <c r="R22" s="235">
        <v>1.6759776536312849</v>
      </c>
      <c r="S22" s="234">
        <v>2</v>
      </c>
      <c r="T22" s="235">
        <v>0.37243947858472998</v>
      </c>
      <c r="U22" s="234">
        <v>63</v>
      </c>
      <c r="V22" s="235">
        <v>11.731843575418994</v>
      </c>
      <c r="X22" s="305"/>
      <c r="Y22" s="305"/>
      <c r="Z22" s="305"/>
      <c r="AA22" s="949">
        <v>44620</v>
      </c>
      <c r="AB22" s="947">
        <v>24889</v>
      </c>
      <c r="AC22" s="947">
        <v>26478</v>
      </c>
      <c r="AD22" s="1020"/>
      <c r="AE22" s="305"/>
      <c r="AF22" s="305"/>
      <c r="AG22" s="306"/>
      <c r="AH22" s="950"/>
    </row>
    <row r="23" spans="1:34" s="232" customFormat="1" ht="14.25" x14ac:dyDescent="0.15">
      <c r="A23" s="224"/>
      <c r="B23" s="233" t="s">
        <v>38</v>
      </c>
      <c r="C23" s="226"/>
      <c r="D23" s="802">
        <v>83578</v>
      </c>
      <c r="E23" s="226"/>
      <c r="F23" s="234">
        <v>976</v>
      </c>
      <c r="G23" s="235">
        <v>1.1677714231017731</v>
      </c>
      <c r="H23" s="226"/>
      <c r="I23" s="234">
        <v>790</v>
      </c>
      <c r="J23" s="235">
        <v>0.94522481992868945</v>
      </c>
      <c r="K23" s="234">
        <v>752</v>
      </c>
      <c r="L23" s="235">
        <v>95.189873417721515</v>
      </c>
      <c r="M23" s="234">
        <v>11</v>
      </c>
      <c r="N23" s="235">
        <v>1.3924050632911391</v>
      </c>
      <c r="O23" s="234">
        <v>0</v>
      </c>
      <c r="P23" s="235">
        <v>0</v>
      </c>
      <c r="Q23" s="234">
        <v>27</v>
      </c>
      <c r="R23" s="235">
        <v>3.4177215189873418</v>
      </c>
      <c r="S23" s="234">
        <v>0</v>
      </c>
      <c r="T23" s="235">
        <v>0</v>
      </c>
      <c r="U23" s="234">
        <v>0</v>
      </c>
      <c r="V23" s="235">
        <v>0</v>
      </c>
      <c r="X23" s="305"/>
      <c r="Y23" s="305"/>
      <c r="Z23" s="305"/>
      <c r="AA23" s="949">
        <v>44651</v>
      </c>
      <c r="AB23" s="947">
        <v>30256</v>
      </c>
      <c r="AC23" s="947">
        <v>24903</v>
      </c>
      <c r="AD23" s="1020"/>
      <c r="AE23" s="305"/>
      <c r="AF23" s="305"/>
      <c r="AG23" s="306"/>
      <c r="AH23" s="950"/>
    </row>
    <row r="24" spans="1:34" s="232" customFormat="1" ht="14.25" x14ac:dyDescent="0.15">
      <c r="A24" s="224"/>
      <c r="B24" s="233" t="s">
        <v>45</v>
      </c>
      <c r="C24" s="226"/>
      <c r="D24" s="802">
        <v>238875</v>
      </c>
      <c r="E24" s="226"/>
      <c r="F24" s="234">
        <v>3923</v>
      </c>
      <c r="G24" s="235">
        <v>1.6422815279958136</v>
      </c>
      <c r="H24" s="226"/>
      <c r="I24" s="234">
        <v>2402</v>
      </c>
      <c r="J24" s="235">
        <v>1.0055468341182627</v>
      </c>
      <c r="K24" s="234">
        <v>1694</v>
      </c>
      <c r="L24" s="235">
        <v>70.524562864279773</v>
      </c>
      <c r="M24" s="234">
        <v>102</v>
      </c>
      <c r="N24" s="235">
        <v>4.2464612822647796</v>
      </c>
      <c r="O24" s="234">
        <v>0</v>
      </c>
      <c r="P24" s="235">
        <v>0</v>
      </c>
      <c r="Q24" s="234">
        <v>16</v>
      </c>
      <c r="R24" s="235">
        <v>0.66611157368859286</v>
      </c>
      <c r="S24" s="234">
        <v>0</v>
      </c>
      <c r="T24" s="235">
        <v>0</v>
      </c>
      <c r="U24" s="234">
        <v>590</v>
      </c>
      <c r="V24" s="235">
        <v>24.56286427976686</v>
      </c>
      <c r="X24" s="305"/>
      <c r="Y24" s="305"/>
      <c r="Z24" s="305"/>
      <c r="AA24" s="949">
        <v>44681</v>
      </c>
      <c r="AB24" s="947">
        <v>32696</v>
      </c>
      <c r="AC24" s="947">
        <v>22635</v>
      </c>
      <c r="AD24" s="1020"/>
      <c r="AE24" s="305"/>
      <c r="AF24" s="305"/>
      <c r="AG24" s="306"/>
      <c r="AH24" s="950"/>
    </row>
    <row r="25" spans="1:34" s="240" customFormat="1" ht="14.25" x14ac:dyDescent="0.15">
      <c r="A25" s="239"/>
      <c r="B25" s="233" t="s">
        <v>46</v>
      </c>
      <c r="C25" s="226"/>
      <c r="D25" s="802">
        <v>62109</v>
      </c>
      <c r="E25" s="226"/>
      <c r="F25" s="234">
        <v>1454</v>
      </c>
      <c r="G25" s="235">
        <v>2.3410455811557105</v>
      </c>
      <c r="H25" s="226"/>
      <c r="I25" s="234">
        <v>922</v>
      </c>
      <c r="J25" s="235">
        <v>1.4844869503614613</v>
      </c>
      <c r="K25" s="234">
        <v>433</v>
      </c>
      <c r="L25" s="235">
        <v>46.963123644251624</v>
      </c>
      <c r="M25" s="234">
        <v>10</v>
      </c>
      <c r="N25" s="235">
        <v>1.0845986984815619</v>
      </c>
      <c r="O25" s="234">
        <v>8</v>
      </c>
      <c r="P25" s="235">
        <v>0.86767895878524948</v>
      </c>
      <c r="Q25" s="234">
        <v>332</v>
      </c>
      <c r="R25" s="235">
        <v>36.008676789587852</v>
      </c>
      <c r="S25" s="234">
        <v>76</v>
      </c>
      <c r="T25" s="235">
        <v>8.2429501084598709</v>
      </c>
      <c r="U25" s="234">
        <v>63</v>
      </c>
      <c r="V25" s="235">
        <v>6.8329718004338389</v>
      </c>
      <c r="X25" s="305"/>
      <c r="Y25" s="305"/>
      <c r="Z25" s="305"/>
      <c r="AA25" s="949">
        <v>44712</v>
      </c>
      <c r="AB25" s="947">
        <v>38586</v>
      </c>
      <c r="AC25" s="947">
        <v>22335</v>
      </c>
      <c r="AD25" s="1020"/>
      <c r="AE25" s="305"/>
      <c r="AF25" s="305"/>
      <c r="AG25" s="306"/>
      <c r="AH25" s="950"/>
    </row>
    <row r="26" spans="1:34" s="232" customFormat="1" ht="14.25" x14ac:dyDescent="0.15">
      <c r="B26" s="233" t="s">
        <v>47</v>
      </c>
      <c r="C26" s="226"/>
      <c r="D26" s="804">
        <v>22032</v>
      </c>
      <c r="E26" s="226"/>
      <c r="F26" s="238">
        <v>268</v>
      </c>
      <c r="G26" s="235">
        <v>1.2164124909222949</v>
      </c>
      <c r="H26" s="226"/>
      <c r="I26" s="238">
        <v>215</v>
      </c>
      <c r="J26" s="235">
        <v>0.97585330428467676</v>
      </c>
      <c r="K26" s="238">
        <v>207</v>
      </c>
      <c r="L26" s="235">
        <v>96.279069767441854</v>
      </c>
      <c r="M26" s="238">
        <v>8</v>
      </c>
      <c r="N26" s="235">
        <v>3.7209302325581395</v>
      </c>
      <c r="O26" s="238">
        <v>0</v>
      </c>
      <c r="P26" s="235">
        <v>0</v>
      </c>
      <c r="Q26" s="238">
        <v>0</v>
      </c>
      <c r="R26" s="235">
        <v>0</v>
      </c>
      <c r="S26" s="238">
        <v>0</v>
      </c>
      <c r="T26" s="235">
        <v>0</v>
      </c>
      <c r="U26" s="238">
        <v>0</v>
      </c>
      <c r="V26" s="235">
        <v>0</v>
      </c>
      <c r="X26" s="305"/>
      <c r="Y26" s="305"/>
      <c r="Z26" s="305"/>
      <c r="AA26" s="949">
        <v>44742</v>
      </c>
      <c r="AB26" s="947">
        <v>41750</v>
      </c>
      <c r="AC26" s="947">
        <v>23105</v>
      </c>
      <c r="AD26" s="1020"/>
      <c r="AE26" s="305"/>
      <c r="AF26" s="305"/>
      <c r="AG26" s="306"/>
      <c r="AH26" s="950"/>
    </row>
    <row r="27" spans="1:34" s="232" customFormat="1" ht="14.25" x14ac:dyDescent="0.15">
      <c r="B27" s="233" t="s">
        <v>48</v>
      </c>
      <c r="C27" s="226"/>
      <c r="D27" s="804">
        <v>113402</v>
      </c>
      <c r="E27" s="226"/>
      <c r="F27" s="238">
        <v>1812</v>
      </c>
      <c r="G27" s="235">
        <v>1.5978554170120456</v>
      </c>
      <c r="H27" s="226"/>
      <c r="I27" s="238">
        <v>1069</v>
      </c>
      <c r="J27" s="235">
        <v>0.94266415054408204</v>
      </c>
      <c r="K27" s="238">
        <v>1022</v>
      </c>
      <c r="L27" s="235">
        <v>95.603367633302156</v>
      </c>
      <c r="M27" s="238">
        <v>27</v>
      </c>
      <c r="N27" s="235">
        <v>2.5257249766136578</v>
      </c>
      <c r="O27" s="238">
        <v>0</v>
      </c>
      <c r="P27" s="235">
        <v>0</v>
      </c>
      <c r="Q27" s="238">
        <v>10</v>
      </c>
      <c r="R27" s="235">
        <v>0.93545369504209541</v>
      </c>
      <c r="S27" s="238">
        <v>7</v>
      </c>
      <c r="T27" s="235">
        <v>0.65481758652946687</v>
      </c>
      <c r="U27" s="238">
        <v>3</v>
      </c>
      <c r="V27" s="235">
        <v>0.2806361085126286</v>
      </c>
      <c r="X27" s="305"/>
      <c r="Y27" s="305"/>
      <c r="Z27" s="305"/>
      <c r="AA27" s="949">
        <v>44773</v>
      </c>
      <c r="AB27" s="947">
        <v>30827</v>
      </c>
      <c r="AC27" s="947">
        <v>22962</v>
      </c>
      <c r="AD27" s="1020"/>
      <c r="AE27" s="305"/>
      <c r="AF27" s="305"/>
      <c r="AG27" s="306"/>
      <c r="AH27" s="950"/>
    </row>
    <row r="28" spans="1:34" s="232" customFormat="1" ht="14.25" x14ac:dyDescent="0.15">
      <c r="B28" s="233" t="s">
        <v>49</v>
      </c>
      <c r="C28" s="226"/>
      <c r="D28" s="804">
        <v>14651</v>
      </c>
      <c r="E28" s="226"/>
      <c r="F28" s="238">
        <v>265</v>
      </c>
      <c r="G28" s="242">
        <v>1.8087502559552251</v>
      </c>
      <c r="H28" s="226"/>
      <c r="I28" s="238">
        <v>193</v>
      </c>
      <c r="J28" s="242">
        <v>1.3173162241485223</v>
      </c>
      <c r="K28" s="238">
        <v>65</v>
      </c>
      <c r="L28" s="242">
        <v>33.678756476683937</v>
      </c>
      <c r="M28" s="238">
        <v>1</v>
      </c>
      <c r="N28" s="242">
        <v>0.5181347150259068</v>
      </c>
      <c r="O28" s="238">
        <v>127</v>
      </c>
      <c r="P28" s="242">
        <v>65.803108808290162</v>
      </c>
      <c r="Q28" s="238">
        <v>0</v>
      </c>
      <c r="R28" s="242">
        <v>0</v>
      </c>
      <c r="S28" s="238">
        <v>0</v>
      </c>
      <c r="T28" s="242">
        <v>0</v>
      </c>
      <c r="U28" s="238">
        <v>0</v>
      </c>
      <c r="V28" s="242">
        <v>0</v>
      </c>
      <c r="X28" s="305"/>
      <c r="Y28" s="305"/>
      <c r="Z28" s="305"/>
      <c r="AA28" s="949">
        <v>44804</v>
      </c>
      <c r="AB28" s="947">
        <v>26047</v>
      </c>
      <c r="AC28" s="947">
        <v>23877</v>
      </c>
      <c r="AD28" s="1020"/>
      <c r="AE28" s="305"/>
      <c r="AF28" s="305"/>
      <c r="AG28" s="306"/>
      <c r="AH28" s="950"/>
    </row>
    <row r="29" spans="1:34" s="232" customFormat="1" ht="14.25" x14ac:dyDescent="0.15">
      <c r="B29" s="244" t="s">
        <v>4</v>
      </c>
      <c r="C29" s="226"/>
      <c r="D29" s="805">
        <v>5184</v>
      </c>
      <c r="E29" s="226"/>
      <c r="F29" s="245">
        <v>73</v>
      </c>
      <c r="G29" s="246">
        <v>1.408179012345679</v>
      </c>
      <c r="H29" s="226"/>
      <c r="I29" s="245">
        <v>59</v>
      </c>
      <c r="J29" s="246">
        <v>1.1381172839506173</v>
      </c>
      <c r="K29" s="245">
        <v>35</v>
      </c>
      <c r="L29" s="246">
        <v>59.322033898305079</v>
      </c>
      <c r="M29" s="245">
        <v>5</v>
      </c>
      <c r="N29" s="246">
        <v>8.4745762711864394</v>
      </c>
      <c r="O29" s="245">
        <v>0</v>
      </c>
      <c r="P29" s="246">
        <v>0</v>
      </c>
      <c r="Q29" s="245">
        <v>10</v>
      </c>
      <c r="R29" s="246">
        <v>16.949152542372879</v>
      </c>
      <c r="S29" s="245">
        <v>0</v>
      </c>
      <c r="T29" s="246">
        <v>0</v>
      </c>
      <c r="U29" s="245">
        <v>9</v>
      </c>
      <c r="V29" s="246">
        <v>15.254237288135593</v>
      </c>
      <c r="X29" s="305"/>
      <c r="Y29" s="305"/>
      <c r="Z29" s="305"/>
      <c r="AA29" s="949">
        <v>44834</v>
      </c>
      <c r="AB29" s="947">
        <v>32379</v>
      </c>
      <c r="AC29" s="947">
        <v>24010</v>
      </c>
      <c r="AD29" s="1020"/>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29932</v>
      </c>
      <c r="AC30" s="947">
        <v>19815</v>
      </c>
      <c r="AD30" s="1021"/>
      <c r="AE30" s="309"/>
      <c r="AF30" s="305"/>
      <c r="AG30" s="306"/>
      <c r="AH30" s="950"/>
    </row>
    <row r="31" spans="1:34" s="251" customFormat="1" x14ac:dyDescent="0.15">
      <c r="B31" s="252" t="s">
        <v>3</v>
      </c>
      <c r="C31" s="211"/>
      <c r="D31" s="806">
        <v>2085071</v>
      </c>
      <c r="E31" s="211"/>
      <c r="F31" s="253">
        <v>29848</v>
      </c>
      <c r="G31" s="254">
        <v>1.4315100061340837</v>
      </c>
      <c r="H31" s="211"/>
      <c r="I31" s="253">
        <v>22671</v>
      </c>
      <c r="J31" s="254">
        <v>1.0873011038952631</v>
      </c>
      <c r="K31" s="253">
        <v>16889</v>
      </c>
      <c r="L31" s="254">
        <v>74.496052225309867</v>
      </c>
      <c r="M31" s="253">
        <v>483</v>
      </c>
      <c r="N31" s="254">
        <v>2.1304750562392485</v>
      </c>
      <c r="O31" s="253">
        <v>2301</v>
      </c>
      <c r="P31" s="254">
        <v>10.149530236866482</v>
      </c>
      <c r="Q31" s="253">
        <v>915</v>
      </c>
      <c r="R31" s="254">
        <v>4.0359931189625513</v>
      </c>
      <c r="S31" s="253">
        <v>684</v>
      </c>
      <c r="T31" s="254">
        <v>3.0170702659785631</v>
      </c>
      <c r="U31" s="253">
        <v>1399</v>
      </c>
      <c r="V31" s="254">
        <v>6.1708790966432883</v>
      </c>
      <c r="X31" s="305"/>
      <c r="Y31" s="305"/>
      <c r="Z31" s="309"/>
      <c r="AA31" s="949">
        <v>44895</v>
      </c>
      <c r="AB31" s="947">
        <v>32038</v>
      </c>
      <c r="AC31" s="947">
        <v>20330</v>
      </c>
      <c r="AD31" s="1020"/>
      <c r="AE31" s="305"/>
      <c r="AF31" s="309"/>
      <c r="AG31" s="309"/>
      <c r="AH31" s="438"/>
    </row>
    <row r="32" spans="1:34" s="256" customFormat="1" ht="5.25" customHeight="1" x14ac:dyDescent="0.2">
      <c r="B32" s="257"/>
      <c r="C32" s="258"/>
      <c r="E32" s="258"/>
      <c r="AA32" s="949">
        <v>44926</v>
      </c>
      <c r="AB32" s="947">
        <v>25446</v>
      </c>
      <c r="AC32" s="947">
        <v>23015</v>
      </c>
      <c r="AD32" s="1013"/>
    </row>
    <row r="33" spans="2:30" s="251" customFormat="1" x14ac:dyDescent="0.2">
      <c r="B33" s="1091" t="s">
        <v>393</v>
      </c>
      <c r="C33" s="1091"/>
      <c r="D33" s="1091"/>
      <c r="E33" s="1091"/>
      <c r="F33" s="1091"/>
      <c r="G33" s="1091"/>
      <c r="H33" s="1091"/>
      <c r="I33" s="1091"/>
      <c r="J33" s="1091"/>
      <c r="K33" s="1091"/>
      <c r="L33" s="1091"/>
      <c r="M33" s="1091"/>
      <c r="N33" s="1091"/>
      <c r="O33" s="1091"/>
      <c r="P33" s="1091"/>
      <c r="Q33" s="1091"/>
      <c r="R33" s="1091"/>
      <c r="S33" s="1091"/>
      <c r="T33" s="1091"/>
      <c r="U33" s="1091"/>
      <c r="V33" s="1091"/>
      <c r="AA33" s="949">
        <v>44957</v>
      </c>
      <c r="AB33" s="947">
        <v>28819</v>
      </c>
      <c r="AC33" s="947">
        <v>24165</v>
      </c>
      <c r="AD33" s="1013"/>
    </row>
    <row r="34" spans="2:30" s="251" customFormat="1" ht="12"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AA34" s="949">
        <v>44985</v>
      </c>
      <c r="AB34" s="947">
        <v>34747</v>
      </c>
      <c r="AC34" s="947">
        <v>23214</v>
      </c>
      <c r="AD34" s="1013"/>
    </row>
    <row r="35" spans="2:30" x14ac:dyDescent="0.2">
      <c r="B35" s="1075"/>
      <c r="C35" s="1075"/>
      <c r="D35" s="1075"/>
      <c r="E35" s="262"/>
      <c r="F35" s="262"/>
      <c r="AA35" s="949">
        <v>45016</v>
      </c>
      <c r="AB35" s="947">
        <f>GETPIVOTDATA("Suma de AltasSol",[1]td!$A$3,"Fecha",$AA35)</f>
        <v>39866</v>
      </c>
      <c r="AC35" s="947">
        <f>GETPIVOTDATA("Suma de BajasSol",[1]td!$A$3,"Fecha",$AA35)</f>
        <v>28170</v>
      </c>
    </row>
    <row r="36" spans="2:30" x14ac:dyDescent="0.2">
      <c r="B36" s="1076"/>
      <c r="C36" s="1076"/>
      <c r="D36" s="1076"/>
      <c r="E36" s="262"/>
      <c r="F36" s="262"/>
      <c r="AA36" s="949">
        <v>45046</v>
      </c>
      <c r="AB36" s="947">
        <f>GETPIVOTDATA("Suma de AltasSol",[1]td!$A$3,"Fecha",$AA36)</f>
        <v>35704</v>
      </c>
      <c r="AC36" s="947">
        <f>GETPIVOTDATA("Suma de BajasSol",[1]td!$A$3,"Fecha",$AA36)</f>
        <v>24597</v>
      </c>
    </row>
    <row r="37" spans="2:30" x14ac:dyDescent="0.2">
      <c r="AA37" s="949">
        <v>45077</v>
      </c>
      <c r="AB37" s="947">
        <f>GETPIVOTDATA("Suma de AltasSol",[1]td!$A$3,"Fecha",$AA37)</f>
        <v>38659</v>
      </c>
      <c r="AC37" s="947">
        <f>GETPIVOTDATA("Suma de BajasSol",[1]td!$A$3,"Fecha",$AA37)</f>
        <v>21489</v>
      </c>
    </row>
    <row r="38" spans="2:30" x14ac:dyDescent="0.2">
      <c r="AA38" s="949">
        <v>45107</v>
      </c>
      <c r="AB38" s="947">
        <f>GETPIVOTDATA("Suma de AltasSol",[1]td!$A$3,"Fecha",$AA38)</f>
        <v>38600</v>
      </c>
      <c r="AC38" s="947">
        <f>GETPIVOTDATA("Suma de BajasSol",[1]td!$A$3,"Fecha",$AA38)</f>
        <v>21018</v>
      </c>
    </row>
    <row r="39" spans="2:30" x14ac:dyDescent="0.2">
      <c r="AA39" s="949">
        <v>45138</v>
      </c>
      <c r="AB39" s="947">
        <f>GETPIVOTDATA("Suma de AltasSol",[1]td!$A$3,"Fecha",$AA39)</f>
        <v>27853</v>
      </c>
      <c r="AC39" s="947">
        <f>GETPIVOTDATA("Suma de BajasSol",[1]td!$A$3,"Fecha",$AA39)</f>
        <v>19454</v>
      </c>
    </row>
    <row r="40" spans="2:30" x14ac:dyDescent="0.2">
      <c r="AA40" s="949">
        <v>45169</v>
      </c>
      <c r="AB40" s="947">
        <f>GETPIVOTDATA("Suma de AltasSol",[1]td!$A$3,"Fecha",$AA40)</f>
        <v>23854</v>
      </c>
      <c r="AC40" s="947">
        <f>GETPIVOTDATA("Suma de BajasSol",[1]td!$A$3,"Fecha",$AA40)</f>
        <v>17588</v>
      </c>
    </row>
    <row r="41" spans="2:30" x14ac:dyDescent="0.2">
      <c r="AA41" s="949">
        <v>45199</v>
      </c>
      <c r="AB41" s="947">
        <f>GETPIVOTDATA("Suma de AltasSol",[1]td!$A$3,"Fecha",$AA41)</f>
        <v>30663</v>
      </c>
      <c r="AC41" s="947">
        <f>GETPIVOTDATA("Suma de BajasSol",[1]td!$A$3,"Fecha",$AA41)</f>
        <v>23194</v>
      </c>
    </row>
    <row r="42" spans="2:30" x14ac:dyDescent="0.2">
      <c r="AA42" s="949">
        <v>45230</v>
      </c>
      <c r="AB42" s="947">
        <f>GETPIVOTDATA("Suma de AltasSol",[1]td!$A$3,"Fecha",$AA42)</f>
        <v>29848</v>
      </c>
      <c r="AC42" s="947">
        <f>GETPIVOTDATA("Suma de BajasSol",[1]td!$A$3,"Fecha",$AA42)</f>
        <v>22671</v>
      </c>
    </row>
    <row r="43" spans="2:30" x14ac:dyDescent="0.2">
      <c r="AA43" s="949"/>
      <c r="AB43" s="947"/>
      <c r="AC43" s="947"/>
    </row>
    <row r="44" spans="2:30" x14ac:dyDescent="0.2">
      <c r="AA44" s="949"/>
      <c r="AB44" s="947"/>
      <c r="AC44" s="947"/>
    </row>
  </sheetData>
  <mergeCells count="19">
    <mergeCell ref="B2:C2"/>
    <mergeCell ref="B3:C3"/>
    <mergeCell ref="A4:U4"/>
    <mergeCell ref="B5:R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7"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2578125" defaultRowHeight="15" x14ac:dyDescent="0.2"/>
  <cols>
    <col min="1" max="1" width="1.140625" style="1" customWidth="1"/>
    <col min="2" max="2" width="10" style="1" customWidth="1"/>
    <col min="3" max="3" width="1" style="1" customWidth="1"/>
    <col min="4" max="4" width="0.710937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42578125" style="1" customWidth="1"/>
    <col min="22" max="22" width="0.7109375" style="1" customWidth="1"/>
    <col min="23" max="23" width="7.5703125" style="1" customWidth="1"/>
    <col min="24" max="24" width="6.140625" style="1" customWidth="1"/>
    <col min="25" max="25" width="0.5703125" style="1" customWidth="1"/>
    <col min="26" max="26" width="8.57031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0" hidden="1" x14ac:dyDescent="0.2">
      <c r="E1" s="140" t="s">
        <v>39</v>
      </c>
      <c r="F1" s="140"/>
      <c r="H1" s="140" t="s">
        <v>24</v>
      </c>
      <c r="K1" s="140" t="s">
        <v>23</v>
      </c>
      <c r="N1" s="140" t="s">
        <v>22</v>
      </c>
      <c r="Q1" s="140" t="s">
        <v>21</v>
      </c>
      <c r="T1" s="140" t="s">
        <v>20</v>
      </c>
      <c r="W1" s="140" t="s">
        <v>19</v>
      </c>
      <c r="Z1" s="140" t="s">
        <v>18</v>
      </c>
    </row>
    <row r="2" spans="2:30" s="2" customFormat="1" ht="14.25" x14ac:dyDescent="0.2">
      <c r="B2" s="11"/>
      <c r="C2" s="46"/>
      <c r="D2" s="46"/>
      <c r="AB2" s="46"/>
      <c r="AD2" s="90"/>
    </row>
    <row r="3" spans="2:30" s="44" customFormat="1" ht="47.25" customHeight="1" x14ac:dyDescent="0.2">
      <c r="B3" s="1069"/>
      <c r="C3" s="1069"/>
      <c r="D3" s="1069"/>
      <c r="E3" s="1069"/>
      <c r="F3" s="1069"/>
      <c r="G3" s="1069"/>
      <c r="H3" s="1069"/>
      <c r="I3" s="1069"/>
      <c r="J3" s="1069"/>
      <c r="K3" s="1069"/>
      <c r="L3" s="45"/>
      <c r="M3" s="45"/>
      <c r="W3" s="89"/>
      <c r="AA3" s="89"/>
      <c r="AD3" s="88"/>
    </row>
    <row r="4" spans="2:30" s="7" customFormat="1" ht="7.5" customHeight="1" x14ac:dyDescent="0.2">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row>
    <row r="5" spans="2:30" s="7" customFormat="1" ht="19.5" x14ac:dyDescent="0.2">
      <c r="B5" s="1042" t="s">
        <v>409</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row>
    <row r="6" spans="2:30" s="7" customFormat="1" ht="16.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0" s="7" customFormat="1" ht="5.25" customHeight="1" x14ac:dyDescent="0.2">
      <c r="AC7" s="87"/>
      <c r="AD7" s="86"/>
    </row>
    <row r="8" spans="2:30" s="83" customFormat="1" ht="21.75" customHeight="1" x14ac:dyDescent="0.2">
      <c r="B8" s="1103" t="s">
        <v>30</v>
      </c>
      <c r="C8" s="68"/>
      <c r="D8" s="704"/>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0" s="83" customFormat="1" ht="21.75" customHeight="1" x14ac:dyDescent="0.2">
      <c r="B9" s="1104"/>
      <c r="C9" s="68"/>
      <c r="D9" s="705"/>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0" s="83" customFormat="1" ht="21.75" customHeight="1" x14ac:dyDescent="0.2">
      <c r="B10" s="1105"/>
      <c r="D10" s="200"/>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0"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0" s="73" customFormat="1" ht="21" customHeight="1" x14ac:dyDescent="0.2">
      <c r="B12" s="706" t="s">
        <v>27</v>
      </c>
      <c r="D12" s="74"/>
      <c r="E12" s="77">
        <v>2677</v>
      </c>
      <c r="F12" s="76">
        <v>0.20529613411351488</v>
      </c>
      <c r="G12" s="74"/>
      <c r="H12" s="77">
        <v>41959</v>
      </c>
      <c r="I12" s="76">
        <v>3.2177887528087301</v>
      </c>
      <c r="J12" s="74"/>
      <c r="K12" s="77">
        <v>25850</v>
      </c>
      <c r="L12" s="76">
        <v>1.9824075707263205</v>
      </c>
      <c r="M12" s="74"/>
      <c r="N12" s="77">
        <v>37760</v>
      </c>
      <c r="O12" s="76">
        <v>2.8957721419971318</v>
      </c>
      <c r="P12" s="74"/>
      <c r="Q12" s="77">
        <v>45336</v>
      </c>
      <c r="R12" s="76">
        <v>3.4767671035376582</v>
      </c>
      <c r="S12" s="74"/>
      <c r="T12" s="77">
        <v>76551</v>
      </c>
      <c r="U12" s="76">
        <v>5.8706105201806791</v>
      </c>
      <c r="V12" s="74"/>
      <c r="W12" s="77">
        <v>284847</v>
      </c>
      <c r="X12" s="76">
        <v>21.844597651786469</v>
      </c>
      <c r="Y12" s="74"/>
      <c r="Z12" s="77">
        <v>788990</v>
      </c>
      <c r="AA12" s="76">
        <f>Z12*100/$AC$12</f>
        <v>60.5067601248495</v>
      </c>
      <c r="AB12" s="66"/>
      <c r="AC12" s="707">
        <f>E12+H12+K12+N12+Q12+T12+W12+Z12</f>
        <v>1303970</v>
      </c>
      <c r="AD12" s="75">
        <f>F12+I12+L12+O12+R12+U12+X12+AA12</f>
        <v>100</v>
      </c>
    </row>
    <row r="13" spans="2:30" s="73" customFormat="1" ht="20.25" customHeight="1" x14ac:dyDescent="0.2">
      <c r="B13" s="708" t="s">
        <v>26</v>
      </c>
      <c r="D13" s="74"/>
      <c r="E13" s="709">
        <v>3636</v>
      </c>
      <c r="F13" s="710">
        <v>0.46549677954579499</v>
      </c>
      <c r="G13" s="74"/>
      <c r="H13" s="709">
        <v>86452</v>
      </c>
      <c r="I13" s="710">
        <v>11.067966882643859</v>
      </c>
      <c r="J13" s="74"/>
      <c r="K13" s="709">
        <v>40860</v>
      </c>
      <c r="L13" s="710">
        <v>5.2310776711334386</v>
      </c>
      <c r="M13" s="74"/>
      <c r="N13" s="709">
        <v>49469</v>
      </c>
      <c r="O13" s="710">
        <v>6.3332398755090571</v>
      </c>
      <c r="P13" s="74"/>
      <c r="Q13" s="709">
        <v>50924</v>
      </c>
      <c r="R13" s="710">
        <v>6.5195154019774648</v>
      </c>
      <c r="S13" s="74"/>
      <c r="T13" s="709">
        <v>77733</v>
      </c>
      <c r="U13" s="710">
        <v>9.9517219924183937</v>
      </c>
      <c r="V13" s="74"/>
      <c r="W13" s="709">
        <v>169541</v>
      </c>
      <c r="X13" s="710">
        <v>21.705387651532899</v>
      </c>
      <c r="Y13" s="74"/>
      <c r="Z13" s="709">
        <v>302486</v>
      </c>
      <c r="AA13" s="710">
        <f>Z13*100/$AC$13</f>
        <v>38.725593745239095</v>
      </c>
      <c r="AB13" s="66"/>
      <c r="AC13" s="711">
        <f>E13+H13+K13+N13+Q13+T13+W13+Z13</f>
        <v>781101</v>
      </c>
      <c r="AD13" s="712">
        <f>F13+I13+L13+O13+R13+U13+X13+AA13</f>
        <v>100</v>
      </c>
    </row>
    <row r="14" spans="2:30" s="70" customFormat="1" ht="3" customHeight="1" x14ac:dyDescent="0.2">
      <c r="B14" s="713"/>
      <c r="C14" s="68"/>
      <c r="D14" s="66"/>
      <c r="E14" s="71"/>
      <c r="F14" s="72"/>
      <c r="G14" s="66"/>
      <c r="H14" s="71"/>
      <c r="I14" s="72"/>
      <c r="J14" s="66"/>
      <c r="K14" s="71"/>
      <c r="L14" s="72"/>
      <c r="M14" s="66"/>
      <c r="N14" s="71"/>
      <c r="O14" s="72"/>
      <c r="P14" s="66"/>
      <c r="Q14" s="71"/>
      <c r="R14" s="72"/>
      <c r="S14" s="66"/>
      <c r="T14" s="71"/>
      <c r="U14" s="72"/>
      <c r="V14" s="66"/>
      <c r="W14" s="71"/>
      <c r="X14" s="72"/>
      <c r="Y14" s="66"/>
      <c r="Z14" s="71"/>
      <c r="AA14" s="72"/>
      <c r="AB14" s="66"/>
      <c r="AC14" s="71"/>
      <c r="AD14" s="64"/>
    </row>
    <row r="15" spans="2:30" s="63" customFormat="1" ht="18" customHeight="1" x14ac:dyDescent="0.2">
      <c r="B15" s="69" t="s">
        <v>3</v>
      </c>
      <c r="C15" s="68"/>
      <c r="D15" s="66"/>
      <c r="E15" s="65">
        <f>SUM(E12:E13)</f>
        <v>6313</v>
      </c>
      <c r="F15" s="67">
        <f>E15*100/$AC$15</f>
        <v>0.30277146437699243</v>
      </c>
      <c r="G15" s="66"/>
      <c r="H15" s="65">
        <f>SUM(H12:H13)</f>
        <v>128411</v>
      </c>
      <c r="I15" s="67">
        <f>H15*100/$AC$15</f>
        <v>6.1585912422166915</v>
      </c>
      <c r="J15" s="66"/>
      <c r="K15" s="65">
        <f>SUM(K12:K13)</f>
        <v>66710</v>
      </c>
      <c r="L15" s="67">
        <f>K15*100/$AC$15</f>
        <v>3.1994114349103699</v>
      </c>
      <c r="M15" s="66"/>
      <c r="N15" s="65">
        <f>SUM(N12:N13)</f>
        <v>87229</v>
      </c>
      <c r="O15" s="67">
        <f>N15*100/$AC$15</f>
        <v>4.1835026241312647</v>
      </c>
      <c r="P15" s="66"/>
      <c r="Q15" s="65">
        <f>SUM(Q12:Q13)</f>
        <v>96260</v>
      </c>
      <c r="R15" s="67">
        <f>Q15*100/$AC$15</f>
        <v>4.616629361781925</v>
      </c>
      <c r="S15" s="66"/>
      <c r="T15" s="65">
        <f>SUM(T12:T13)</f>
        <v>154284</v>
      </c>
      <c r="U15" s="67">
        <f>T15*100/$AC$15</f>
        <v>7.399460258187851</v>
      </c>
      <c r="V15" s="66"/>
      <c r="W15" s="65">
        <f>SUM(W12:W13)</f>
        <v>454388</v>
      </c>
      <c r="X15" s="67">
        <f>W15*100/$AC$15</f>
        <v>21.792447355509715</v>
      </c>
      <c r="Y15" s="66"/>
      <c r="Z15" s="65">
        <f>SUM(Z12:Z13)</f>
        <v>1091476</v>
      </c>
      <c r="AA15" s="67">
        <f>Z15*100/$AC$15</f>
        <v>52.347186258885188</v>
      </c>
      <c r="AB15" s="66"/>
      <c r="AC15" s="65">
        <f>E15+H15+K15+N15+Q15+T15+W15+Z15</f>
        <v>2085071</v>
      </c>
      <c r="AD15" s="64">
        <f>F15+I15+L15+O15+R15+U15+X15+AA15</f>
        <v>100</v>
      </c>
    </row>
    <row r="16" spans="2:30" s="19" customFormat="1" ht="5.25" customHeight="1" x14ac:dyDescent="0.2">
      <c r="B16" s="62"/>
      <c r="C16" s="62"/>
      <c r="D16" s="62"/>
      <c r="E16" s="62"/>
      <c r="F16" s="62"/>
      <c r="G16" s="62"/>
      <c r="H16" s="62"/>
      <c r="I16" s="62"/>
      <c r="J16" s="62"/>
      <c r="K16" s="62"/>
      <c r="L16" s="62"/>
      <c r="M16" s="62"/>
      <c r="N16" s="62"/>
      <c r="O16" s="48"/>
      <c r="P16" s="48"/>
      <c r="AD16" s="56"/>
    </row>
    <row r="17" spans="2:30" s="19" customFormat="1" ht="12.75" customHeight="1" x14ac:dyDescent="0.2">
      <c r="B17" s="48"/>
      <c r="C17" s="48"/>
      <c r="D17" s="48"/>
      <c r="E17" s="48"/>
      <c r="F17" s="48"/>
      <c r="G17" s="48"/>
      <c r="H17" s="48"/>
      <c r="I17" s="48"/>
      <c r="J17" s="48"/>
      <c r="K17" s="48"/>
      <c r="L17" s="48"/>
      <c r="M17" s="48"/>
      <c r="N17" s="48"/>
      <c r="O17" s="48"/>
      <c r="P17" s="48"/>
      <c r="AD17" s="56"/>
    </row>
    <row r="18" spans="2:30" s="57" customFormat="1" ht="24.75" customHeight="1" x14ac:dyDescent="0.2">
      <c r="B18" s="61"/>
      <c r="C18" s="61"/>
      <c r="D18" s="61"/>
      <c r="E18" s="61" t="s">
        <v>25</v>
      </c>
      <c r="F18" s="61" t="s">
        <v>24</v>
      </c>
      <c r="G18" s="61"/>
      <c r="H18" s="61" t="s">
        <v>23</v>
      </c>
      <c r="I18" s="61" t="s">
        <v>22</v>
      </c>
      <c r="J18" s="61"/>
      <c r="K18" s="61" t="s">
        <v>21</v>
      </c>
      <c r="L18" s="61" t="s">
        <v>20</v>
      </c>
      <c r="M18" s="61"/>
      <c r="N18" s="61" t="s">
        <v>19</v>
      </c>
      <c r="O18" s="61" t="s">
        <v>18</v>
      </c>
      <c r="P18" s="61"/>
      <c r="AD18" s="58"/>
    </row>
    <row r="19" spans="2:30" s="57" customFormat="1" ht="10.5" x14ac:dyDescent="0.2">
      <c r="B19" s="60"/>
      <c r="C19" s="60"/>
      <c r="D19" s="60"/>
      <c r="E19" s="60">
        <f>E15</f>
        <v>6313</v>
      </c>
      <c r="F19" s="59">
        <f>H15</f>
        <v>128411</v>
      </c>
      <c r="G19" s="59"/>
      <c r="H19" s="59">
        <f>K15</f>
        <v>66710</v>
      </c>
      <c r="I19" s="59">
        <f>N15</f>
        <v>87229</v>
      </c>
      <c r="J19" s="59"/>
      <c r="K19" s="59">
        <f>Q15</f>
        <v>96260</v>
      </c>
      <c r="L19" s="59">
        <f>T15</f>
        <v>154284</v>
      </c>
      <c r="M19" s="59"/>
      <c r="N19" s="59">
        <f>W15</f>
        <v>454388</v>
      </c>
      <c r="O19" s="59">
        <f>Z15</f>
        <v>1091476</v>
      </c>
      <c r="P19" s="59"/>
      <c r="AD19" s="58"/>
    </row>
    <row r="20" spans="2:30" s="19" customFormat="1" x14ac:dyDescent="0.2">
      <c r="B20" s="48"/>
      <c r="C20" s="48"/>
      <c r="D20" s="48"/>
      <c r="E20" s="48"/>
      <c r="F20" s="48"/>
      <c r="G20" s="48"/>
      <c r="H20" s="48"/>
      <c r="I20" s="48"/>
      <c r="J20" s="48"/>
      <c r="K20" s="48"/>
      <c r="L20" s="48"/>
      <c r="M20" s="48"/>
      <c r="N20" s="48"/>
      <c r="O20" s="48"/>
      <c r="P20" s="48"/>
      <c r="AD20" s="56"/>
    </row>
    <row r="21" spans="2:30" s="19" customFormat="1" x14ac:dyDescent="0.2">
      <c r="B21" s="48"/>
      <c r="C21" s="48"/>
      <c r="D21" s="48"/>
      <c r="E21" s="48"/>
      <c r="F21" s="48"/>
      <c r="G21" s="48"/>
      <c r="H21" s="48"/>
      <c r="I21" s="48"/>
      <c r="J21" s="48"/>
      <c r="K21" s="48"/>
      <c r="L21" s="48"/>
      <c r="M21" s="48"/>
      <c r="N21" s="48"/>
      <c r="O21" s="48"/>
      <c r="P21" s="48"/>
      <c r="AD21" s="56"/>
    </row>
    <row r="22" spans="2:30" s="19" customFormat="1" x14ac:dyDescent="0.2">
      <c r="B22" s="48"/>
      <c r="C22" s="48"/>
      <c r="D22" s="48"/>
      <c r="E22" s="48"/>
      <c r="F22" s="48"/>
      <c r="G22" s="48"/>
      <c r="H22" s="48"/>
      <c r="I22" s="48"/>
      <c r="J22" s="48"/>
      <c r="K22" s="48"/>
      <c r="L22" s="48"/>
      <c r="M22" s="48"/>
      <c r="N22" s="48"/>
      <c r="O22" s="48"/>
      <c r="P22" s="48"/>
      <c r="AD22" s="56"/>
    </row>
    <row r="23" spans="2:30" s="19" customFormat="1" x14ac:dyDescent="0.2">
      <c r="B23" s="48"/>
      <c r="C23" s="48"/>
      <c r="D23" s="48"/>
      <c r="E23" s="48"/>
      <c r="F23" s="48"/>
      <c r="G23" s="48"/>
      <c r="H23" s="48"/>
      <c r="I23" s="48"/>
      <c r="J23" s="48"/>
      <c r="K23" s="48"/>
      <c r="L23" s="48"/>
      <c r="M23" s="48"/>
      <c r="N23" s="48"/>
      <c r="O23" s="48"/>
      <c r="P23" s="48"/>
      <c r="AD23" s="56"/>
    </row>
    <row r="24" spans="2:30" s="19" customFormat="1" x14ac:dyDescent="0.2">
      <c r="B24" s="48"/>
      <c r="C24" s="48"/>
      <c r="D24" s="48"/>
      <c r="E24" s="48"/>
      <c r="F24" s="48"/>
      <c r="G24" s="48"/>
      <c r="H24" s="48"/>
      <c r="I24" s="48"/>
      <c r="J24" s="48"/>
      <c r="K24" s="48"/>
      <c r="L24" s="48"/>
      <c r="M24" s="48"/>
      <c r="N24" s="48"/>
      <c r="O24" s="48"/>
      <c r="P24" s="48"/>
      <c r="AD24" s="56"/>
    </row>
    <row r="25" spans="2:30" s="19" customFormat="1" x14ac:dyDescent="0.2">
      <c r="B25" s="48"/>
      <c r="C25" s="48"/>
      <c r="D25" s="48"/>
      <c r="E25" s="48"/>
      <c r="F25" s="48"/>
      <c r="G25" s="48"/>
      <c r="H25" s="48"/>
      <c r="I25" s="48"/>
      <c r="J25" s="48"/>
      <c r="K25" s="48"/>
      <c r="L25" s="48"/>
      <c r="M25" s="48"/>
      <c r="N25" s="48"/>
      <c r="O25" s="48"/>
      <c r="P25" s="48"/>
      <c r="AD25" s="56"/>
    </row>
    <row r="26" spans="2:30" s="19" customFormat="1" x14ac:dyDescent="0.2">
      <c r="B26" s="48"/>
      <c r="C26" s="48"/>
      <c r="D26" s="48"/>
      <c r="E26" s="48"/>
      <c r="F26" s="48"/>
      <c r="G26" s="48"/>
      <c r="H26" s="48"/>
      <c r="I26" s="48"/>
      <c r="J26" s="48"/>
      <c r="K26" s="48"/>
      <c r="L26" s="48"/>
      <c r="M26" s="48"/>
      <c r="N26" s="48"/>
      <c r="O26" s="48"/>
      <c r="P26" s="48"/>
      <c r="AD26" s="56"/>
    </row>
    <row r="27" spans="2:30" s="19" customFormat="1" x14ac:dyDescent="0.2">
      <c r="B27" s="48"/>
      <c r="C27" s="48"/>
      <c r="D27" s="48"/>
      <c r="E27" s="48"/>
      <c r="F27" s="48"/>
      <c r="G27" s="48"/>
      <c r="H27" s="48"/>
      <c r="I27" s="48"/>
      <c r="J27" s="48"/>
      <c r="K27" s="48"/>
      <c r="L27" s="48"/>
      <c r="M27" s="48"/>
      <c r="N27" s="48"/>
      <c r="O27" s="48"/>
      <c r="P27" s="48"/>
      <c r="AD27" s="56"/>
    </row>
    <row r="28" spans="2:30" s="19" customFormat="1" x14ac:dyDescent="0.2">
      <c r="B28" s="48"/>
      <c r="C28" s="48"/>
      <c r="D28" s="48"/>
      <c r="E28" s="48"/>
      <c r="F28" s="48"/>
      <c r="G28" s="48"/>
      <c r="H28" s="48"/>
      <c r="I28" s="48"/>
      <c r="J28" s="48"/>
      <c r="K28" s="48"/>
      <c r="L28" s="48"/>
      <c r="M28" s="48"/>
      <c r="N28" s="48"/>
      <c r="O28" s="48"/>
      <c r="P28" s="48"/>
      <c r="AD28" s="56"/>
    </row>
    <row r="29" spans="2:30" s="19" customFormat="1" x14ac:dyDescent="0.2">
      <c r="B29" s="48"/>
      <c r="C29" s="48"/>
      <c r="D29" s="48"/>
      <c r="E29" s="48"/>
      <c r="F29" s="48"/>
      <c r="G29" s="48"/>
      <c r="H29" s="48"/>
      <c r="I29" s="48"/>
      <c r="J29" s="48"/>
      <c r="K29" s="48"/>
      <c r="L29" s="48"/>
      <c r="M29" s="48"/>
      <c r="N29" s="48"/>
      <c r="O29" s="48"/>
      <c r="P29" s="48"/>
      <c r="AD29" s="56"/>
    </row>
    <row r="30" spans="2:30" s="19" customFormat="1" x14ac:dyDescent="0.2">
      <c r="B30" s="48"/>
      <c r="C30" s="48"/>
      <c r="D30" s="48"/>
      <c r="E30" s="48"/>
      <c r="F30" s="48"/>
      <c r="G30" s="48"/>
      <c r="H30" s="48"/>
      <c r="I30" s="48"/>
      <c r="J30" s="48"/>
      <c r="K30" s="48"/>
      <c r="L30" s="48"/>
      <c r="M30" s="48"/>
      <c r="N30" s="48"/>
      <c r="O30" s="48"/>
      <c r="P30" s="48"/>
      <c r="AD30" s="56"/>
    </row>
    <row r="31" spans="2:30" s="19" customFormat="1" ht="5.25" customHeight="1" x14ac:dyDescent="0.2">
      <c r="B31" s="48"/>
      <c r="C31" s="48"/>
      <c r="D31" s="48"/>
      <c r="E31" s="48"/>
      <c r="F31" s="48"/>
      <c r="G31" s="48"/>
      <c r="H31" s="48"/>
      <c r="I31" s="48"/>
      <c r="J31" s="48"/>
      <c r="K31" s="48"/>
      <c r="L31" s="48"/>
      <c r="M31" s="48"/>
      <c r="N31" s="48"/>
      <c r="O31" s="48"/>
      <c r="P31" s="48"/>
      <c r="AD31" s="56"/>
    </row>
    <row r="32" spans="2:30" s="19" customFormat="1" ht="5.25" customHeight="1" x14ac:dyDescent="0.2">
      <c r="B32" s="48"/>
      <c r="C32" s="48"/>
      <c r="D32" s="48"/>
      <c r="E32" s="48"/>
      <c r="F32" s="48"/>
      <c r="G32" s="48"/>
      <c r="H32" s="48"/>
      <c r="I32" s="48"/>
      <c r="J32" s="48"/>
      <c r="K32" s="48"/>
      <c r="L32" s="48"/>
      <c r="M32" s="48"/>
      <c r="N32" s="48"/>
      <c r="O32" s="48"/>
      <c r="P32" s="48"/>
      <c r="AD32" s="56"/>
    </row>
    <row r="33" spans="2:30" s="19" customFormat="1" ht="16.5" customHeigh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AD35" s="56"/>
    </row>
    <row r="36" spans="2:30" s="20" customFormat="1" x14ac:dyDescent="0.2">
      <c r="B36" s="1102" t="s">
        <v>17</v>
      </c>
      <c r="C36" s="1102"/>
      <c r="D36" s="1102"/>
      <c r="E36" s="1102"/>
      <c r="F36" s="1102"/>
      <c r="G36" s="1102"/>
      <c r="H36" s="1102"/>
      <c r="I36" s="1102"/>
      <c r="J36" s="1102"/>
      <c r="K36" s="1102"/>
      <c r="AD36" s="55"/>
    </row>
    <row r="37" spans="2:30" s="3" customFormat="1" ht="12.75" customHeight="1" x14ac:dyDescent="0.2">
      <c r="B37" s="1098"/>
      <c r="C37" s="1099"/>
      <c r="D37" s="1099"/>
      <c r="E37" s="1099"/>
      <c r="F37" s="1099"/>
      <c r="G37" s="1099"/>
      <c r="H37" s="1099"/>
      <c r="I37" s="1099"/>
      <c r="J37" s="1099"/>
      <c r="K37" s="1099"/>
      <c r="L37" s="1099"/>
      <c r="M37" s="1099"/>
      <c r="N37" s="1099"/>
      <c r="O37" s="1099"/>
      <c r="P37" s="403"/>
      <c r="AD37" s="54"/>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AD40"/>
  <sheetViews>
    <sheetView zoomScaleNormal="100" workbookViewId="0"/>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7"/>
      <c r="C2" s="1027"/>
      <c r="D2" s="1027"/>
      <c r="E2" s="1027"/>
      <c r="F2" s="1027"/>
      <c r="G2" s="1027"/>
      <c r="H2" s="1027"/>
      <c r="I2" s="1027"/>
      <c r="J2" s="1027"/>
      <c r="K2" s="1027"/>
      <c r="L2" s="1027"/>
      <c r="M2" s="1027"/>
      <c r="N2" s="1027"/>
      <c r="O2" s="1027"/>
      <c r="P2" s="1027"/>
      <c r="Q2" s="1027"/>
      <c r="R2" s="1027"/>
      <c r="S2" s="10"/>
      <c r="T2" s="16"/>
      <c r="U2" s="15"/>
      <c r="V2" s="15"/>
      <c r="W2" s="15"/>
      <c r="X2" s="15"/>
      <c r="Y2" s="15"/>
      <c r="Z2" s="15"/>
      <c r="AA2" s="15"/>
      <c r="AB2" s="15"/>
      <c r="AC2" s="15"/>
      <c r="AD2" s="15"/>
    </row>
    <row r="3" spans="1:30" x14ac:dyDescent="0.2">
      <c r="B3" s="3"/>
      <c r="C3" s="1033" t="s">
        <v>301</v>
      </c>
      <c r="D3" s="1033"/>
      <c r="E3" s="103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4" t="s">
        <v>302</v>
      </c>
      <c r="C5" s="1035"/>
      <c r="D5" s="1035"/>
      <c r="E5" s="1035"/>
      <c r="F5" s="1035"/>
      <c r="G5" s="1035"/>
      <c r="H5" s="1035"/>
      <c r="I5" s="1035"/>
      <c r="J5" s="1035"/>
      <c r="K5" s="1035"/>
      <c r="L5" s="1035"/>
      <c r="M5" s="1035"/>
      <c r="N5" s="1035"/>
      <c r="O5" s="1035"/>
      <c r="P5" s="1035"/>
      <c r="Q5" s="1036">
        <v>45230</v>
      </c>
      <c r="R5" s="1037"/>
      <c r="S5" s="103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2" t="s">
        <v>303</v>
      </c>
      <c r="C7" s="1032"/>
      <c r="D7" s="1032"/>
      <c r="E7" s="1032"/>
      <c r="F7" s="1032"/>
      <c r="G7" s="1032"/>
      <c r="H7" s="1032"/>
      <c r="I7" s="1032"/>
      <c r="J7" s="1032"/>
      <c r="K7" s="1032"/>
      <c r="L7" s="1032"/>
      <c r="M7" s="1032"/>
      <c r="N7" s="1032"/>
      <c r="O7" s="1032"/>
      <c r="P7" s="1032"/>
      <c r="Q7" s="1032"/>
      <c r="R7" s="1032"/>
      <c r="S7" s="1032"/>
      <c r="T7" s="1"/>
    </row>
    <row r="8" spans="1:30" ht="18.75" customHeight="1" x14ac:dyDescent="0.2">
      <c r="B8" s="1031" t="s">
        <v>304</v>
      </c>
      <c r="C8" s="1031"/>
      <c r="D8" s="1031"/>
      <c r="E8" s="1031"/>
      <c r="F8" s="1031"/>
      <c r="G8" s="1031"/>
      <c r="H8" s="1031"/>
      <c r="I8" s="1031"/>
      <c r="J8" s="1031"/>
      <c r="K8" s="1031"/>
      <c r="L8" s="1031"/>
      <c r="M8" s="1031"/>
      <c r="N8" s="1031"/>
      <c r="O8" s="1031"/>
      <c r="P8" s="1031"/>
      <c r="Q8" s="1031"/>
      <c r="R8" s="1031"/>
      <c r="S8" s="1031"/>
      <c r="T8" s="1"/>
    </row>
    <row r="9" spans="1:30" ht="18.75" customHeight="1" x14ac:dyDescent="0.2">
      <c r="B9" s="1031" t="s">
        <v>305</v>
      </c>
      <c r="C9" s="1031"/>
      <c r="D9" s="1031"/>
      <c r="E9" s="1031"/>
      <c r="F9" s="1031"/>
      <c r="G9" s="1031"/>
      <c r="H9" s="1031"/>
      <c r="I9" s="1031"/>
      <c r="J9" s="1031"/>
      <c r="K9" s="1031"/>
      <c r="L9" s="1031"/>
      <c r="M9" s="1031"/>
      <c r="N9" s="1031"/>
      <c r="O9" s="1031"/>
      <c r="P9" s="1031"/>
      <c r="Q9" s="1031"/>
      <c r="R9" s="1031"/>
      <c r="S9" s="1031"/>
      <c r="T9" s="1"/>
    </row>
    <row r="10" spans="1:30" ht="18.75" customHeight="1" x14ac:dyDescent="0.2">
      <c r="B10" s="1031" t="s">
        <v>306</v>
      </c>
      <c r="C10" s="1031"/>
      <c r="D10" s="1031"/>
      <c r="E10" s="1031"/>
      <c r="F10" s="1031"/>
      <c r="G10" s="1031"/>
      <c r="H10" s="1031"/>
      <c r="I10" s="1031"/>
      <c r="J10" s="1031"/>
      <c r="K10" s="1031"/>
      <c r="L10" s="1031"/>
      <c r="M10" s="1031"/>
      <c r="N10" s="1031"/>
      <c r="O10" s="1031"/>
      <c r="P10" s="1031"/>
      <c r="Q10" s="1031"/>
      <c r="R10" s="1031"/>
      <c r="S10" s="1031"/>
      <c r="T10" s="1"/>
    </row>
    <row r="11" spans="1:30" ht="18.75" customHeight="1" x14ac:dyDescent="0.2">
      <c r="B11" s="1031" t="s">
        <v>307</v>
      </c>
      <c r="C11" s="1031"/>
      <c r="D11" s="1031"/>
      <c r="E11" s="1031"/>
      <c r="F11" s="1031"/>
      <c r="G11" s="1031"/>
      <c r="H11" s="1031"/>
      <c r="I11" s="1031"/>
      <c r="J11" s="1031"/>
      <c r="K11" s="1031"/>
      <c r="L11" s="1031"/>
      <c r="M11" s="1031"/>
      <c r="N11" s="1031"/>
      <c r="O11" s="1031"/>
      <c r="P11" s="1031"/>
      <c r="Q11" s="1031"/>
      <c r="R11" s="1031"/>
      <c r="S11" s="1031"/>
      <c r="T11" s="1"/>
    </row>
    <row r="12" spans="1:30" ht="18.75" customHeight="1" x14ac:dyDescent="0.2">
      <c r="B12" s="1031" t="s">
        <v>308</v>
      </c>
      <c r="C12" s="1031"/>
      <c r="D12" s="1031"/>
      <c r="E12" s="1031"/>
      <c r="F12" s="1031"/>
      <c r="G12" s="1031"/>
      <c r="H12" s="1031"/>
      <c r="I12" s="1031"/>
      <c r="J12" s="1031"/>
      <c r="K12" s="1031"/>
      <c r="L12" s="1031"/>
      <c r="M12" s="1031"/>
      <c r="N12" s="1031"/>
      <c r="O12" s="1031"/>
      <c r="P12" s="1031"/>
      <c r="Q12" s="1031"/>
      <c r="R12" s="1031"/>
      <c r="S12" s="1031"/>
      <c r="T12" s="1"/>
    </row>
    <row r="13" spans="1:30" ht="18.75" customHeight="1" x14ac:dyDescent="0.2">
      <c r="B13" s="1031" t="s">
        <v>309</v>
      </c>
      <c r="C13" s="1031"/>
      <c r="D13" s="1031"/>
      <c r="E13" s="1031"/>
      <c r="F13" s="1031"/>
      <c r="G13" s="1031"/>
      <c r="H13" s="1031"/>
      <c r="I13" s="1031"/>
      <c r="J13" s="1031"/>
      <c r="K13" s="1031"/>
      <c r="L13" s="1031"/>
      <c r="M13" s="1031"/>
      <c r="N13" s="1031"/>
      <c r="O13" s="1031"/>
      <c r="P13" s="1031"/>
      <c r="Q13" s="1031"/>
      <c r="R13" s="1031"/>
      <c r="S13" s="1031"/>
      <c r="T13" s="1"/>
    </row>
    <row r="14" spans="1:30" ht="18.75" customHeight="1" x14ac:dyDescent="0.2">
      <c r="B14" s="1031" t="s">
        <v>310</v>
      </c>
      <c r="C14" s="1031"/>
      <c r="D14" s="1031"/>
      <c r="E14" s="1031"/>
      <c r="F14" s="1031"/>
      <c r="G14" s="1031"/>
      <c r="H14" s="1031"/>
      <c r="I14" s="1031"/>
      <c r="J14" s="1031"/>
      <c r="K14" s="1031"/>
      <c r="L14" s="1031"/>
      <c r="M14" s="1031"/>
      <c r="N14" s="1031"/>
      <c r="O14" s="1031"/>
      <c r="P14" s="1031"/>
      <c r="Q14" s="1031"/>
      <c r="R14" s="1031"/>
      <c r="S14" s="1031"/>
      <c r="T14" s="1"/>
    </row>
    <row r="15" spans="1:30" ht="18.75" customHeight="1" x14ac:dyDescent="0.2">
      <c r="B15" s="863"/>
      <c r="C15" s="863"/>
      <c r="D15" s="863"/>
      <c r="E15" s="863"/>
      <c r="F15" s="863"/>
      <c r="G15" s="863"/>
      <c r="H15" s="863"/>
      <c r="I15" s="863"/>
      <c r="J15" s="863"/>
      <c r="K15" s="863"/>
      <c r="L15" s="863"/>
      <c r="M15" s="863"/>
      <c r="N15" s="863"/>
      <c r="O15" s="863"/>
      <c r="P15" s="863"/>
      <c r="Q15" s="863"/>
      <c r="R15" s="863"/>
      <c r="S15" s="863"/>
      <c r="T15" s="1"/>
    </row>
    <row r="16" spans="1:30" ht="18.75" customHeight="1" x14ac:dyDescent="0.2">
      <c r="B16" s="1032" t="s">
        <v>311</v>
      </c>
      <c r="C16" s="1032"/>
      <c r="D16" s="1032"/>
      <c r="E16" s="1032"/>
      <c r="F16" s="1032"/>
      <c r="G16" s="1032"/>
      <c r="H16" s="1032"/>
      <c r="I16" s="1032"/>
      <c r="J16" s="1032"/>
      <c r="K16" s="1032"/>
      <c r="L16" s="1032"/>
      <c r="M16" s="1032"/>
      <c r="N16" s="1032"/>
      <c r="O16" s="1032"/>
      <c r="P16" s="1032"/>
      <c r="Q16" s="1032"/>
      <c r="R16" s="1032"/>
      <c r="S16" s="1032"/>
      <c r="T16" s="1"/>
    </row>
    <row r="17" spans="2:21" ht="18.75" customHeight="1" x14ac:dyDescent="0.2">
      <c r="B17" s="1031" t="s">
        <v>312</v>
      </c>
      <c r="C17" s="1031"/>
      <c r="D17" s="1031"/>
      <c r="E17" s="1031"/>
      <c r="F17" s="1031"/>
      <c r="G17" s="1031"/>
      <c r="H17" s="1031"/>
      <c r="I17" s="1031"/>
      <c r="J17" s="1031"/>
      <c r="K17" s="1031"/>
      <c r="L17" s="1031"/>
      <c r="M17" s="1031"/>
      <c r="N17" s="1031"/>
      <c r="O17" s="1031"/>
      <c r="P17" s="1031"/>
      <c r="Q17" s="1031"/>
      <c r="R17" s="1031"/>
      <c r="S17" s="1031"/>
      <c r="T17" s="863"/>
    </row>
    <row r="18" spans="2:21" ht="18.75" customHeight="1" x14ac:dyDescent="0.2">
      <c r="B18" s="1031" t="s">
        <v>313</v>
      </c>
      <c r="C18" s="1031"/>
      <c r="D18" s="1031"/>
      <c r="E18" s="1031"/>
      <c r="F18" s="1031"/>
      <c r="G18" s="1031"/>
      <c r="H18" s="1031"/>
      <c r="I18" s="1031"/>
      <c r="J18" s="1031"/>
      <c r="K18" s="1031"/>
      <c r="L18" s="1031"/>
      <c r="M18" s="1031"/>
      <c r="N18" s="1031"/>
      <c r="O18" s="1031"/>
      <c r="P18" s="1031"/>
      <c r="Q18" s="1031"/>
      <c r="R18" s="1031"/>
      <c r="S18" s="1031"/>
      <c r="T18" s="863"/>
    </row>
    <row r="19" spans="2:21" ht="18.75" customHeight="1" x14ac:dyDescent="0.2">
      <c r="B19" s="1031" t="s">
        <v>314</v>
      </c>
      <c r="C19" s="1031"/>
      <c r="D19" s="1031"/>
      <c r="E19" s="1031"/>
      <c r="F19" s="1031"/>
      <c r="G19" s="1031"/>
      <c r="H19" s="1031"/>
      <c r="I19" s="1031"/>
      <c r="J19" s="1031"/>
      <c r="K19" s="1031"/>
      <c r="L19" s="1031"/>
      <c r="M19" s="1031"/>
      <c r="N19" s="1031"/>
      <c r="O19" s="1031"/>
      <c r="P19" s="1031"/>
      <c r="Q19" s="1031"/>
      <c r="R19" s="1031"/>
      <c r="S19" s="1031"/>
      <c r="T19" s="863"/>
    </row>
    <row r="20" spans="2:21" ht="18.75" customHeight="1" x14ac:dyDescent="0.2">
      <c r="B20" s="1031" t="s">
        <v>315</v>
      </c>
      <c r="C20" s="1031"/>
      <c r="D20" s="1031"/>
      <c r="E20" s="1031"/>
      <c r="F20" s="1031"/>
      <c r="G20" s="1031"/>
      <c r="H20" s="1031"/>
      <c r="I20" s="1031"/>
      <c r="J20" s="1031"/>
      <c r="K20" s="1031"/>
      <c r="L20" s="1031"/>
      <c r="M20" s="1031"/>
      <c r="N20" s="1031"/>
      <c r="O20" s="1031"/>
      <c r="P20" s="1031"/>
      <c r="Q20" s="1031"/>
      <c r="R20" s="1031"/>
      <c r="S20" s="1031"/>
      <c r="T20" s="863"/>
    </row>
    <row r="21" spans="2:21" ht="18.75" customHeight="1" x14ac:dyDescent="0.2">
      <c r="B21" s="1031" t="s">
        <v>316</v>
      </c>
      <c r="C21" s="1031"/>
      <c r="D21" s="1031"/>
      <c r="E21" s="1031"/>
      <c r="F21" s="1031"/>
      <c r="G21" s="1031"/>
      <c r="H21" s="1031"/>
      <c r="I21" s="1031"/>
      <c r="J21" s="1031"/>
      <c r="K21" s="1031"/>
      <c r="L21" s="1031"/>
      <c r="M21" s="1031"/>
      <c r="N21" s="1031"/>
      <c r="O21" s="1031"/>
      <c r="P21" s="1031"/>
      <c r="Q21" s="1031"/>
      <c r="R21" s="1031"/>
      <c r="S21" s="1031"/>
      <c r="T21" s="1031"/>
    </row>
    <row r="22" spans="2:21" ht="18.75" customHeight="1" x14ac:dyDescent="0.2">
      <c r="B22" s="1031" t="s">
        <v>317</v>
      </c>
      <c r="C22" s="1031"/>
      <c r="D22" s="1031"/>
      <c r="E22" s="1031"/>
      <c r="F22" s="1031"/>
      <c r="G22" s="1031"/>
      <c r="H22" s="1031"/>
      <c r="I22" s="1031"/>
      <c r="J22" s="1031"/>
      <c r="K22" s="1031"/>
      <c r="L22" s="1031"/>
      <c r="M22" s="1031"/>
      <c r="N22" s="1031"/>
      <c r="O22" s="1031"/>
      <c r="P22" s="1031"/>
      <c r="Q22" s="1031"/>
      <c r="R22" s="1031"/>
      <c r="S22" s="1031"/>
      <c r="T22" s="863"/>
    </row>
    <row r="23" spans="2:21" ht="18.75" customHeight="1" x14ac:dyDescent="0.2">
      <c r="B23" s="1031" t="s">
        <v>318</v>
      </c>
      <c r="C23" s="1031"/>
      <c r="D23" s="1031"/>
      <c r="E23" s="1031"/>
      <c r="F23" s="1031"/>
      <c r="G23" s="1031"/>
      <c r="H23" s="1031"/>
      <c r="I23" s="1031"/>
      <c r="J23" s="1031"/>
      <c r="K23" s="1031"/>
      <c r="L23" s="1031"/>
      <c r="M23" s="1031"/>
      <c r="N23" s="1031"/>
      <c r="O23" s="1031"/>
      <c r="P23" s="1031"/>
      <c r="Q23" s="1031"/>
      <c r="R23" s="1031"/>
      <c r="S23" s="1031"/>
      <c r="T23" s="863"/>
    </row>
    <row r="24" spans="2:21" ht="18.75" customHeight="1" x14ac:dyDescent="0.2">
      <c r="B24" s="863"/>
      <c r="C24" s="863"/>
      <c r="D24" s="863"/>
      <c r="E24" s="863"/>
      <c r="F24" s="863"/>
      <c r="G24" s="863"/>
      <c r="H24" s="863"/>
      <c r="I24" s="863"/>
      <c r="J24" s="863"/>
      <c r="K24" s="863"/>
      <c r="L24" s="863"/>
      <c r="M24" s="863"/>
      <c r="N24" s="863"/>
      <c r="O24" s="863"/>
      <c r="P24" s="863"/>
      <c r="Q24" s="863"/>
      <c r="R24" s="863"/>
      <c r="S24" s="863"/>
      <c r="T24" s="788"/>
    </row>
    <row r="25" spans="2:21" ht="18.75" customHeight="1" x14ac:dyDescent="0.2">
      <c r="B25" s="1032" t="s">
        <v>319</v>
      </c>
      <c r="C25" s="1032"/>
      <c r="D25" s="1032"/>
      <c r="E25" s="1032"/>
      <c r="F25" s="1032"/>
      <c r="G25" s="1032"/>
      <c r="H25" s="1032"/>
      <c r="I25" s="1032"/>
      <c r="J25" s="1032"/>
      <c r="K25" s="1032"/>
      <c r="L25" s="1032"/>
      <c r="M25" s="1032"/>
      <c r="N25" s="1032"/>
      <c r="O25" s="1032"/>
      <c r="P25" s="1032"/>
      <c r="Q25" s="1032"/>
      <c r="R25" s="1032"/>
      <c r="S25" s="1032"/>
      <c r="T25" s="1"/>
    </row>
    <row r="26" spans="2:21" ht="18.75" customHeight="1" x14ac:dyDescent="0.2">
      <c r="B26" s="1031" t="s">
        <v>320</v>
      </c>
      <c r="C26" s="1031"/>
      <c r="D26" s="1031"/>
      <c r="E26" s="1031"/>
      <c r="F26" s="1031"/>
      <c r="G26" s="1031"/>
      <c r="H26" s="1031"/>
      <c r="I26" s="1031"/>
      <c r="J26" s="1031"/>
      <c r="K26" s="1031"/>
      <c r="L26" s="1031"/>
      <c r="M26" s="1031"/>
      <c r="N26" s="1031"/>
      <c r="O26" s="1031"/>
      <c r="P26" s="1031"/>
      <c r="Q26" s="1031"/>
      <c r="R26" s="1031"/>
      <c r="S26" s="1031"/>
      <c r="T26" s="1031"/>
      <c r="U26" s="1031"/>
    </row>
    <row r="27" spans="2:21" ht="18.75" customHeight="1" x14ac:dyDescent="0.2">
      <c r="B27" s="1031" t="s">
        <v>321</v>
      </c>
      <c r="C27" s="1031"/>
      <c r="D27" s="1031"/>
      <c r="E27" s="1031"/>
      <c r="F27" s="1031"/>
      <c r="G27" s="1031"/>
      <c r="H27" s="1031"/>
      <c r="I27" s="1031"/>
      <c r="J27" s="1031"/>
      <c r="K27" s="1031"/>
      <c r="L27" s="1031"/>
      <c r="M27" s="1031"/>
      <c r="N27" s="1031"/>
      <c r="O27" s="1031"/>
      <c r="P27" s="1031"/>
      <c r="Q27" s="1031"/>
      <c r="R27" s="1031"/>
      <c r="S27" s="1031"/>
      <c r="T27" s="1031"/>
      <c r="U27" s="1031"/>
    </row>
    <row r="28" spans="2:21" ht="18.75" customHeight="1" x14ac:dyDescent="0.2">
      <c r="B28" s="1031" t="s">
        <v>322</v>
      </c>
      <c r="C28" s="1031"/>
      <c r="D28" s="1031"/>
      <c r="E28" s="1031"/>
      <c r="F28" s="1031"/>
      <c r="G28" s="1031"/>
      <c r="H28" s="1031"/>
      <c r="I28" s="1031"/>
      <c r="J28" s="1031"/>
      <c r="K28" s="1031"/>
      <c r="L28" s="1031"/>
      <c r="M28" s="1031"/>
      <c r="N28" s="1031"/>
      <c r="O28" s="1031"/>
      <c r="P28" s="1031"/>
      <c r="Q28" s="1031"/>
      <c r="R28" s="1031"/>
      <c r="S28" s="1031"/>
      <c r="T28" s="1031"/>
      <c r="U28" s="1031"/>
    </row>
    <row r="29" spans="2:21" ht="18.75" customHeight="1" x14ac:dyDescent="0.2">
      <c r="B29" s="1031" t="s">
        <v>323</v>
      </c>
      <c r="C29" s="1031"/>
      <c r="D29" s="1031"/>
      <c r="E29" s="1031"/>
      <c r="F29" s="1031"/>
      <c r="G29" s="1031"/>
      <c r="H29" s="1031"/>
      <c r="I29" s="1031"/>
      <c r="J29" s="1031"/>
      <c r="K29" s="1031"/>
      <c r="L29" s="1031"/>
      <c r="M29" s="1031"/>
      <c r="N29" s="1031"/>
      <c r="O29" s="1031"/>
      <c r="P29" s="1031"/>
      <c r="Q29" s="1031"/>
      <c r="R29" s="1031"/>
      <c r="S29" s="1031"/>
      <c r="T29" s="1031"/>
      <c r="U29" s="1031"/>
    </row>
    <row r="30" spans="2:21" ht="15" customHeight="1" x14ac:dyDescent="0.2">
      <c r="B30" s="1031" t="s">
        <v>324</v>
      </c>
      <c r="C30" s="1031"/>
      <c r="D30" s="1031"/>
      <c r="E30" s="1031"/>
      <c r="F30" s="1031"/>
      <c r="G30" s="1031"/>
      <c r="H30" s="1031"/>
      <c r="I30" s="1031"/>
      <c r="J30" s="1031"/>
      <c r="K30" s="1031"/>
      <c r="L30" s="1031"/>
      <c r="M30" s="1031"/>
      <c r="N30" s="1031"/>
      <c r="O30" s="1031"/>
      <c r="P30" s="1031"/>
      <c r="Q30" s="1031"/>
      <c r="R30" s="1031"/>
      <c r="S30" s="1031"/>
      <c r="T30" s="1031"/>
      <c r="U30" s="1031"/>
    </row>
    <row r="31" spans="2:21" ht="18.75" customHeight="1" x14ac:dyDescent="0.2">
      <c r="B31" s="1031" t="s">
        <v>325</v>
      </c>
      <c r="C31" s="1031"/>
      <c r="D31" s="1031"/>
      <c r="E31" s="1031"/>
      <c r="F31" s="1031"/>
      <c r="G31" s="1031"/>
      <c r="H31" s="1031"/>
      <c r="I31" s="1031"/>
      <c r="J31" s="1031"/>
      <c r="K31" s="1031"/>
      <c r="L31" s="1031"/>
      <c r="M31" s="1031"/>
      <c r="N31" s="1031"/>
      <c r="O31" s="1031"/>
      <c r="P31" s="1031"/>
      <c r="Q31" s="1031"/>
      <c r="R31" s="1031"/>
      <c r="S31" s="1031"/>
      <c r="T31" s="1031"/>
      <c r="U31" s="1031"/>
    </row>
    <row r="32" spans="2:21" ht="18.75" customHeight="1" x14ac:dyDescent="0.2">
      <c r="B32" s="863"/>
      <c r="C32" s="863"/>
      <c r="D32" s="863"/>
      <c r="E32" s="863"/>
      <c r="F32" s="863"/>
      <c r="G32" s="863"/>
      <c r="H32" s="863"/>
      <c r="I32" s="863"/>
      <c r="J32" s="863"/>
      <c r="K32" s="863"/>
      <c r="L32" s="863"/>
      <c r="M32" s="863"/>
      <c r="N32" s="863"/>
      <c r="O32" s="863"/>
      <c r="P32" s="863"/>
      <c r="Q32" s="863"/>
      <c r="R32" s="863"/>
      <c r="S32" s="863"/>
      <c r="T32" s="788"/>
    </row>
    <row r="33" spans="2:20" ht="15.95" customHeight="1" x14ac:dyDescent="0.2">
      <c r="B33" s="788"/>
      <c r="C33" s="788"/>
      <c r="D33" s="788"/>
      <c r="E33" s="788"/>
      <c r="F33" s="788"/>
      <c r="G33" s="788"/>
      <c r="H33" s="788"/>
      <c r="I33" s="788"/>
      <c r="J33" s="788"/>
      <c r="K33" s="788"/>
      <c r="L33" s="788"/>
      <c r="M33" s="788"/>
      <c r="N33" s="788"/>
      <c r="O33" s="789"/>
      <c r="P33" s="788"/>
      <c r="Q33" s="789"/>
      <c r="R33" s="788"/>
      <c r="S33" s="788"/>
      <c r="T33" s="788"/>
    </row>
    <row r="34" spans="2:20" ht="15.95" customHeight="1" x14ac:dyDescent="0.2"/>
    <row r="35" spans="2:20" ht="15.95" customHeight="1" x14ac:dyDescent="0.2"/>
    <row r="36" spans="2:20" ht="15.95" customHeight="1" x14ac:dyDescent="0.2"/>
    <row r="37" spans="2:20" ht="15.95" customHeight="1" x14ac:dyDescent="0.2"/>
    <row r="38" spans="2:20" ht="15.95" customHeight="1" x14ac:dyDescent="0.2"/>
    <row r="39" spans="2:20" ht="15.95" customHeight="1" x14ac:dyDescent="0.2"/>
    <row r="40" spans="2:20" ht="18" customHeight="1" x14ac:dyDescent="0.2"/>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9"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Y44"/>
  <sheetViews>
    <sheetView zoomScale="90" zoomScaleNormal="90" zoomScaleSheetLayoutView="100" workbookViewId="0"/>
  </sheetViews>
  <sheetFormatPr baseColWidth="10" defaultRowHeight="12.75" x14ac:dyDescent="0.2"/>
  <cols>
    <col min="1" max="1" width="1" customWidth="1"/>
    <col min="2" max="2" width="28.7109375" customWidth="1"/>
    <col min="3" max="3" width="0.5703125" customWidth="1"/>
    <col min="4" max="4" width="10.140625" customWidth="1"/>
    <col min="5" max="5" width="7.5703125" customWidth="1"/>
    <col min="6" max="6" width="0.5703125" customWidth="1"/>
    <col min="7" max="7" width="1.28515625" hidden="1" customWidth="1"/>
    <col min="8" max="8" width="10.42578125" customWidth="1"/>
    <col min="9" max="9" width="9.5703125" customWidth="1"/>
    <col min="10" max="10" width="0.5703125" customWidth="1"/>
    <col min="11" max="11" width="10.140625" customWidth="1"/>
    <col min="12" max="12" width="8.42578125" customWidth="1"/>
    <col min="13" max="13" width="0.5703125" customWidth="1"/>
    <col min="14" max="14" width="8.85546875" customWidth="1"/>
    <col min="15" max="15" width="8.42578125" customWidth="1"/>
    <col min="16" max="16" width="0.5703125" customWidth="1"/>
    <col min="17" max="17" width="9.7109375" customWidth="1"/>
    <col min="18" max="18" width="8.42578125" customWidth="1"/>
    <col min="19" max="19" width="0.28515625" customWidth="1"/>
    <col min="20" max="20" width="12.42578125" customWidth="1"/>
    <col min="21" max="21" width="8.42578125" customWidth="1"/>
    <col min="22" max="22" width="0.5703125" customWidth="1"/>
    <col min="23" max="23" width="9.7109375" customWidth="1"/>
    <col min="24" max="24" width="8.42578125" customWidth="1"/>
  </cols>
  <sheetData>
    <row r="1" spans="1:24" ht="9.75" customHeight="1" x14ac:dyDescent="0.2"/>
    <row r="2" spans="1:24" s="44" customFormat="1" ht="49.5" customHeight="1" x14ac:dyDescent="0.2">
      <c r="B2" s="1069"/>
      <c r="C2" s="1069"/>
      <c r="D2" s="1069"/>
      <c r="E2" s="1069"/>
      <c r="F2" s="1069"/>
      <c r="G2" s="92"/>
      <c r="H2" s="1113"/>
      <c r="I2" s="1113"/>
      <c r="J2" s="1113"/>
      <c r="K2" s="1113"/>
      <c r="L2" s="1113"/>
      <c r="M2" s="1113"/>
      <c r="N2" s="1113"/>
      <c r="O2" s="1113"/>
      <c r="P2" s="92"/>
      <c r="Q2" s="92"/>
      <c r="R2" s="92"/>
      <c r="T2" s="45"/>
      <c r="U2" s="92"/>
      <c r="V2" s="92"/>
      <c r="W2" s="92"/>
      <c r="X2" s="92"/>
    </row>
    <row r="3" spans="1:24" s="44" customFormat="1" ht="3" customHeight="1" x14ac:dyDescent="0.2">
      <c r="B3" s="45"/>
      <c r="C3" s="45"/>
      <c r="D3" s="45"/>
      <c r="E3" s="45"/>
      <c r="F3" s="45"/>
      <c r="G3" s="92"/>
      <c r="H3" s="92"/>
      <c r="I3" s="92"/>
      <c r="J3" s="92"/>
      <c r="K3" s="45"/>
      <c r="L3" s="92"/>
      <c r="M3" s="92"/>
      <c r="N3" s="45"/>
      <c r="O3" s="92"/>
      <c r="P3" s="92"/>
      <c r="Q3" s="92"/>
      <c r="R3" s="92"/>
      <c r="T3" s="45"/>
      <c r="U3" s="92"/>
      <c r="V3" s="92"/>
      <c r="W3" s="92"/>
      <c r="X3" s="92"/>
    </row>
    <row r="4" spans="1:24" s="7" customFormat="1" ht="15" customHeight="1" x14ac:dyDescent="0.2">
      <c r="B4" s="1042" t="s">
        <v>410</v>
      </c>
      <c r="C4" s="1042"/>
      <c r="D4" s="1042"/>
      <c r="E4" s="1042"/>
      <c r="F4" s="1042"/>
      <c r="G4" s="1042"/>
      <c r="H4" s="1042"/>
      <c r="I4" s="1042"/>
      <c r="J4" s="1042"/>
      <c r="K4" s="1042"/>
      <c r="L4" s="1042"/>
      <c r="M4" s="1042"/>
      <c r="N4" s="1042"/>
      <c r="O4" s="1042"/>
      <c r="P4" s="1042"/>
      <c r="Q4" s="1042"/>
      <c r="R4" s="1042"/>
      <c r="S4" s="1042"/>
      <c r="T4" s="1042"/>
      <c r="U4" s="1042"/>
      <c r="V4" s="1042"/>
      <c r="W4" s="1042"/>
      <c r="X4" s="1042"/>
    </row>
    <row r="5" spans="1:24" s="93" customFormat="1" ht="1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row>
    <row r="6" spans="1:24" s="7" customFormat="1" ht="4.5" customHeight="1" x14ac:dyDescent="0.2">
      <c r="G6" s="94"/>
      <c r="H6" s="94"/>
      <c r="I6" s="94"/>
      <c r="J6" s="94"/>
      <c r="K6" s="94"/>
      <c r="L6" s="94"/>
      <c r="M6" s="94"/>
      <c r="N6" s="94"/>
      <c r="O6" s="94"/>
      <c r="P6" s="94"/>
      <c r="Q6" s="94"/>
      <c r="R6" s="94"/>
      <c r="T6" s="94"/>
      <c r="U6" s="94"/>
      <c r="V6" s="94"/>
      <c r="W6" s="94"/>
      <c r="X6" s="94"/>
    </row>
    <row r="7" spans="1:24" s="97" customFormat="1" ht="52.5" customHeight="1" x14ac:dyDescent="0.2">
      <c r="A7" s="95"/>
      <c r="B7" s="1114" t="s">
        <v>15</v>
      </c>
      <c r="C7" s="23"/>
      <c r="D7" s="1070" t="s">
        <v>32</v>
      </c>
      <c r="E7" s="1071"/>
      <c r="F7" s="21"/>
      <c r="G7" s="96"/>
      <c r="H7" s="1070" t="s">
        <v>254</v>
      </c>
      <c r="I7" s="1071"/>
      <c r="J7" s="41"/>
      <c r="K7" s="1070" t="s">
        <v>34</v>
      </c>
      <c r="L7" s="1071"/>
      <c r="M7" s="41"/>
      <c r="N7" s="1070" t="s">
        <v>52</v>
      </c>
      <c r="O7" s="1071"/>
      <c r="P7" s="41"/>
      <c r="Q7" s="1070" t="s">
        <v>53</v>
      </c>
      <c r="R7" s="1071"/>
      <c r="T7" s="1109" t="s">
        <v>54</v>
      </c>
      <c r="U7" s="1110"/>
      <c r="V7" s="41"/>
      <c r="W7" s="1070" t="s">
        <v>121</v>
      </c>
      <c r="X7" s="1071"/>
    </row>
    <row r="8" spans="1:24" s="39" customFormat="1" ht="29.25" customHeight="1" x14ac:dyDescent="0.2">
      <c r="A8" s="98"/>
      <c r="B8" s="1115"/>
      <c r="D8" s="38" t="s">
        <v>12</v>
      </c>
      <c r="E8" s="99" t="s">
        <v>74</v>
      </c>
      <c r="F8" s="21"/>
      <c r="G8" s="96"/>
      <c r="H8" s="38" t="s">
        <v>12</v>
      </c>
      <c r="I8" s="99" t="s">
        <v>72</v>
      </c>
      <c r="J8" s="100"/>
      <c r="K8" s="38" t="s">
        <v>12</v>
      </c>
      <c r="L8" s="99" t="s">
        <v>73</v>
      </c>
      <c r="M8" s="100"/>
      <c r="N8" s="38" t="s">
        <v>12</v>
      </c>
      <c r="O8" s="99" t="s">
        <v>73</v>
      </c>
      <c r="P8" s="100"/>
      <c r="Q8" s="38" t="s">
        <v>12</v>
      </c>
      <c r="R8" s="99" t="s">
        <v>73</v>
      </c>
      <c r="T8" s="38" t="s">
        <v>12</v>
      </c>
      <c r="U8" s="99" t="s">
        <v>73</v>
      </c>
      <c r="V8" s="100"/>
      <c r="W8" s="38" t="s">
        <v>12</v>
      </c>
      <c r="X8" s="99" t="s">
        <v>73</v>
      </c>
    </row>
    <row r="9" spans="1:24" s="25" customFormat="1" ht="4.5" customHeight="1" x14ac:dyDescent="0.2">
      <c r="A9" s="50"/>
      <c r="B9" s="101"/>
      <c r="D9" s="101"/>
      <c r="E9" s="101"/>
      <c r="F9" s="102"/>
      <c r="H9" s="102"/>
      <c r="I9" s="101"/>
      <c r="J9" s="101"/>
      <c r="K9" s="102"/>
      <c r="L9" s="101"/>
      <c r="M9" s="101"/>
      <c r="N9" s="102"/>
      <c r="O9" s="101"/>
      <c r="P9" s="101"/>
      <c r="Q9" s="101"/>
      <c r="R9" s="101"/>
      <c r="T9" s="102"/>
      <c r="U9" s="101"/>
      <c r="V9" s="101"/>
      <c r="W9" s="101"/>
      <c r="X9" s="101"/>
    </row>
    <row r="10" spans="1:24" s="104" customFormat="1" ht="18" customHeight="1" x14ac:dyDescent="0.2">
      <c r="A10" s="103"/>
      <c r="B10" s="35" t="s">
        <v>11</v>
      </c>
      <c r="D10" s="105">
        <v>425463</v>
      </c>
      <c r="E10" s="185">
        <v>20.405204427091451</v>
      </c>
      <c r="F10" s="106"/>
      <c r="G10" s="107"/>
      <c r="H10" s="105">
        <v>391632</v>
      </c>
      <c r="I10" s="185">
        <v>92.048427242791973</v>
      </c>
      <c r="J10" s="108"/>
      <c r="K10" s="105">
        <v>85841</v>
      </c>
      <c r="L10" s="185">
        <v>21.918791110021655</v>
      </c>
      <c r="M10" s="109">
        <v>53364</v>
      </c>
      <c r="N10" s="105">
        <v>143691</v>
      </c>
      <c r="O10" s="185">
        <v>36.690311312660867</v>
      </c>
      <c r="P10" s="107">
        <v>53364</v>
      </c>
      <c r="Q10" s="105">
        <v>92215</v>
      </c>
      <c r="R10" s="185">
        <f t="shared" ref="R10:R27" si="0">Q10*100/H10</f>
        <v>23.546339420680638</v>
      </c>
      <c r="S10" s="110"/>
      <c r="T10" s="105">
        <f t="shared" ref="T10:T27" si="1">K10+N10+Q10</f>
        <v>321747</v>
      </c>
      <c r="U10" s="185">
        <f>T10*100/H10</f>
        <v>82.155441843363164</v>
      </c>
      <c r="V10" s="107">
        <v>53364</v>
      </c>
      <c r="W10" s="105">
        <v>69885</v>
      </c>
      <c r="X10" s="185">
        <f>W10*100/H10</f>
        <v>17.844558156636843</v>
      </c>
    </row>
    <row r="11" spans="1:24" s="104" customFormat="1" ht="18" customHeight="1" x14ac:dyDescent="0.2">
      <c r="A11" s="103"/>
      <c r="B11" s="32" t="s">
        <v>10</v>
      </c>
      <c r="D11" s="111">
        <v>53455</v>
      </c>
      <c r="E11" s="186">
        <v>2.5637016677129938</v>
      </c>
      <c r="F11" s="106"/>
      <c r="G11" s="107"/>
      <c r="H11" s="111">
        <v>48208</v>
      </c>
      <c r="I11" s="186">
        <v>90.184267140585533</v>
      </c>
      <c r="J11" s="108"/>
      <c r="K11" s="111">
        <v>11883</v>
      </c>
      <c r="L11" s="186">
        <v>24.649435778294059</v>
      </c>
      <c r="M11" s="109">
        <v>5161</v>
      </c>
      <c r="N11" s="111">
        <v>14614</v>
      </c>
      <c r="O11" s="186">
        <v>30.314470627281779</v>
      </c>
      <c r="P11" s="107">
        <v>5161</v>
      </c>
      <c r="Q11" s="111">
        <v>13692</v>
      </c>
      <c r="R11" s="186">
        <f t="shared" si="0"/>
        <v>28.401924991702622</v>
      </c>
      <c r="S11" s="110"/>
      <c r="T11" s="111">
        <f t="shared" si="1"/>
        <v>40189</v>
      </c>
      <c r="U11" s="186">
        <f t="shared" ref="U11:U27" si="2">T11*100/H11</f>
        <v>83.365831397278455</v>
      </c>
      <c r="V11" s="107">
        <v>5161</v>
      </c>
      <c r="W11" s="111">
        <v>8019</v>
      </c>
      <c r="X11" s="186">
        <f t="shared" ref="X11:X27" si="3">W11*100/H11</f>
        <v>16.634168602721541</v>
      </c>
    </row>
    <row r="12" spans="1:24" s="104" customFormat="1" ht="18" customHeight="1" x14ac:dyDescent="0.2">
      <c r="A12" s="103"/>
      <c r="B12" s="32" t="s">
        <v>40</v>
      </c>
      <c r="D12" s="111">
        <v>46790</v>
      </c>
      <c r="E12" s="186">
        <v>2.2440482842071083</v>
      </c>
      <c r="F12" s="106"/>
      <c r="G12" s="107"/>
      <c r="H12" s="111">
        <v>41081</v>
      </c>
      <c r="I12" s="186">
        <v>87.798674930540713</v>
      </c>
      <c r="J12" s="108"/>
      <c r="K12" s="111">
        <v>8044</v>
      </c>
      <c r="L12" s="186">
        <v>19.5808281200555</v>
      </c>
      <c r="M12" s="109">
        <v>3593</v>
      </c>
      <c r="N12" s="111">
        <v>10939</v>
      </c>
      <c r="O12" s="186">
        <v>26.627881502397702</v>
      </c>
      <c r="P12" s="107">
        <v>3593</v>
      </c>
      <c r="Q12" s="111">
        <v>13546</v>
      </c>
      <c r="R12" s="186">
        <f t="shared" si="0"/>
        <v>32.973880869501713</v>
      </c>
      <c r="S12" s="110"/>
      <c r="T12" s="111">
        <f t="shared" si="1"/>
        <v>32529</v>
      </c>
      <c r="U12" s="186">
        <f t="shared" si="2"/>
        <v>79.182590491954912</v>
      </c>
      <c r="V12" s="107">
        <v>3593</v>
      </c>
      <c r="W12" s="111">
        <v>8552</v>
      </c>
      <c r="X12" s="186">
        <f t="shared" si="3"/>
        <v>20.817409508045081</v>
      </c>
    </row>
    <row r="13" spans="1:24" s="104" customFormat="1" ht="18" customHeight="1" x14ac:dyDescent="0.2">
      <c r="A13" s="103"/>
      <c r="B13" s="32" t="s">
        <v>41</v>
      </c>
      <c r="D13" s="111">
        <v>43293</v>
      </c>
      <c r="E13" s="186">
        <v>2.0763321728612598</v>
      </c>
      <c r="F13" s="106"/>
      <c r="G13" s="107"/>
      <c r="H13" s="111">
        <v>40174</v>
      </c>
      <c r="I13" s="186">
        <v>92.795602060379281</v>
      </c>
      <c r="J13" s="108"/>
      <c r="K13" s="111">
        <v>8345</v>
      </c>
      <c r="L13" s="186">
        <v>20.772141185841591</v>
      </c>
      <c r="M13" s="109">
        <v>2742</v>
      </c>
      <c r="N13" s="111">
        <v>10978</v>
      </c>
      <c r="O13" s="186">
        <v>27.326131328720066</v>
      </c>
      <c r="P13" s="107">
        <v>2742</v>
      </c>
      <c r="Q13" s="111">
        <v>13603</v>
      </c>
      <c r="R13" s="186">
        <f t="shared" si="0"/>
        <v>33.860208094787673</v>
      </c>
      <c r="S13" s="110"/>
      <c r="T13" s="111">
        <f t="shared" si="1"/>
        <v>32926</v>
      </c>
      <c r="U13" s="186">
        <f t="shared" si="2"/>
        <v>81.958480609349337</v>
      </c>
      <c r="V13" s="107">
        <v>2742</v>
      </c>
      <c r="W13" s="111">
        <v>7248</v>
      </c>
      <c r="X13" s="186">
        <f t="shared" si="3"/>
        <v>18.04151939065067</v>
      </c>
    </row>
    <row r="14" spans="1:24" s="104" customFormat="1" ht="18" customHeight="1" x14ac:dyDescent="0.2">
      <c r="A14" s="103"/>
      <c r="B14" s="32" t="s">
        <v>9</v>
      </c>
      <c r="D14" s="111">
        <v>61680</v>
      </c>
      <c r="E14" s="186">
        <v>2.9581726473582912</v>
      </c>
      <c r="F14" s="106"/>
      <c r="G14" s="107"/>
      <c r="H14" s="111">
        <v>52097</v>
      </c>
      <c r="I14" s="186">
        <v>84.463359273670562</v>
      </c>
      <c r="J14" s="108"/>
      <c r="K14" s="111">
        <v>15169</v>
      </c>
      <c r="L14" s="186">
        <v>29.116839741251894</v>
      </c>
      <c r="M14" s="109">
        <v>7296</v>
      </c>
      <c r="N14" s="111">
        <v>15922</v>
      </c>
      <c r="O14" s="186">
        <v>30.562220473347793</v>
      </c>
      <c r="P14" s="107">
        <v>7296</v>
      </c>
      <c r="Q14" s="111">
        <v>14712</v>
      </c>
      <c r="R14" s="186">
        <f t="shared" si="0"/>
        <v>28.239629921108701</v>
      </c>
      <c r="S14" s="110"/>
      <c r="T14" s="111">
        <f t="shared" si="1"/>
        <v>45803</v>
      </c>
      <c r="U14" s="186">
        <f t="shared" si="2"/>
        <v>87.918690135708388</v>
      </c>
      <c r="V14" s="107">
        <v>7296</v>
      </c>
      <c r="W14" s="111">
        <v>6294</v>
      </c>
      <c r="X14" s="186">
        <f t="shared" si="3"/>
        <v>12.08130986429161</v>
      </c>
    </row>
    <row r="15" spans="1:24" s="104" customFormat="1" ht="18" customHeight="1" x14ac:dyDescent="0.2">
      <c r="A15" s="103"/>
      <c r="B15" s="32" t="s">
        <v>8</v>
      </c>
      <c r="D15" s="111">
        <v>23695</v>
      </c>
      <c r="E15" s="186">
        <v>1.1364121413611334</v>
      </c>
      <c r="F15" s="106"/>
      <c r="G15" s="107"/>
      <c r="H15" s="111">
        <v>22933</v>
      </c>
      <c r="I15" s="186">
        <v>96.78413167334881</v>
      </c>
      <c r="J15" s="108"/>
      <c r="K15" s="111">
        <v>5670</v>
      </c>
      <c r="L15" s="186">
        <v>24.724196572624603</v>
      </c>
      <c r="M15" s="109">
        <v>3462</v>
      </c>
      <c r="N15" s="111">
        <v>7930</v>
      </c>
      <c r="O15" s="186">
        <v>34.578990973706013</v>
      </c>
      <c r="P15" s="107">
        <v>3462</v>
      </c>
      <c r="Q15" s="111">
        <v>5081</v>
      </c>
      <c r="R15" s="186">
        <f t="shared" si="0"/>
        <v>22.155845288448958</v>
      </c>
      <c r="S15" s="110"/>
      <c r="T15" s="111">
        <f t="shared" si="1"/>
        <v>18681</v>
      </c>
      <c r="U15" s="186">
        <f t="shared" si="2"/>
        <v>81.459032834779578</v>
      </c>
      <c r="V15" s="107">
        <v>3462</v>
      </c>
      <c r="W15" s="111">
        <v>4252</v>
      </c>
      <c r="X15" s="186">
        <f t="shared" si="3"/>
        <v>18.540967165220426</v>
      </c>
    </row>
    <row r="16" spans="1:24" s="104" customFormat="1" ht="18" customHeight="1" x14ac:dyDescent="0.2">
      <c r="A16" s="103"/>
      <c r="B16" s="32" t="s">
        <v>7</v>
      </c>
      <c r="D16" s="111">
        <v>155442</v>
      </c>
      <c r="E16" s="186">
        <v>7.4549979353221065</v>
      </c>
      <c r="F16" s="106"/>
      <c r="G16" s="107"/>
      <c r="H16" s="111">
        <v>146129</v>
      </c>
      <c r="I16" s="186">
        <v>94.008697777949337</v>
      </c>
      <c r="J16" s="108"/>
      <c r="K16" s="111">
        <v>34505</v>
      </c>
      <c r="L16" s="186">
        <v>23.612698369249088</v>
      </c>
      <c r="M16" s="109">
        <v>14325</v>
      </c>
      <c r="N16" s="111">
        <v>39961</v>
      </c>
      <c r="O16" s="186">
        <v>27.346385727678967</v>
      </c>
      <c r="P16" s="107">
        <v>14325</v>
      </c>
      <c r="Q16" s="111">
        <v>46690</v>
      </c>
      <c r="R16" s="186">
        <f t="shared" si="0"/>
        <v>31.951221181285028</v>
      </c>
      <c r="S16" s="110"/>
      <c r="T16" s="111">
        <f t="shared" si="1"/>
        <v>121156</v>
      </c>
      <c r="U16" s="186">
        <f t="shared" si="2"/>
        <v>82.910305278213087</v>
      </c>
      <c r="V16" s="107">
        <v>14325</v>
      </c>
      <c r="W16" s="111">
        <v>24973</v>
      </c>
      <c r="X16" s="186">
        <f t="shared" si="3"/>
        <v>17.089694721786913</v>
      </c>
    </row>
    <row r="17" spans="1:24" s="104" customFormat="1" ht="18" customHeight="1" x14ac:dyDescent="0.2">
      <c r="A17" s="103"/>
      <c r="B17" s="32" t="s">
        <v>43</v>
      </c>
      <c r="D17" s="111">
        <v>95726</v>
      </c>
      <c r="E17" s="186">
        <v>4.5910187231034341</v>
      </c>
      <c r="F17" s="106"/>
      <c r="G17" s="107"/>
      <c r="H17" s="111">
        <v>91963</v>
      </c>
      <c r="I17" s="186">
        <v>96.068988571547962</v>
      </c>
      <c r="J17" s="108"/>
      <c r="K17" s="111">
        <v>22590</v>
      </c>
      <c r="L17" s="186">
        <v>24.564226917347195</v>
      </c>
      <c r="M17" s="109">
        <v>9188</v>
      </c>
      <c r="N17" s="111">
        <v>24587</v>
      </c>
      <c r="O17" s="186">
        <v>26.735752422169785</v>
      </c>
      <c r="P17" s="107">
        <v>9188</v>
      </c>
      <c r="Q17" s="111">
        <v>27845</v>
      </c>
      <c r="R17" s="186">
        <f t="shared" si="0"/>
        <v>30.278481563237388</v>
      </c>
      <c r="S17" s="110"/>
      <c r="T17" s="111">
        <f t="shared" si="1"/>
        <v>75022</v>
      </c>
      <c r="U17" s="186">
        <f t="shared" si="2"/>
        <v>81.578460902754372</v>
      </c>
      <c r="V17" s="107">
        <v>9188</v>
      </c>
      <c r="W17" s="111">
        <v>16941</v>
      </c>
      <c r="X17" s="186">
        <f t="shared" si="3"/>
        <v>18.421539097245631</v>
      </c>
    </row>
    <row r="18" spans="1:24" s="104" customFormat="1" ht="18" customHeight="1" x14ac:dyDescent="0.2">
      <c r="A18" s="103"/>
      <c r="B18" s="32" t="s">
        <v>44</v>
      </c>
      <c r="D18" s="111">
        <v>377760</v>
      </c>
      <c r="E18" s="186">
        <v>18.117368665143776</v>
      </c>
      <c r="F18" s="106"/>
      <c r="G18" s="107"/>
      <c r="H18" s="111">
        <v>349697</v>
      </c>
      <c r="I18" s="186">
        <v>92.571209233375683</v>
      </c>
      <c r="J18" s="108"/>
      <c r="K18" s="111">
        <v>50842</v>
      </c>
      <c r="L18" s="186">
        <v>14.538872223667918</v>
      </c>
      <c r="M18" s="109">
        <v>34612</v>
      </c>
      <c r="N18" s="111">
        <v>101087</v>
      </c>
      <c r="O18" s="186">
        <v>28.907025224694522</v>
      </c>
      <c r="P18" s="107">
        <v>34612</v>
      </c>
      <c r="Q18" s="111">
        <v>121420</v>
      </c>
      <c r="R18" s="186">
        <f t="shared" si="0"/>
        <v>34.721487459143198</v>
      </c>
      <c r="S18" s="110"/>
      <c r="T18" s="111">
        <f t="shared" si="1"/>
        <v>273349</v>
      </c>
      <c r="U18" s="186">
        <f t="shared" si="2"/>
        <v>78.167384907505635</v>
      </c>
      <c r="V18" s="107">
        <v>34612</v>
      </c>
      <c r="W18" s="111">
        <v>76348</v>
      </c>
      <c r="X18" s="186">
        <f t="shared" si="3"/>
        <v>21.832615092494361</v>
      </c>
    </row>
    <row r="19" spans="1:24" s="104" customFormat="1" ht="18" customHeight="1" x14ac:dyDescent="0.2">
      <c r="A19" s="103"/>
      <c r="B19" s="32" t="s">
        <v>6</v>
      </c>
      <c r="D19" s="111">
        <v>203398</v>
      </c>
      <c r="E19" s="186">
        <v>9.7549675766436739</v>
      </c>
      <c r="F19" s="106"/>
      <c r="G19" s="107"/>
      <c r="H19" s="111">
        <v>185448</v>
      </c>
      <c r="I19" s="186">
        <v>91.174937806664772</v>
      </c>
      <c r="J19" s="108"/>
      <c r="K19" s="111">
        <v>46264</v>
      </c>
      <c r="L19" s="186">
        <v>24.947154997627369</v>
      </c>
      <c r="M19" s="109">
        <v>13397</v>
      </c>
      <c r="N19" s="111">
        <v>59360</v>
      </c>
      <c r="O19" s="186">
        <v>32.008972865708984</v>
      </c>
      <c r="P19" s="107">
        <v>13397</v>
      </c>
      <c r="Q19" s="111">
        <v>53070</v>
      </c>
      <c r="R19" s="186">
        <f t="shared" si="0"/>
        <v>28.617186488934905</v>
      </c>
      <c r="S19" s="110"/>
      <c r="T19" s="111">
        <f t="shared" si="1"/>
        <v>158694</v>
      </c>
      <c r="U19" s="186">
        <f t="shared" si="2"/>
        <v>85.573314352271254</v>
      </c>
      <c r="V19" s="107">
        <v>13397</v>
      </c>
      <c r="W19" s="111">
        <v>26754</v>
      </c>
      <c r="X19" s="186">
        <f t="shared" si="3"/>
        <v>14.426685647728743</v>
      </c>
    </row>
    <row r="20" spans="1:24" s="104" customFormat="1" ht="18" customHeight="1" x14ac:dyDescent="0.2">
      <c r="A20" s="103"/>
      <c r="B20" s="32" t="s">
        <v>5</v>
      </c>
      <c r="D20" s="111">
        <v>58538</v>
      </c>
      <c r="E20" s="186">
        <v>2.8074823351339115</v>
      </c>
      <c r="F20" s="106"/>
      <c r="G20" s="107"/>
      <c r="H20" s="111">
        <v>55845</v>
      </c>
      <c r="I20" s="186">
        <v>95.399569510403495</v>
      </c>
      <c r="J20" s="108"/>
      <c r="K20" s="111">
        <v>13101</v>
      </c>
      <c r="L20" s="186">
        <v>23.459575611066345</v>
      </c>
      <c r="M20" s="109">
        <v>6540</v>
      </c>
      <c r="N20" s="111">
        <v>13362</v>
      </c>
      <c r="O20" s="186">
        <v>23.926940639269407</v>
      </c>
      <c r="P20" s="107">
        <v>6540</v>
      </c>
      <c r="Q20" s="111">
        <v>14107</v>
      </c>
      <c r="R20" s="186">
        <f t="shared" si="0"/>
        <v>25.260990240845196</v>
      </c>
      <c r="S20" s="110"/>
      <c r="T20" s="111">
        <f t="shared" si="1"/>
        <v>40570</v>
      </c>
      <c r="U20" s="186">
        <f t="shared" si="2"/>
        <v>72.647506491180948</v>
      </c>
      <c r="V20" s="107">
        <v>6540</v>
      </c>
      <c r="W20" s="111">
        <v>15275</v>
      </c>
      <c r="X20" s="186">
        <f t="shared" si="3"/>
        <v>27.352493508819052</v>
      </c>
    </row>
    <row r="21" spans="1:24" s="104" customFormat="1" ht="18" customHeight="1" x14ac:dyDescent="0.2">
      <c r="A21" s="103"/>
      <c r="B21" s="32" t="s">
        <v>38</v>
      </c>
      <c r="D21" s="111">
        <v>83578</v>
      </c>
      <c r="E21" s="186">
        <v>4.0084006731665252</v>
      </c>
      <c r="F21" s="106"/>
      <c r="G21" s="107"/>
      <c r="H21" s="111">
        <v>83124</v>
      </c>
      <c r="I21" s="186">
        <v>99.456794850319469</v>
      </c>
      <c r="J21" s="108"/>
      <c r="K21" s="111">
        <v>26600</v>
      </c>
      <c r="L21" s="186">
        <v>32.000384967037199</v>
      </c>
      <c r="M21" s="109">
        <v>13798</v>
      </c>
      <c r="N21" s="111">
        <v>25706</v>
      </c>
      <c r="O21" s="186">
        <v>30.92488330686685</v>
      </c>
      <c r="P21" s="107">
        <v>13798</v>
      </c>
      <c r="Q21" s="111">
        <v>22867</v>
      </c>
      <c r="R21" s="186">
        <f t="shared" si="0"/>
        <v>27.509503873730811</v>
      </c>
      <c r="S21" s="110"/>
      <c r="T21" s="111">
        <f t="shared" si="1"/>
        <v>75173</v>
      </c>
      <c r="U21" s="186">
        <f t="shared" si="2"/>
        <v>90.43477214763486</v>
      </c>
      <c r="V21" s="107">
        <v>13798</v>
      </c>
      <c r="W21" s="111">
        <v>7951</v>
      </c>
      <c r="X21" s="186">
        <f t="shared" si="3"/>
        <v>9.5652278523651404</v>
      </c>
    </row>
    <row r="22" spans="1:24" s="104" customFormat="1" ht="18" customHeight="1" x14ac:dyDescent="0.2">
      <c r="A22" s="103"/>
      <c r="B22" s="32" t="s">
        <v>45</v>
      </c>
      <c r="D22" s="111">
        <v>238875</v>
      </c>
      <c r="E22" s="186">
        <v>11.456444408847469</v>
      </c>
      <c r="F22" s="106"/>
      <c r="G22" s="107"/>
      <c r="H22" s="111">
        <v>238510</v>
      </c>
      <c r="I22" s="186">
        <v>99.847200418628987</v>
      </c>
      <c r="J22" s="108"/>
      <c r="K22" s="111">
        <v>61520</v>
      </c>
      <c r="L22" s="186">
        <v>25.793467779128758</v>
      </c>
      <c r="M22" s="109">
        <v>24812</v>
      </c>
      <c r="N22" s="111">
        <v>69368</v>
      </c>
      <c r="O22" s="186">
        <v>29.083895853423336</v>
      </c>
      <c r="P22" s="107">
        <v>24812</v>
      </c>
      <c r="Q22" s="111">
        <v>55633</v>
      </c>
      <c r="R22" s="186">
        <f t="shared" si="0"/>
        <v>23.325227453775522</v>
      </c>
      <c r="S22" s="110"/>
      <c r="T22" s="111">
        <f t="shared" si="1"/>
        <v>186521</v>
      </c>
      <c r="U22" s="186">
        <f t="shared" si="2"/>
        <v>78.202591086327615</v>
      </c>
      <c r="V22" s="107">
        <v>24812</v>
      </c>
      <c r="W22" s="111">
        <v>51989</v>
      </c>
      <c r="X22" s="186">
        <f t="shared" si="3"/>
        <v>21.797408913672381</v>
      </c>
    </row>
    <row r="23" spans="1:24" s="104" customFormat="1" ht="18" customHeight="1" x14ac:dyDescent="0.2">
      <c r="A23" s="103">
        <v>47094</v>
      </c>
      <c r="B23" s="32" t="s">
        <v>46</v>
      </c>
      <c r="D23" s="111">
        <v>62109</v>
      </c>
      <c r="E23" s="186">
        <v>2.9787474862966299</v>
      </c>
      <c r="F23" s="106"/>
      <c r="G23" s="107"/>
      <c r="H23" s="111">
        <v>52811</v>
      </c>
      <c r="I23" s="186">
        <v>85.029544832471942</v>
      </c>
      <c r="J23" s="108"/>
      <c r="K23" s="111">
        <v>14612</v>
      </c>
      <c r="L23" s="186">
        <v>27.668478157959516</v>
      </c>
      <c r="M23" s="109">
        <v>10064</v>
      </c>
      <c r="N23" s="111">
        <v>18127</v>
      </c>
      <c r="O23" s="186">
        <v>34.324288500501787</v>
      </c>
      <c r="P23" s="107">
        <v>10064</v>
      </c>
      <c r="Q23" s="111">
        <v>13699</v>
      </c>
      <c r="R23" s="186">
        <f t="shared" si="0"/>
        <v>25.939671659313401</v>
      </c>
      <c r="S23" s="110"/>
      <c r="T23" s="111">
        <f t="shared" si="1"/>
        <v>46438</v>
      </c>
      <c r="U23" s="186">
        <f t="shared" si="2"/>
        <v>87.932438317774711</v>
      </c>
      <c r="V23" s="107">
        <v>10064</v>
      </c>
      <c r="W23" s="111">
        <v>6373</v>
      </c>
      <c r="X23" s="186">
        <f t="shared" si="3"/>
        <v>12.067561682225294</v>
      </c>
    </row>
    <row r="24" spans="1:24" s="104" customFormat="1" ht="18" customHeight="1" x14ac:dyDescent="0.2">
      <c r="B24" s="32" t="s">
        <v>47</v>
      </c>
      <c r="D24" s="112">
        <v>22032</v>
      </c>
      <c r="E24" s="186">
        <v>1.0566546654766193</v>
      </c>
      <c r="F24" s="106"/>
      <c r="G24" s="107"/>
      <c r="H24" s="111">
        <v>21958</v>
      </c>
      <c r="I24" s="186">
        <v>99.664124909222949</v>
      </c>
      <c r="J24" s="108"/>
      <c r="K24" s="112">
        <v>3532</v>
      </c>
      <c r="L24" s="186">
        <v>16.085253666089809</v>
      </c>
      <c r="M24" s="109">
        <v>1275</v>
      </c>
      <c r="N24" s="111">
        <v>6154</v>
      </c>
      <c r="O24" s="186">
        <v>28.026231897258402</v>
      </c>
      <c r="P24" s="107">
        <v>1275</v>
      </c>
      <c r="Q24" s="111">
        <v>6878</v>
      </c>
      <c r="R24" s="186">
        <f t="shared" si="0"/>
        <v>31.323435649877037</v>
      </c>
      <c r="S24" s="110"/>
      <c r="T24" s="112">
        <f t="shared" si="1"/>
        <v>16564</v>
      </c>
      <c r="U24" s="186">
        <f t="shared" si="2"/>
        <v>75.434921213225252</v>
      </c>
      <c r="V24" s="107">
        <v>1275</v>
      </c>
      <c r="W24" s="111">
        <v>5394</v>
      </c>
      <c r="X24" s="186">
        <f t="shared" si="3"/>
        <v>24.565078786774752</v>
      </c>
    </row>
    <row r="25" spans="1:24" s="104" customFormat="1" ht="18" customHeight="1" x14ac:dyDescent="0.2">
      <c r="B25" s="32" t="s">
        <v>48</v>
      </c>
      <c r="D25" s="112">
        <v>113402</v>
      </c>
      <c r="E25" s="186">
        <v>5.4387596393600024</v>
      </c>
      <c r="F25" s="106"/>
      <c r="G25" s="107"/>
      <c r="H25" s="111">
        <v>112964</v>
      </c>
      <c r="I25" s="186">
        <v>99.613763425689143</v>
      </c>
      <c r="J25" s="108"/>
      <c r="K25" s="112">
        <v>19611</v>
      </c>
      <c r="L25" s="186">
        <v>17.36039800290358</v>
      </c>
      <c r="M25" s="109">
        <v>8030</v>
      </c>
      <c r="N25" s="112">
        <v>26320</v>
      </c>
      <c r="O25" s="186">
        <v>23.299458234481783</v>
      </c>
      <c r="P25" s="107">
        <v>8030</v>
      </c>
      <c r="Q25" s="111">
        <v>35924</v>
      </c>
      <c r="R25" s="186">
        <f t="shared" si="0"/>
        <v>31.801281824298005</v>
      </c>
      <c r="S25" s="110"/>
      <c r="T25" s="112">
        <f t="shared" si="1"/>
        <v>81855</v>
      </c>
      <c r="U25" s="186">
        <f t="shared" si="2"/>
        <v>72.461138061683371</v>
      </c>
      <c r="V25" s="107">
        <v>8030</v>
      </c>
      <c r="W25" s="111">
        <v>31109</v>
      </c>
      <c r="X25" s="186">
        <f t="shared" si="3"/>
        <v>27.538861938316632</v>
      </c>
    </row>
    <row r="26" spans="1:24" s="104" customFormat="1" ht="18" customHeight="1" x14ac:dyDescent="0.2">
      <c r="B26" s="32" t="s">
        <v>49</v>
      </c>
      <c r="D26" s="112">
        <v>14651</v>
      </c>
      <c r="E26" s="187">
        <v>0.70266192374264469</v>
      </c>
      <c r="F26" s="106"/>
      <c r="G26" s="107"/>
      <c r="H26" s="111">
        <v>14589</v>
      </c>
      <c r="I26" s="187">
        <v>99.576820694833117</v>
      </c>
      <c r="J26" s="108"/>
      <c r="K26" s="112">
        <v>2600</v>
      </c>
      <c r="L26" s="186">
        <v>17.821646445952428</v>
      </c>
      <c r="M26" s="109">
        <v>1753</v>
      </c>
      <c r="N26" s="112">
        <v>4303</v>
      </c>
      <c r="O26" s="187">
        <v>29.494824868051271</v>
      </c>
      <c r="P26" s="113">
        <v>1753</v>
      </c>
      <c r="Q26" s="111">
        <v>3765</v>
      </c>
      <c r="R26" s="187">
        <f t="shared" si="0"/>
        <v>25.807114949619578</v>
      </c>
      <c r="S26" s="110"/>
      <c r="T26" s="112">
        <f t="shared" si="1"/>
        <v>10668</v>
      </c>
      <c r="U26" s="187">
        <f t="shared" si="2"/>
        <v>73.123586263623281</v>
      </c>
      <c r="V26" s="113">
        <v>1753</v>
      </c>
      <c r="W26" s="111">
        <v>3921</v>
      </c>
      <c r="X26" s="187">
        <f t="shared" si="3"/>
        <v>26.876413736376723</v>
      </c>
    </row>
    <row r="27" spans="1:24" s="104" customFormat="1" ht="18" customHeight="1" x14ac:dyDescent="0.2">
      <c r="B27" s="31" t="s">
        <v>4</v>
      </c>
      <c r="D27" s="114">
        <v>5184</v>
      </c>
      <c r="E27" s="188">
        <v>0.24862462717096923</v>
      </c>
      <c r="F27" s="106"/>
      <c r="G27" s="107"/>
      <c r="H27" s="115">
        <v>4986</v>
      </c>
      <c r="I27" s="188">
        <v>96.180555555555557</v>
      </c>
      <c r="J27" s="108"/>
      <c r="K27" s="114">
        <v>1219</v>
      </c>
      <c r="L27" s="192">
        <v>24.4484556758925</v>
      </c>
      <c r="M27" s="109">
        <v>384</v>
      </c>
      <c r="N27" s="114">
        <v>1360</v>
      </c>
      <c r="O27" s="188">
        <v>27.276373846770959</v>
      </c>
      <c r="P27" s="113">
        <v>384</v>
      </c>
      <c r="Q27" s="115">
        <v>1112</v>
      </c>
      <c r="R27" s="188">
        <f t="shared" si="0"/>
        <v>22.302446851183312</v>
      </c>
      <c r="S27" s="110"/>
      <c r="T27" s="114">
        <f t="shared" si="1"/>
        <v>3691</v>
      </c>
      <c r="U27" s="188">
        <f t="shared" si="2"/>
        <v>74.027276373846775</v>
      </c>
      <c r="V27" s="113">
        <v>384</v>
      </c>
      <c r="W27" s="115">
        <v>1295</v>
      </c>
      <c r="X27" s="188">
        <f t="shared" si="3"/>
        <v>25.972723626153229</v>
      </c>
    </row>
    <row r="28" spans="1:24" s="25" customFormat="1" ht="4.5" customHeight="1" x14ac:dyDescent="0.2">
      <c r="A28" s="50"/>
      <c r="B28" s="80"/>
      <c r="D28" s="101"/>
      <c r="E28" s="189"/>
      <c r="F28" s="116"/>
      <c r="G28" s="107"/>
      <c r="H28" s="117"/>
      <c r="I28" s="191"/>
      <c r="J28" s="108"/>
      <c r="K28" s="118"/>
      <c r="L28" s="191"/>
      <c r="M28" s="110"/>
      <c r="N28" s="118"/>
      <c r="O28" s="191"/>
      <c r="P28" s="110"/>
      <c r="Q28" s="119"/>
      <c r="R28" s="191"/>
      <c r="S28" s="110"/>
      <c r="T28" s="118"/>
      <c r="U28" s="191"/>
      <c r="V28" s="110"/>
      <c r="W28" s="119"/>
      <c r="X28" s="191"/>
    </row>
    <row r="29" spans="1:24" s="41" customFormat="1" ht="18" customHeight="1" x14ac:dyDescent="0.2">
      <c r="B29" s="24" t="s">
        <v>3</v>
      </c>
      <c r="D29" s="49">
        <f>SUM(D10:D28)</f>
        <v>2085071</v>
      </c>
      <c r="E29" s="190">
        <f>SUM(E10:E27)</f>
        <v>99.999999999999986</v>
      </c>
      <c r="F29" s="120"/>
      <c r="G29" s="107"/>
      <c r="H29" s="49">
        <f>SUM(H10:H28)</f>
        <v>1954149</v>
      </c>
      <c r="I29" s="190">
        <f>H29*100/D29</f>
        <v>93.720981203997368</v>
      </c>
      <c r="J29" s="108"/>
      <c r="K29" s="49">
        <f>SUM(K10:K28)</f>
        <v>431948</v>
      </c>
      <c r="L29" s="190">
        <f>K29*100/H29</f>
        <v>22.104148660107288</v>
      </c>
      <c r="M29" s="110"/>
      <c r="N29" s="49">
        <f>SUM(N10:N28)</f>
        <v>593769</v>
      </c>
      <c r="O29" s="190">
        <f>N29*100/H29</f>
        <v>30.38504228694946</v>
      </c>
      <c r="P29" s="110"/>
      <c r="Q29" s="121">
        <f>SUM(Q10:Q28)</f>
        <v>555859</v>
      </c>
      <c r="R29" s="190">
        <f>Q29*100/H29</f>
        <v>28.445067392506918</v>
      </c>
      <c r="S29" s="110"/>
      <c r="T29" s="49">
        <f>SUM(T10:T27)</f>
        <v>1581576</v>
      </c>
      <c r="U29" s="190">
        <f>T29*100/H29</f>
        <v>80.934258339563669</v>
      </c>
      <c r="V29" s="110"/>
      <c r="W29" s="121">
        <f>SUM(W10:W28)</f>
        <v>372573</v>
      </c>
      <c r="X29" s="190">
        <f>W29*100/H29</f>
        <v>19.065741660436334</v>
      </c>
    </row>
    <row r="30" spans="1:24" s="536" customFormat="1" ht="6.75" customHeight="1" x14ac:dyDescent="0.2">
      <c r="B30" s="184" t="s">
        <v>42</v>
      </c>
      <c r="C30" s="997"/>
      <c r="D30" s="997"/>
      <c r="E30" s="997"/>
      <c r="F30" s="997"/>
    </row>
    <row r="31" spans="1:24" s="361" customFormat="1" x14ac:dyDescent="0.2">
      <c r="B31" s="184" t="s">
        <v>50</v>
      </c>
      <c r="H31" s="998"/>
    </row>
    <row r="32" spans="1:24" s="361" customFormat="1" x14ac:dyDescent="0.2"/>
    <row r="33" spans="2:25" s="361" customFormat="1" x14ac:dyDescent="0.2"/>
    <row r="34" spans="2:25" s="361" customFormat="1" x14ac:dyDescent="0.2"/>
    <row r="35" spans="2:25" s="361" customFormat="1" x14ac:dyDescent="0.2"/>
    <row r="36" spans="2:25" s="361" customFormat="1" x14ac:dyDescent="0.2"/>
    <row r="37" spans="2:25" s="361" customFormat="1" x14ac:dyDescent="0.2">
      <c r="B37" s="492" t="s">
        <v>42</v>
      </c>
      <c r="C37" s="492"/>
      <c r="D37" s="492"/>
      <c r="E37" s="492"/>
      <c r="F37" s="492"/>
      <c r="G37" s="492"/>
      <c r="H37" s="492"/>
      <c r="I37" s="492"/>
      <c r="J37" s="492"/>
      <c r="K37" s="853" t="e">
        <f>GETPIVOTDATA("Cuenta número de expedientes",#REF!,"CCAA",$B37,"Grado",K$7)</f>
        <v>#REF!</v>
      </c>
      <c r="L37" s="604" t="e">
        <f t="shared" ref="L37:L38" si="4">K37*100/H37</f>
        <v>#REF!</v>
      </c>
      <c r="M37" s="854">
        <v>1753</v>
      </c>
      <c r="N37" s="853" t="e">
        <f>GETPIVOTDATA("Cuenta número de expedientes",#REF!,"CCAA",$B37,"Grado",N$7)</f>
        <v>#REF!</v>
      </c>
      <c r="O37" s="855" t="e">
        <f t="shared" ref="O37:O38" si="5">N37*100/H37</f>
        <v>#REF!</v>
      </c>
      <c r="P37" s="856">
        <v>1753</v>
      </c>
      <c r="Q37" s="857" t="e">
        <f>GETPIVOTDATA("Cuenta número de expedientes",#REF!,"CCAA",$B37,"Grado",Q$7)</f>
        <v>#REF!</v>
      </c>
      <c r="R37" s="855" t="e">
        <f t="shared" ref="R37:R38" si="6">Q37*100/H37</f>
        <v>#REF!</v>
      </c>
      <c r="S37" s="858"/>
      <c r="T37" s="853" t="e">
        <f t="shared" ref="T37:T38" si="7">K37+N37+Q37</f>
        <v>#REF!</v>
      </c>
      <c r="U37" s="855" t="e">
        <f t="shared" ref="U37:U38" si="8">T37*100/H37</f>
        <v>#REF!</v>
      </c>
      <c r="V37" s="856">
        <v>1753</v>
      </c>
      <c r="W37" s="857" t="e">
        <f>GETPIVOTDATA("Cuenta número de expedientes",#REF!,"CCAA",$B37,"Grado",W$7)</f>
        <v>#REF!</v>
      </c>
      <c r="X37" s="855" t="e">
        <f t="shared" ref="X37:X38" si="9">W37*100/H37</f>
        <v>#REF!</v>
      </c>
      <c r="Y37" s="492"/>
    </row>
    <row r="38" spans="2:25" s="361" customFormat="1" x14ac:dyDescent="0.2">
      <c r="B38" s="492" t="s">
        <v>50</v>
      </c>
      <c r="C38" s="492"/>
      <c r="D38" s="492"/>
      <c r="E38" s="492"/>
      <c r="F38" s="492"/>
      <c r="G38" s="492"/>
      <c r="H38" s="492"/>
      <c r="I38" s="492"/>
      <c r="J38" s="492"/>
      <c r="K38" s="853" t="e">
        <f>GETPIVOTDATA("Cuenta número de expedientes",#REF!,"CCAA",$B38,"Grado",K$7)</f>
        <v>#REF!</v>
      </c>
      <c r="L38" s="604" t="e">
        <f t="shared" si="4"/>
        <v>#REF!</v>
      </c>
      <c r="M38" s="854">
        <v>1753</v>
      </c>
      <c r="N38" s="853" t="e">
        <f>GETPIVOTDATA("Cuenta número de expedientes",#REF!,"CCAA",$B38,"Grado",N$7)</f>
        <v>#REF!</v>
      </c>
      <c r="O38" s="855" t="e">
        <f t="shared" si="5"/>
        <v>#REF!</v>
      </c>
      <c r="P38" s="856">
        <v>1753</v>
      </c>
      <c r="Q38" s="857" t="e">
        <f>GETPIVOTDATA("Cuenta número de expedientes",#REF!,"CCAA",$B38,"Grado",Q$7)</f>
        <v>#REF!</v>
      </c>
      <c r="R38" s="855" t="e">
        <f t="shared" si="6"/>
        <v>#REF!</v>
      </c>
      <c r="S38" s="858"/>
      <c r="T38" s="853" t="e">
        <f t="shared" si="7"/>
        <v>#REF!</v>
      </c>
      <c r="U38" s="855" t="e">
        <f t="shared" si="8"/>
        <v>#REF!</v>
      </c>
      <c r="V38" s="856">
        <v>1753</v>
      </c>
      <c r="W38" s="857" t="e">
        <f>GETPIVOTDATA("Cuenta número de expedientes",#REF!,"CCAA",$B38,"Grado",W$7)</f>
        <v>#REF!</v>
      </c>
      <c r="X38" s="855" t="e">
        <f t="shared" si="9"/>
        <v>#REF!</v>
      </c>
      <c r="Y38" s="492"/>
    </row>
    <row r="39" spans="2:25" s="361" customFormat="1" x14ac:dyDescent="0.2"/>
    <row r="40" spans="2:25" s="361" customFormat="1" x14ac:dyDescent="0.2"/>
    <row r="41" spans="2:25" s="361" customFormat="1" x14ac:dyDescent="0.2"/>
    <row r="42" spans="2:25" s="361" customFormat="1" x14ac:dyDescent="0.2"/>
    <row r="43" spans="2:25" s="674" customFormat="1" x14ac:dyDescent="0.2"/>
    <row r="44" spans="2:25" s="674" customFormat="1" x14ac:dyDescent="0.2"/>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U10:U27 I10:J13 J15:J29 I15:I27">
    <cfRule type="cellIs" dxfId="18" priority="18" stopIfTrue="1" operator="greaterThan">
      <formula>100</formula>
    </cfRule>
  </conditionalFormatting>
  <conditionalFormatting sqref="I14:J14">
    <cfRule type="cellIs" dxfId="17" priority="17" stopIfTrue="1" operator="greaterThan">
      <formula>100</formula>
    </cfRule>
  </conditionalFormatting>
  <conditionalFormatting sqref="R10:R27">
    <cfRule type="cellIs" dxfId="16" priority="16" stopIfTrue="1" operator="greaterThan">
      <formula>100</formula>
    </cfRule>
  </conditionalFormatting>
  <conditionalFormatting sqref="O10:P27 L10:L27">
    <cfRule type="cellIs" dxfId="15" priority="15" stopIfTrue="1" operator="greaterThan">
      <formula>100</formula>
    </cfRule>
  </conditionalFormatting>
  <conditionalFormatting sqref="H10">
    <cfRule type="cellIs" dxfId="14" priority="14" stopIfTrue="1" operator="greaterThan">
      <formula>$D$10</formula>
    </cfRule>
  </conditionalFormatting>
  <conditionalFormatting sqref="H11:H27">
    <cfRule type="cellIs" dxfId="13" priority="13" stopIfTrue="1" operator="greaterThan">
      <formula>$D$10</formula>
    </cfRule>
  </conditionalFormatting>
  <conditionalFormatting sqref="V10:V27">
    <cfRule type="cellIs" dxfId="12" priority="11" stopIfTrue="1" operator="greaterThan">
      <formula>100</formula>
    </cfRule>
  </conditionalFormatting>
  <conditionalFormatting sqref="X10:X27">
    <cfRule type="cellIs" dxfId="11" priority="12" stopIfTrue="1" operator="greaterThan">
      <formula>100</formula>
    </cfRule>
  </conditionalFormatting>
  <conditionalFormatting sqref="U37">
    <cfRule type="cellIs" dxfId="10" priority="10" stopIfTrue="1" operator="greaterThan">
      <formula>100</formula>
    </cfRule>
  </conditionalFormatting>
  <conditionalFormatting sqref="R37">
    <cfRule type="cellIs" dxfId="9" priority="9" stopIfTrue="1" operator="greaterThan">
      <formula>100</formula>
    </cfRule>
  </conditionalFormatting>
  <conditionalFormatting sqref="O37:P37 L37">
    <cfRule type="cellIs" dxfId="8" priority="8" stopIfTrue="1" operator="greaterThan">
      <formula>100</formula>
    </cfRule>
  </conditionalFormatting>
  <conditionalFormatting sqref="V37">
    <cfRule type="cellIs" dxfId="7" priority="6" stopIfTrue="1" operator="greaterThan">
      <formula>100</formula>
    </cfRule>
  </conditionalFormatting>
  <conditionalFormatting sqref="X37">
    <cfRule type="cellIs" dxfId="6" priority="7" stopIfTrue="1" operator="greaterThan">
      <formula>100</formula>
    </cfRule>
  </conditionalFormatting>
  <conditionalFormatting sqref="U38">
    <cfRule type="cellIs" dxfId="5" priority="5" stopIfTrue="1" operator="greaterThan">
      <formula>100</formula>
    </cfRule>
  </conditionalFormatting>
  <conditionalFormatting sqref="R38">
    <cfRule type="cellIs" dxfId="4" priority="4" stopIfTrue="1" operator="greaterThan">
      <formula>100</formula>
    </cfRule>
  </conditionalFormatting>
  <conditionalFormatting sqref="O38:P38 L38">
    <cfRule type="cellIs" dxfId="3" priority="3" stopIfTrue="1" operator="greaterThan">
      <formula>100</formula>
    </cfRule>
  </conditionalFormatting>
  <conditionalFormatting sqref="V38">
    <cfRule type="cellIs" dxfId="2" priority="1" stopIfTrue="1" operator="greaterThan">
      <formula>100</formula>
    </cfRule>
  </conditionalFormatting>
  <conditionalFormatting sqref="X38">
    <cfRule type="cellIs" dxfId="1" priority="2" stopIfTrue="1" operator="greaterThan">
      <formula>100</formula>
    </cfRule>
  </conditionalFormatting>
  <printOptions horizontalCentered="1"/>
  <pageMargins left="0" right="0" top="0.43307086614173229" bottom="0.43307086614173229" header="0" footer="0"/>
  <pageSetup paperSize="9" scale="86"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9.75" customHeight="1" x14ac:dyDescent="0.2">
      <c r="B3" s="1043" t="s">
        <v>411</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c r="E7" s="542"/>
      <c r="F7" s="1118" t="s">
        <v>35</v>
      </c>
      <c r="G7" s="1118"/>
      <c r="H7" s="1118" t="s">
        <v>36</v>
      </c>
      <c r="I7" s="1118"/>
      <c r="J7" s="1118" t="s">
        <v>51</v>
      </c>
      <c r="K7" s="1118"/>
      <c r="L7" s="1118" t="s">
        <v>37</v>
      </c>
      <c r="M7" s="1118"/>
      <c r="N7" s="1118" t="s">
        <v>199</v>
      </c>
      <c r="O7" s="1118"/>
      <c r="P7" s="543"/>
      <c r="Q7" s="543"/>
    </row>
    <row r="8" spans="2:25" s="542" customFormat="1" ht="20.25" customHeight="1" x14ac:dyDescent="0.2">
      <c r="B8" s="1117"/>
      <c r="C8" s="544"/>
      <c r="D8" s="543"/>
      <c r="E8" s="544"/>
      <c r="F8" s="543" t="s">
        <v>12</v>
      </c>
      <c r="G8" s="543" t="s">
        <v>31</v>
      </c>
      <c r="H8" s="543" t="s">
        <v>12</v>
      </c>
      <c r="I8" s="543" t="s">
        <v>31</v>
      </c>
      <c r="J8" s="543" t="s">
        <v>12</v>
      </c>
      <c r="K8" s="543" t="s">
        <v>31</v>
      </c>
      <c r="L8" s="543" t="s">
        <v>12</v>
      </c>
      <c r="M8" s="543" t="s">
        <v>31</v>
      </c>
      <c r="N8" s="543" t="s">
        <v>12</v>
      </c>
      <c r="O8" s="543" t="s">
        <v>31</v>
      </c>
      <c r="P8" s="543"/>
      <c r="Q8" s="543"/>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c r="F10" s="551">
        <f>'31dictsaad'!K10</f>
        <v>85841</v>
      </c>
      <c r="G10" s="552">
        <f t="shared" ref="G10:O29" si="0">F10*100/$N10</f>
        <v>21.918791110021655</v>
      </c>
      <c r="H10" s="551">
        <f>'31dictsaad'!N10</f>
        <v>143691</v>
      </c>
      <c r="I10" s="552">
        <f t="shared" ref="I10:I27" si="1">H10*100/$N10</f>
        <v>36.690311312660867</v>
      </c>
      <c r="J10" s="551">
        <f>'31dictsaad'!Q10</f>
        <v>92215</v>
      </c>
      <c r="K10" s="552">
        <f t="shared" ref="K10:K27" si="2">J10*100/$N10</f>
        <v>23.546339420680638</v>
      </c>
      <c r="L10" s="551">
        <f>'31dictsaad'!W10</f>
        <v>69885</v>
      </c>
      <c r="M10" s="552">
        <f t="shared" ref="M10:M27" si="3">L10*100/$N10</f>
        <v>17.844558156636843</v>
      </c>
      <c r="N10" s="551">
        <f>F10+H10+J10+L10</f>
        <v>391632</v>
      </c>
      <c r="O10" s="552">
        <f>G10+I10+K10+M10</f>
        <v>100</v>
      </c>
      <c r="P10" s="553"/>
      <c r="Q10" s="553"/>
    </row>
    <row r="11" spans="2:25" s="549" customFormat="1" ht="18" customHeight="1" x14ac:dyDescent="0.2">
      <c r="B11" s="531" t="s">
        <v>10</v>
      </c>
      <c r="C11" s="546"/>
      <c r="D11" s="550"/>
      <c r="F11" s="551">
        <f>'31dictsaad'!K11</f>
        <v>11883</v>
      </c>
      <c r="G11" s="552">
        <f t="shared" si="0"/>
        <v>24.649435778294059</v>
      </c>
      <c r="H11" s="551">
        <f>'31dictsaad'!N11</f>
        <v>14614</v>
      </c>
      <c r="I11" s="552">
        <f t="shared" si="1"/>
        <v>30.314470627281779</v>
      </c>
      <c r="J11" s="551">
        <f>'31dictsaad'!Q11</f>
        <v>13692</v>
      </c>
      <c r="K11" s="552">
        <f t="shared" si="2"/>
        <v>28.401924991702622</v>
      </c>
      <c r="L11" s="551">
        <f>'31dictsaad'!W11</f>
        <v>8019</v>
      </c>
      <c r="M11" s="552">
        <f t="shared" si="3"/>
        <v>16.634168602721541</v>
      </c>
      <c r="N11" s="551">
        <f t="shared" ref="N11:O27" si="4">F11+H11+J11+L11</f>
        <v>48208</v>
      </c>
      <c r="O11" s="552">
        <f t="shared" si="4"/>
        <v>100.00000000000001</v>
      </c>
      <c r="P11" s="553"/>
      <c r="Q11" s="553"/>
    </row>
    <row r="12" spans="2:25" s="549" customFormat="1" ht="22.5" customHeight="1" x14ac:dyDescent="0.2">
      <c r="B12" s="531" t="s">
        <v>40</v>
      </c>
      <c r="C12" s="546"/>
      <c r="D12" s="550"/>
      <c r="F12" s="550">
        <f>'31dictsaad'!K12</f>
        <v>8044</v>
      </c>
      <c r="G12" s="552">
        <f t="shared" si="0"/>
        <v>19.5808281200555</v>
      </c>
      <c r="H12" s="550">
        <f>'31dictsaad'!N12</f>
        <v>10939</v>
      </c>
      <c r="I12" s="552">
        <f t="shared" si="1"/>
        <v>26.627881502397702</v>
      </c>
      <c r="J12" s="550">
        <f>'31dictsaad'!Q12</f>
        <v>13546</v>
      </c>
      <c r="K12" s="552">
        <f t="shared" si="2"/>
        <v>32.973880869501713</v>
      </c>
      <c r="L12" s="550">
        <f>'31dictsaad'!W12</f>
        <v>8552</v>
      </c>
      <c r="M12" s="552">
        <f t="shared" si="3"/>
        <v>20.817409508045081</v>
      </c>
      <c r="N12" s="551">
        <f t="shared" si="4"/>
        <v>41081</v>
      </c>
      <c r="O12" s="552">
        <f t="shared" si="4"/>
        <v>100</v>
      </c>
      <c r="P12" s="553"/>
      <c r="Q12" s="553"/>
    </row>
    <row r="13" spans="2:25" s="549" customFormat="1" ht="18" customHeight="1" x14ac:dyDescent="0.2">
      <c r="B13" s="531" t="s">
        <v>41</v>
      </c>
      <c r="C13" s="546"/>
      <c r="D13" s="550"/>
      <c r="F13" s="551">
        <f>'31dictsaad'!K13</f>
        <v>8345</v>
      </c>
      <c r="G13" s="552">
        <f t="shared" si="0"/>
        <v>20.772141185841591</v>
      </c>
      <c r="H13" s="551">
        <f>'31dictsaad'!N13</f>
        <v>10978</v>
      </c>
      <c r="I13" s="552">
        <f t="shared" si="1"/>
        <v>27.326131328720066</v>
      </c>
      <c r="J13" s="551">
        <f>'31dictsaad'!Q13</f>
        <v>13603</v>
      </c>
      <c r="K13" s="552">
        <f t="shared" si="2"/>
        <v>33.860208094787673</v>
      </c>
      <c r="L13" s="551">
        <f>'31dictsaad'!W13</f>
        <v>7248</v>
      </c>
      <c r="M13" s="552">
        <f t="shared" si="3"/>
        <v>18.04151939065067</v>
      </c>
      <c r="N13" s="551">
        <f t="shared" si="4"/>
        <v>40174</v>
      </c>
      <c r="O13" s="552">
        <f t="shared" si="4"/>
        <v>100</v>
      </c>
      <c r="P13" s="553"/>
      <c r="Q13" s="553"/>
    </row>
    <row r="14" spans="2:25" s="549" customFormat="1" ht="18" customHeight="1" x14ac:dyDescent="0.2">
      <c r="B14" s="531" t="s">
        <v>9</v>
      </c>
      <c r="C14" s="546"/>
      <c r="D14" s="550"/>
      <c r="F14" s="551">
        <f>'31dictsaad'!K14</f>
        <v>15169</v>
      </c>
      <c r="G14" s="552">
        <f t="shared" si="0"/>
        <v>29.116839741251894</v>
      </c>
      <c r="H14" s="551">
        <f>'31dictsaad'!N14</f>
        <v>15922</v>
      </c>
      <c r="I14" s="552">
        <f t="shared" si="1"/>
        <v>30.562220473347793</v>
      </c>
      <c r="J14" s="551">
        <f>'31dictsaad'!Q14</f>
        <v>14712</v>
      </c>
      <c r="K14" s="552">
        <f t="shared" si="2"/>
        <v>28.239629921108701</v>
      </c>
      <c r="L14" s="551">
        <f>'31dictsaad'!W14</f>
        <v>6294</v>
      </c>
      <c r="M14" s="552">
        <f t="shared" si="3"/>
        <v>12.08130986429161</v>
      </c>
      <c r="N14" s="551">
        <f t="shared" si="4"/>
        <v>52097</v>
      </c>
      <c r="O14" s="552">
        <f t="shared" si="4"/>
        <v>100</v>
      </c>
      <c r="P14" s="553"/>
      <c r="Q14" s="553"/>
    </row>
    <row r="15" spans="2:25" s="549" customFormat="1" ht="18" customHeight="1" x14ac:dyDescent="0.2">
      <c r="B15" s="531" t="s">
        <v>8</v>
      </c>
      <c r="C15" s="546"/>
      <c r="D15" s="550"/>
      <c r="F15" s="550">
        <f>'31dictsaad'!K15</f>
        <v>5670</v>
      </c>
      <c r="G15" s="552">
        <f t="shared" si="0"/>
        <v>24.724196572624603</v>
      </c>
      <c r="H15" s="550">
        <f>'31dictsaad'!N15</f>
        <v>7930</v>
      </c>
      <c r="I15" s="552">
        <f t="shared" si="1"/>
        <v>34.578990973706013</v>
      </c>
      <c r="J15" s="550">
        <f>'31dictsaad'!Q15</f>
        <v>5081</v>
      </c>
      <c r="K15" s="552">
        <f t="shared" si="2"/>
        <v>22.155845288448958</v>
      </c>
      <c r="L15" s="550">
        <f>'31dictsaad'!W15</f>
        <v>4252</v>
      </c>
      <c r="M15" s="552">
        <f t="shared" si="3"/>
        <v>18.540967165220426</v>
      </c>
      <c r="N15" s="551">
        <f t="shared" si="4"/>
        <v>22933</v>
      </c>
      <c r="O15" s="552">
        <f t="shared" si="4"/>
        <v>100</v>
      </c>
      <c r="P15" s="553"/>
      <c r="Q15" s="553"/>
    </row>
    <row r="16" spans="2:25" s="549" customFormat="1" ht="18" customHeight="1" x14ac:dyDescent="0.2">
      <c r="B16" s="531" t="s">
        <v>7</v>
      </c>
      <c r="C16" s="546"/>
      <c r="D16" s="550"/>
      <c r="F16" s="551">
        <f>'31dictsaad'!K16</f>
        <v>34505</v>
      </c>
      <c r="G16" s="552">
        <f t="shared" si="0"/>
        <v>23.612698369249088</v>
      </c>
      <c r="H16" s="551">
        <f>'31dictsaad'!N16</f>
        <v>39961</v>
      </c>
      <c r="I16" s="552">
        <f t="shared" si="1"/>
        <v>27.346385727678967</v>
      </c>
      <c r="J16" s="551">
        <f>'31dictsaad'!Q16</f>
        <v>46690</v>
      </c>
      <c r="K16" s="552">
        <f t="shared" si="2"/>
        <v>31.951221181285028</v>
      </c>
      <c r="L16" s="551">
        <f>'31dictsaad'!W16</f>
        <v>24973</v>
      </c>
      <c r="M16" s="552">
        <f t="shared" si="3"/>
        <v>17.089694721786913</v>
      </c>
      <c r="N16" s="551">
        <f t="shared" si="4"/>
        <v>146129</v>
      </c>
      <c r="O16" s="552">
        <f t="shared" si="4"/>
        <v>100</v>
      </c>
      <c r="P16" s="553"/>
      <c r="Q16" s="553"/>
    </row>
    <row r="17" spans="2:25" s="549" customFormat="1" ht="18" customHeight="1" x14ac:dyDescent="0.2">
      <c r="B17" s="531" t="s">
        <v>43</v>
      </c>
      <c r="C17" s="546"/>
      <c r="D17" s="550"/>
      <c r="F17" s="551">
        <f>'31dictsaad'!K17</f>
        <v>22590</v>
      </c>
      <c r="G17" s="552">
        <f t="shared" si="0"/>
        <v>24.564226917347195</v>
      </c>
      <c r="H17" s="551">
        <f>'31dictsaad'!N17</f>
        <v>24587</v>
      </c>
      <c r="I17" s="552">
        <f t="shared" si="1"/>
        <v>26.735752422169785</v>
      </c>
      <c r="J17" s="551">
        <f>'31dictsaad'!Q17</f>
        <v>27845</v>
      </c>
      <c r="K17" s="552">
        <f t="shared" si="2"/>
        <v>30.278481563237388</v>
      </c>
      <c r="L17" s="551">
        <f>'31dictsaad'!W17</f>
        <v>16941</v>
      </c>
      <c r="M17" s="552">
        <f t="shared" si="3"/>
        <v>18.421539097245631</v>
      </c>
      <c r="N17" s="551">
        <f t="shared" si="4"/>
        <v>91963</v>
      </c>
      <c r="O17" s="552">
        <f t="shared" si="4"/>
        <v>100</v>
      </c>
      <c r="P17" s="553"/>
      <c r="Q17" s="553"/>
    </row>
    <row r="18" spans="2:25" s="549" customFormat="1" ht="18" customHeight="1" x14ac:dyDescent="0.2">
      <c r="B18" s="531" t="s">
        <v>44</v>
      </c>
      <c r="C18" s="546"/>
      <c r="D18" s="550"/>
      <c r="F18" s="551">
        <f>'31dictsaad'!K18</f>
        <v>50842</v>
      </c>
      <c r="G18" s="552">
        <f t="shared" si="0"/>
        <v>14.538872223667918</v>
      </c>
      <c r="H18" s="551">
        <f>'31dictsaad'!N18</f>
        <v>101087</v>
      </c>
      <c r="I18" s="552">
        <f t="shared" si="1"/>
        <v>28.907025224694522</v>
      </c>
      <c r="J18" s="551">
        <f>'31dictsaad'!Q18</f>
        <v>121420</v>
      </c>
      <c r="K18" s="552">
        <f t="shared" si="2"/>
        <v>34.721487459143198</v>
      </c>
      <c r="L18" s="551">
        <f>'31dictsaad'!W18</f>
        <v>76348</v>
      </c>
      <c r="M18" s="552">
        <f t="shared" si="3"/>
        <v>21.832615092494361</v>
      </c>
      <c r="N18" s="551">
        <f t="shared" si="4"/>
        <v>349697</v>
      </c>
      <c r="O18" s="552">
        <f t="shared" si="4"/>
        <v>100</v>
      </c>
      <c r="P18" s="553"/>
      <c r="Q18" s="553"/>
    </row>
    <row r="19" spans="2:25" s="549" customFormat="1" ht="18" customHeight="1" x14ac:dyDescent="0.2">
      <c r="B19" s="531" t="s">
        <v>6</v>
      </c>
      <c r="C19" s="546"/>
      <c r="D19" s="550"/>
      <c r="F19" s="551">
        <f>'31dictsaad'!K19</f>
        <v>46264</v>
      </c>
      <c r="G19" s="552">
        <f t="shared" si="0"/>
        <v>24.947154997627369</v>
      </c>
      <c r="H19" s="551">
        <f>'31dictsaad'!N19</f>
        <v>59360</v>
      </c>
      <c r="I19" s="552">
        <f>H19*100/$N19</f>
        <v>32.008972865708984</v>
      </c>
      <c r="J19" s="551">
        <f>'31dictsaad'!Q19</f>
        <v>53070</v>
      </c>
      <c r="K19" s="552">
        <f>J19*100/$N19</f>
        <v>28.617186488934905</v>
      </c>
      <c r="L19" s="551">
        <f>'31dictsaad'!W19</f>
        <v>26754</v>
      </c>
      <c r="M19" s="552">
        <f t="shared" si="3"/>
        <v>14.426685647728743</v>
      </c>
      <c r="N19" s="551">
        <f t="shared" si="4"/>
        <v>185448</v>
      </c>
      <c r="O19" s="552">
        <f t="shared" si="4"/>
        <v>100</v>
      </c>
      <c r="P19" s="553"/>
      <c r="Q19" s="553"/>
    </row>
    <row r="20" spans="2:25" s="549" customFormat="1" ht="18" customHeight="1" x14ac:dyDescent="0.2">
      <c r="B20" s="531" t="s">
        <v>5</v>
      </c>
      <c r="C20" s="546"/>
      <c r="D20" s="550"/>
      <c r="F20" s="551">
        <f>'31dictsaad'!K20</f>
        <v>13101</v>
      </c>
      <c r="G20" s="552">
        <f t="shared" si="0"/>
        <v>23.459575611066345</v>
      </c>
      <c r="H20" s="551">
        <f>'31dictsaad'!N20</f>
        <v>13362</v>
      </c>
      <c r="I20" s="552">
        <f>H20*100/$N20</f>
        <v>23.926940639269407</v>
      </c>
      <c r="J20" s="551">
        <f>'31dictsaad'!Q20</f>
        <v>14107</v>
      </c>
      <c r="K20" s="552">
        <f>J20*100/$N20</f>
        <v>25.260990240845196</v>
      </c>
      <c r="L20" s="551">
        <f>'31dictsaad'!W20</f>
        <v>15275</v>
      </c>
      <c r="M20" s="552">
        <f t="shared" si="3"/>
        <v>27.352493508819052</v>
      </c>
      <c r="N20" s="551">
        <f t="shared" si="4"/>
        <v>55845</v>
      </c>
      <c r="O20" s="552">
        <f t="shared" si="4"/>
        <v>100</v>
      </c>
      <c r="P20" s="553"/>
      <c r="Q20" s="553"/>
    </row>
    <row r="21" spans="2:25" s="549" customFormat="1" ht="18" customHeight="1" x14ac:dyDescent="0.2">
      <c r="B21" s="531" t="s">
        <v>38</v>
      </c>
      <c r="C21" s="546"/>
      <c r="D21" s="550"/>
      <c r="F21" s="551">
        <f>'31dictsaad'!K21</f>
        <v>26600</v>
      </c>
      <c r="G21" s="552">
        <f t="shared" si="0"/>
        <v>32.000384967037199</v>
      </c>
      <c r="H21" s="551">
        <f>'31dictsaad'!N21</f>
        <v>25706</v>
      </c>
      <c r="I21" s="552">
        <f>H21*100/$N21</f>
        <v>30.92488330686685</v>
      </c>
      <c r="J21" s="551">
        <f>'31dictsaad'!Q21</f>
        <v>22867</v>
      </c>
      <c r="K21" s="552">
        <f>J21*100/$N21</f>
        <v>27.509503873730811</v>
      </c>
      <c r="L21" s="551">
        <f>'31dictsaad'!W21</f>
        <v>7951</v>
      </c>
      <c r="M21" s="552">
        <f t="shared" si="3"/>
        <v>9.5652278523651404</v>
      </c>
      <c r="N21" s="551">
        <f t="shared" si="4"/>
        <v>83124</v>
      </c>
      <c r="O21" s="552">
        <f t="shared" si="4"/>
        <v>100</v>
      </c>
      <c r="P21" s="553"/>
      <c r="Q21" s="553"/>
    </row>
    <row r="22" spans="2:25" s="549" customFormat="1" ht="21" customHeight="1" x14ac:dyDescent="0.2">
      <c r="B22" s="531" t="s">
        <v>45</v>
      </c>
      <c r="C22" s="546"/>
      <c r="D22" s="550"/>
      <c r="F22" s="551">
        <f>'31dictsaad'!K22</f>
        <v>61520</v>
      </c>
      <c r="G22" s="552">
        <f t="shared" si="0"/>
        <v>25.793467779128758</v>
      </c>
      <c r="H22" s="551">
        <f>'31dictsaad'!N22</f>
        <v>69368</v>
      </c>
      <c r="I22" s="552">
        <f>H22*100/$N22</f>
        <v>29.083895853423336</v>
      </c>
      <c r="J22" s="551">
        <f>'31dictsaad'!Q22</f>
        <v>55633</v>
      </c>
      <c r="K22" s="552">
        <f>J22*100/$N22</f>
        <v>23.325227453775522</v>
      </c>
      <c r="L22" s="551">
        <f>'31dictsaad'!W22</f>
        <v>51989</v>
      </c>
      <c r="M22" s="552">
        <f t="shared" si="3"/>
        <v>21.797408913672381</v>
      </c>
      <c r="N22" s="551">
        <f t="shared" si="4"/>
        <v>238510</v>
      </c>
      <c r="O22" s="552">
        <f t="shared" si="4"/>
        <v>100</v>
      </c>
      <c r="P22" s="553"/>
      <c r="Q22" s="553"/>
    </row>
    <row r="23" spans="2:25" s="549" customFormat="1" ht="18" customHeight="1" x14ac:dyDescent="0.2">
      <c r="B23" s="531" t="s">
        <v>46</v>
      </c>
      <c r="C23" s="546"/>
      <c r="D23" s="550"/>
      <c r="F23" s="551">
        <f>'31dictsaad'!K23</f>
        <v>14612</v>
      </c>
      <c r="G23" s="552">
        <f t="shared" si="0"/>
        <v>27.668478157959516</v>
      </c>
      <c r="H23" s="551">
        <f>'31dictsaad'!N23</f>
        <v>18127</v>
      </c>
      <c r="I23" s="552">
        <f>H23*100/$N23</f>
        <v>34.324288500501787</v>
      </c>
      <c r="J23" s="551">
        <f>'31dictsaad'!Q23</f>
        <v>13699</v>
      </c>
      <c r="K23" s="552">
        <f>J23*100/$N23</f>
        <v>25.939671659313401</v>
      </c>
      <c r="L23" s="551">
        <f>'31dictsaad'!W23</f>
        <v>6373</v>
      </c>
      <c r="M23" s="552">
        <f t="shared" si="3"/>
        <v>12.067561682225294</v>
      </c>
      <c r="N23" s="551">
        <f t="shared" si="4"/>
        <v>52811</v>
      </c>
      <c r="O23" s="552">
        <f t="shared" si="4"/>
        <v>100</v>
      </c>
      <c r="P23" s="553"/>
      <c r="Q23" s="553"/>
    </row>
    <row r="24" spans="2:25" s="549" customFormat="1" ht="22.5" customHeight="1" x14ac:dyDescent="0.2">
      <c r="B24" s="531" t="s">
        <v>47</v>
      </c>
      <c r="C24" s="546"/>
      <c r="D24" s="550"/>
      <c r="F24" s="550">
        <f>'31dictsaad'!K24</f>
        <v>3532</v>
      </c>
      <c r="G24" s="554">
        <f t="shared" si="0"/>
        <v>16.085253666089809</v>
      </c>
      <c r="H24" s="550">
        <f>'31dictsaad'!N24</f>
        <v>6154</v>
      </c>
      <c r="I24" s="552">
        <f t="shared" si="1"/>
        <v>28.026231897258402</v>
      </c>
      <c r="J24" s="550">
        <f>'31dictsaad'!Q24</f>
        <v>6878</v>
      </c>
      <c r="K24" s="552">
        <f t="shared" si="2"/>
        <v>31.323435649877037</v>
      </c>
      <c r="L24" s="550">
        <f>'31dictsaad'!W24</f>
        <v>5394</v>
      </c>
      <c r="M24" s="552">
        <f t="shared" si="3"/>
        <v>24.565078786774752</v>
      </c>
      <c r="N24" s="550">
        <f t="shared" si="4"/>
        <v>21958</v>
      </c>
      <c r="O24" s="552">
        <f t="shared" si="4"/>
        <v>100</v>
      </c>
      <c r="P24" s="553"/>
      <c r="Q24" s="553"/>
    </row>
    <row r="25" spans="2:25" s="549" customFormat="1" ht="18" customHeight="1" x14ac:dyDescent="0.2">
      <c r="B25" s="531" t="s">
        <v>48</v>
      </c>
      <c r="C25" s="546"/>
      <c r="D25" s="550"/>
      <c r="F25" s="550">
        <f>'31dictsaad'!K25</f>
        <v>19611</v>
      </c>
      <c r="G25" s="554">
        <f t="shared" si="0"/>
        <v>17.36039800290358</v>
      </c>
      <c r="H25" s="550">
        <f>'31dictsaad'!N25</f>
        <v>26320</v>
      </c>
      <c r="I25" s="552">
        <f t="shared" si="1"/>
        <v>23.299458234481783</v>
      </c>
      <c r="J25" s="550">
        <f>'31dictsaad'!Q25</f>
        <v>35924</v>
      </c>
      <c r="K25" s="552">
        <f t="shared" si="2"/>
        <v>31.801281824298005</v>
      </c>
      <c r="L25" s="550">
        <f>'31dictsaad'!W25</f>
        <v>31109</v>
      </c>
      <c r="M25" s="552">
        <f t="shared" si="3"/>
        <v>27.538861938316632</v>
      </c>
      <c r="N25" s="550">
        <f t="shared" si="4"/>
        <v>112964</v>
      </c>
      <c r="O25" s="552">
        <f t="shared" si="4"/>
        <v>100</v>
      </c>
      <c r="P25" s="553"/>
      <c r="Q25" s="553"/>
    </row>
    <row r="26" spans="2:25" s="549" customFormat="1" ht="18" customHeight="1" x14ac:dyDescent="0.2">
      <c r="B26" s="531" t="s">
        <v>49</v>
      </c>
      <c r="C26" s="546"/>
      <c r="D26" s="550"/>
      <c r="F26" s="550">
        <f>'31dictsaad'!K26</f>
        <v>2600</v>
      </c>
      <c r="G26" s="554">
        <f t="shared" si="0"/>
        <v>17.821646445952428</v>
      </c>
      <c r="H26" s="550">
        <f>'31dictsaad'!N26</f>
        <v>4303</v>
      </c>
      <c r="I26" s="552">
        <f t="shared" si="1"/>
        <v>29.494824868051271</v>
      </c>
      <c r="J26" s="550">
        <f>'31dictsaad'!Q26</f>
        <v>3765</v>
      </c>
      <c r="K26" s="552">
        <f t="shared" si="2"/>
        <v>25.807114949619578</v>
      </c>
      <c r="L26" s="550">
        <f>'31dictsaad'!W26</f>
        <v>3921</v>
      </c>
      <c r="M26" s="552">
        <f t="shared" si="3"/>
        <v>26.876413736376723</v>
      </c>
      <c r="N26" s="550">
        <f t="shared" si="4"/>
        <v>14589</v>
      </c>
      <c r="O26" s="552">
        <f t="shared" si="4"/>
        <v>100</v>
      </c>
      <c r="P26" s="553"/>
      <c r="Q26" s="553"/>
    </row>
    <row r="27" spans="2:25" s="549" customFormat="1" ht="18" customHeight="1" x14ac:dyDescent="0.2">
      <c r="B27" s="531" t="s">
        <v>4</v>
      </c>
      <c r="C27" s="546"/>
      <c r="D27" s="550"/>
      <c r="F27" s="550">
        <f>'31dictsaad'!K27</f>
        <v>1219</v>
      </c>
      <c r="G27" s="554">
        <f t="shared" si="0"/>
        <v>24.4484556758925</v>
      </c>
      <c r="H27" s="550">
        <f>'31dictsaad'!N27</f>
        <v>1360</v>
      </c>
      <c r="I27" s="552">
        <f t="shared" si="1"/>
        <v>27.276373846770959</v>
      </c>
      <c r="J27" s="550">
        <f>'31dictsaad'!Q27</f>
        <v>1112</v>
      </c>
      <c r="K27" s="552">
        <f t="shared" si="2"/>
        <v>22.302446851183312</v>
      </c>
      <c r="L27" s="550">
        <f>'31dictsaad'!W27</f>
        <v>1295</v>
      </c>
      <c r="M27" s="552">
        <f t="shared" si="3"/>
        <v>25.972723626153229</v>
      </c>
      <c r="N27" s="551">
        <f t="shared" si="4"/>
        <v>4986</v>
      </c>
      <c r="O27" s="552">
        <f t="shared" si="4"/>
        <v>100</v>
      </c>
      <c r="P27" s="553"/>
      <c r="Q27" s="553"/>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x14ac:dyDescent="0.2">
      <c r="B29" s="790" t="s">
        <v>3</v>
      </c>
      <c r="C29" s="546"/>
      <c r="D29" s="558"/>
      <c r="F29" s="532">
        <f>SUM(F10:F27)</f>
        <v>431948</v>
      </c>
      <c r="G29" s="559">
        <f t="shared" si="0"/>
        <v>22.104148660107288</v>
      </c>
      <c r="H29" s="532">
        <f>SUM(H10:H27)</f>
        <v>593769</v>
      </c>
      <c r="I29" s="559">
        <f t="shared" si="0"/>
        <v>30.38504228694946</v>
      </c>
      <c r="J29" s="532">
        <f>SUM(J10:J27)</f>
        <v>555859</v>
      </c>
      <c r="K29" s="559">
        <f t="shared" si="0"/>
        <v>28.445067392506918</v>
      </c>
      <c r="L29" s="532">
        <f>SUM(L10:L27)</f>
        <v>372573</v>
      </c>
      <c r="M29" s="559">
        <f t="shared" si="0"/>
        <v>19.065741660436334</v>
      </c>
      <c r="N29" s="532">
        <f>SUM(N10:N27)</f>
        <v>1954149</v>
      </c>
      <c r="O29" s="559">
        <f t="shared" si="0"/>
        <v>100</v>
      </c>
      <c r="P29" s="559"/>
      <c r="Q29" s="559"/>
    </row>
    <row r="30" spans="2:25" s="549" customFormat="1" ht="20.25" customHeight="1" x14ac:dyDescent="0.2">
      <c r="B30" s="531" t="s">
        <v>3</v>
      </c>
      <c r="C30" s="560"/>
      <c r="D30" s="532">
        <f>SUM(D10:D29)</f>
        <v>0</v>
      </c>
      <c r="E30" s="561"/>
      <c r="F30" s="532">
        <f>SUM(F10:F27)</f>
        <v>431948</v>
      </c>
      <c r="G30" s="562">
        <f>F30*100/$N30</f>
        <v>22.104148660107288</v>
      </c>
      <c r="H30" s="532">
        <f>SUM(H10:H27)</f>
        <v>593769</v>
      </c>
      <c r="I30" s="562">
        <f>H30*100/$N30</f>
        <v>30.38504228694946</v>
      </c>
      <c r="J30" s="532">
        <f>SUM(J10:J27)</f>
        <v>555859</v>
      </c>
      <c r="K30" s="562">
        <f>J30*100/$N30</f>
        <v>28.445067392506918</v>
      </c>
      <c r="L30" s="532">
        <f>SUM(L10:L28)</f>
        <v>372573</v>
      </c>
      <c r="M30" s="562">
        <f>L30*100/$N30</f>
        <v>19.065741660436334</v>
      </c>
      <c r="N30" s="532">
        <f>F30+H30+J30+L30</f>
        <v>1954149</v>
      </c>
      <c r="O30" s="562">
        <f>G30+I30+K30+M30</f>
        <v>100</v>
      </c>
      <c r="P30" s="563"/>
      <c r="Q30" s="563" t="e">
        <f>(N30/D30)</f>
        <v>#DIV/0!</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1:25" x14ac:dyDescent="0.2">
      <c r="A33" s="136"/>
      <c r="B33" s="791" t="s">
        <v>50</v>
      </c>
      <c r="F33" s="177"/>
      <c r="G33" s="177"/>
      <c r="H33" s="177"/>
      <c r="I33" s="177"/>
      <c r="J33" s="177"/>
      <c r="K33" s="177"/>
      <c r="L33" s="177"/>
      <c r="M33" s="177"/>
      <c r="N33" s="177"/>
      <c r="O33" s="177"/>
      <c r="P33" s="177"/>
      <c r="Q33" s="177"/>
      <c r="R33" s="177"/>
      <c r="S33" s="177"/>
      <c r="T33" s="177"/>
      <c r="U33" s="177"/>
    </row>
    <row r="34" spans="1:25" x14ac:dyDescent="0.2">
      <c r="F34" s="47"/>
      <c r="G34" s="47"/>
      <c r="H34" s="47"/>
      <c r="I34" s="47"/>
      <c r="J34" s="47"/>
    </row>
    <row r="36" spans="1:25" x14ac:dyDescent="0.2">
      <c r="D36" s="18"/>
      <c r="T36" s="136"/>
      <c r="U36" s="136"/>
      <c r="X36" s="1"/>
      <c r="Y36" s="1"/>
    </row>
    <row r="37" spans="1:25" x14ac:dyDescent="0.2">
      <c r="T37" s="136"/>
      <c r="U37" s="136"/>
      <c r="X37" s="1"/>
      <c r="Y37" s="1"/>
    </row>
    <row r="38" spans="1:25" x14ac:dyDescent="0.2">
      <c r="T38" s="136"/>
      <c r="U38" s="136"/>
      <c r="X38" s="1"/>
      <c r="Y38" s="1"/>
    </row>
    <row r="39" spans="1:25" x14ac:dyDescent="0.2">
      <c r="T39" s="136"/>
      <c r="U39" s="136"/>
      <c r="X39" s="1"/>
      <c r="Y39" s="1"/>
    </row>
    <row r="40" spans="1:25" x14ac:dyDescent="0.2">
      <c r="T40" s="136"/>
      <c r="U40" s="136"/>
      <c r="X40" s="1"/>
      <c r="Y40" s="1"/>
    </row>
    <row r="41" spans="1:25" x14ac:dyDescent="0.2">
      <c r="T41" s="136"/>
      <c r="U41" s="136"/>
      <c r="X41" s="1"/>
      <c r="Y41" s="1"/>
    </row>
    <row r="42" spans="1:25" x14ac:dyDescent="0.2">
      <c r="T42" s="136"/>
      <c r="U42" s="136"/>
      <c r="X42" s="1"/>
      <c r="Y42" s="1"/>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7.8554687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1: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1:25" s="44" customFormat="1" ht="49.5" customHeight="1" x14ac:dyDescent="0.2">
      <c r="B2" s="122"/>
      <c r="C2" s="122"/>
      <c r="D2" s="122"/>
      <c r="E2" s="122"/>
      <c r="F2" s="122"/>
      <c r="G2" s="122"/>
      <c r="H2" s="122"/>
      <c r="I2" s="122"/>
      <c r="J2" s="122"/>
      <c r="K2" s="122"/>
      <c r="X2" s="92"/>
      <c r="Y2" s="92"/>
    </row>
    <row r="3" spans="1:25" s="7" customFormat="1" ht="19.5" x14ac:dyDescent="0.2">
      <c r="B3" s="1043" t="s">
        <v>412</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1: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1: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1:25" s="518" customFormat="1" ht="19.5" customHeight="1" x14ac:dyDescent="0.2">
      <c r="A6" s="517"/>
      <c r="F6" s="1116" t="s">
        <v>55</v>
      </c>
      <c r="G6" s="1116"/>
      <c r="H6" s="1116"/>
      <c r="I6" s="1116"/>
      <c r="J6" s="1116"/>
      <c r="K6" s="1116"/>
      <c r="L6" s="1116"/>
      <c r="M6" s="1116"/>
      <c r="N6" s="1116"/>
      <c r="O6" s="1116"/>
      <c r="P6" s="1116"/>
      <c r="Q6" s="1116"/>
      <c r="R6" s="1116"/>
      <c r="S6" s="1116"/>
      <c r="T6" s="1116"/>
      <c r="U6" s="1116"/>
      <c r="V6" s="1116"/>
      <c r="W6" s="1116"/>
      <c r="X6" s="541"/>
      <c r="Y6" s="541"/>
    </row>
    <row r="7" spans="1:25" s="518" customFormat="1" ht="64.5" customHeight="1" x14ac:dyDescent="0.2">
      <c r="A7" s="517"/>
      <c r="B7" s="1117" t="s">
        <v>15</v>
      </c>
      <c r="C7" s="542"/>
      <c r="D7" s="543"/>
      <c r="E7" s="542"/>
      <c r="F7" s="1118" t="s">
        <v>35</v>
      </c>
      <c r="G7" s="1118"/>
      <c r="H7" s="1118" t="s">
        <v>36</v>
      </c>
      <c r="I7" s="1118"/>
      <c r="J7" s="1118" t="s">
        <v>51</v>
      </c>
      <c r="K7" s="1118"/>
      <c r="L7" s="1118"/>
      <c r="M7" s="1118"/>
      <c r="N7" s="1118" t="s">
        <v>234</v>
      </c>
      <c r="O7" s="1118"/>
      <c r="P7" s="543"/>
      <c r="Q7" s="543"/>
    </row>
    <row r="8" spans="1:25" s="542" customFormat="1" ht="20.25" customHeight="1" x14ac:dyDescent="0.2">
      <c r="A8" s="627"/>
      <c r="B8" s="1117"/>
      <c r="C8" s="544"/>
      <c r="D8" s="543"/>
      <c r="E8" s="544"/>
      <c r="F8" s="543" t="s">
        <v>12</v>
      </c>
      <c r="G8" s="543" t="s">
        <v>31</v>
      </c>
      <c r="H8" s="543" t="s">
        <v>12</v>
      </c>
      <c r="I8" s="543" t="s">
        <v>31</v>
      </c>
      <c r="J8" s="543" t="s">
        <v>12</v>
      </c>
      <c r="K8" s="543" t="s">
        <v>31</v>
      </c>
      <c r="L8" s="543"/>
      <c r="M8" s="543"/>
      <c r="N8" s="543" t="s">
        <v>12</v>
      </c>
      <c r="O8" s="543" t="s">
        <v>31</v>
      </c>
      <c r="P8" s="543"/>
      <c r="Q8" s="543"/>
    </row>
    <row r="9" spans="1:25" s="544" customFormat="1" ht="8.25" customHeight="1" x14ac:dyDescent="0.2">
      <c r="A9" s="628"/>
      <c r="B9" s="545"/>
      <c r="C9" s="546"/>
      <c r="D9" s="547"/>
      <c r="E9" s="546"/>
      <c r="F9" s="548"/>
      <c r="G9" s="548"/>
      <c r="H9" s="548"/>
      <c r="I9" s="548"/>
      <c r="J9" s="548"/>
      <c r="K9" s="548"/>
      <c r="L9" s="548"/>
      <c r="M9" s="548"/>
      <c r="N9" s="548"/>
      <c r="O9" s="548"/>
      <c r="P9" s="548"/>
      <c r="Q9" s="548"/>
    </row>
    <row r="10" spans="1:25" s="549" customFormat="1" ht="18" customHeight="1" x14ac:dyDescent="0.2">
      <c r="A10" s="629"/>
      <c r="B10" s="531" t="s">
        <v>11</v>
      </c>
      <c r="C10" s="546"/>
      <c r="D10" s="550"/>
      <c r="F10" s="551">
        <f>'31dictsaad'!K10</f>
        <v>85841</v>
      </c>
      <c r="G10" s="552">
        <f t="shared" ref="G10:O29" si="0">F10*100/$N10</f>
        <v>26.679658240791678</v>
      </c>
      <c r="H10" s="551">
        <f>'31dictsaad'!N10</f>
        <v>143691</v>
      </c>
      <c r="I10" s="552">
        <f t="shared" ref="I10:I27" si="1">H10*100/$N10</f>
        <v>44.659623865956789</v>
      </c>
      <c r="J10" s="551">
        <f>'31dictsaad'!Q10</f>
        <v>92215</v>
      </c>
      <c r="K10" s="552">
        <f t="shared" ref="K10:K27" si="2">J10*100/$N10</f>
        <v>28.66071789325153</v>
      </c>
      <c r="L10" s="551"/>
      <c r="M10" s="552"/>
      <c r="N10" s="551">
        <f>F10+H10+J10+L10</f>
        <v>321747</v>
      </c>
      <c r="O10" s="552">
        <f>G10+I10+K10+M10</f>
        <v>100</v>
      </c>
      <c r="P10" s="553"/>
      <c r="Q10" s="553"/>
    </row>
    <row r="11" spans="1:25" s="549" customFormat="1" ht="18" customHeight="1" x14ac:dyDescent="0.2">
      <c r="A11" s="629"/>
      <c r="B11" s="531" t="s">
        <v>10</v>
      </c>
      <c r="C11" s="546"/>
      <c r="D11" s="550"/>
      <c r="F11" s="551">
        <f>'31dictsaad'!K11</f>
        <v>11883</v>
      </c>
      <c r="G11" s="552">
        <f t="shared" si="0"/>
        <v>29.56779218194033</v>
      </c>
      <c r="H11" s="551">
        <f>'31dictsaad'!N11</f>
        <v>14614</v>
      </c>
      <c r="I11" s="552">
        <f t="shared" si="1"/>
        <v>36.3631839558088</v>
      </c>
      <c r="J11" s="551">
        <f>'31dictsaad'!Q11</f>
        <v>13692</v>
      </c>
      <c r="K11" s="552">
        <f t="shared" si="2"/>
        <v>34.069023862250866</v>
      </c>
      <c r="L11" s="551"/>
      <c r="M11" s="552"/>
      <c r="N11" s="551">
        <f t="shared" ref="N11:O27" si="3">F11+H11+J11+L11</f>
        <v>40189</v>
      </c>
      <c r="O11" s="552">
        <f t="shared" si="3"/>
        <v>100</v>
      </c>
      <c r="P11" s="553"/>
      <c r="Q11" s="553"/>
    </row>
    <row r="12" spans="1:25" s="549" customFormat="1" ht="22.5" customHeight="1" x14ac:dyDescent="0.2">
      <c r="A12" s="629"/>
      <c r="B12" s="531" t="s">
        <v>40</v>
      </c>
      <c r="C12" s="546"/>
      <c r="D12" s="550"/>
      <c r="F12" s="550">
        <f>'31dictsaad'!K12</f>
        <v>8044</v>
      </c>
      <c r="G12" s="552">
        <f t="shared" si="0"/>
        <v>24.728703618309815</v>
      </c>
      <c r="H12" s="550">
        <f>'31dictsaad'!N12</f>
        <v>10939</v>
      </c>
      <c r="I12" s="552">
        <f t="shared" si="1"/>
        <v>33.628454609732856</v>
      </c>
      <c r="J12" s="550">
        <f>'31dictsaad'!Q12</f>
        <v>13546</v>
      </c>
      <c r="K12" s="552">
        <f t="shared" si="2"/>
        <v>41.642841771957329</v>
      </c>
      <c r="L12" s="550"/>
      <c r="M12" s="552"/>
      <c r="N12" s="551">
        <f t="shared" si="3"/>
        <v>32529</v>
      </c>
      <c r="O12" s="552">
        <f t="shared" si="3"/>
        <v>100</v>
      </c>
      <c r="P12" s="553"/>
      <c r="Q12" s="553"/>
    </row>
    <row r="13" spans="1:25" s="549" customFormat="1" ht="18" customHeight="1" x14ac:dyDescent="0.2">
      <c r="A13" s="629"/>
      <c r="B13" s="531" t="s">
        <v>41</v>
      </c>
      <c r="C13" s="546"/>
      <c r="D13" s="550"/>
      <c r="F13" s="551">
        <f>'31dictsaad'!K13</f>
        <v>8345</v>
      </c>
      <c r="G13" s="552">
        <f t="shared" si="0"/>
        <v>25.344712385348963</v>
      </c>
      <c r="H13" s="551">
        <f>'31dictsaad'!N13</f>
        <v>10978</v>
      </c>
      <c r="I13" s="552">
        <f t="shared" si="1"/>
        <v>33.341432302739477</v>
      </c>
      <c r="J13" s="551">
        <f>'31dictsaad'!Q13</f>
        <v>13603</v>
      </c>
      <c r="K13" s="552">
        <f t="shared" si="2"/>
        <v>41.31385531191156</v>
      </c>
      <c r="L13" s="551"/>
      <c r="M13" s="552"/>
      <c r="N13" s="551">
        <f t="shared" si="3"/>
        <v>32926</v>
      </c>
      <c r="O13" s="552">
        <f t="shared" si="3"/>
        <v>100</v>
      </c>
      <c r="P13" s="553"/>
      <c r="Q13" s="553"/>
    </row>
    <row r="14" spans="1:25" s="549" customFormat="1" ht="18" customHeight="1" x14ac:dyDescent="0.2">
      <c r="A14" s="629"/>
      <c r="B14" s="531" t="s">
        <v>9</v>
      </c>
      <c r="C14" s="546"/>
      <c r="D14" s="550"/>
      <c r="F14" s="551">
        <f>'31dictsaad'!K14</f>
        <v>15169</v>
      </c>
      <c r="G14" s="552">
        <f t="shared" si="0"/>
        <v>33.117918040303039</v>
      </c>
      <c r="H14" s="551">
        <f>'31dictsaad'!N14</f>
        <v>15922</v>
      </c>
      <c r="I14" s="552">
        <f t="shared" si="1"/>
        <v>34.761915158395738</v>
      </c>
      <c r="J14" s="551">
        <f>'31dictsaad'!Q14</f>
        <v>14712</v>
      </c>
      <c r="K14" s="552">
        <f t="shared" si="2"/>
        <v>32.120166801301224</v>
      </c>
      <c r="L14" s="551"/>
      <c r="M14" s="552"/>
      <c r="N14" s="551">
        <f t="shared" si="3"/>
        <v>45803</v>
      </c>
      <c r="O14" s="552">
        <f t="shared" si="3"/>
        <v>100</v>
      </c>
      <c r="P14" s="553"/>
      <c r="Q14" s="553"/>
    </row>
    <row r="15" spans="1:25" s="549" customFormat="1" ht="18" customHeight="1" x14ac:dyDescent="0.2">
      <c r="A15" s="629"/>
      <c r="B15" s="531" t="s">
        <v>8</v>
      </c>
      <c r="C15" s="546"/>
      <c r="D15" s="550"/>
      <c r="F15" s="550">
        <f>'31dictsaad'!K15</f>
        <v>5670</v>
      </c>
      <c r="G15" s="552">
        <f t="shared" si="0"/>
        <v>30.351694234784006</v>
      </c>
      <c r="H15" s="550">
        <f>'31dictsaad'!N15</f>
        <v>7930</v>
      </c>
      <c r="I15" s="552">
        <f t="shared" si="1"/>
        <v>42.449547668754349</v>
      </c>
      <c r="J15" s="550">
        <f>'31dictsaad'!Q15</f>
        <v>5081</v>
      </c>
      <c r="K15" s="552">
        <f t="shared" si="2"/>
        <v>27.198758096461646</v>
      </c>
      <c r="L15" s="550"/>
      <c r="M15" s="552"/>
      <c r="N15" s="551">
        <f t="shared" si="3"/>
        <v>18681</v>
      </c>
      <c r="O15" s="552">
        <f t="shared" si="3"/>
        <v>100</v>
      </c>
      <c r="P15" s="553"/>
      <c r="Q15" s="553"/>
    </row>
    <row r="16" spans="1:25" s="549" customFormat="1" ht="18" customHeight="1" x14ac:dyDescent="0.2">
      <c r="A16" s="629"/>
      <c r="B16" s="531" t="s">
        <v>7</v>
      </c>
      <c r="C16" s="546"/>
      <c r="D16" s="550"/>
      <c r="F16" s="551">
        <f>'31dictsaad'!K16</f>
        <v>34505</v>
      </c>
      <c r="G16" s="552">
        <f t="shared" si="0"/>
        <v>28.479811152563638</v>
      </c>
      <c r="H16" s="551">
        <f>'31dictsaad'!N16</f>
        <v>39961</v>
      </c>
      <c r="I16" s="552">
        <f t="shared" si="1"/>
        <v>32.983096173528345</v>
      </c>
      <c r="J16" s="551">
        <f>'31dictsaad'!Q16</f>
        <v>46690</v>
      </c>
      <c r="K16" s="552">
        <f t="shared" si="2"/>
        <v>38.53709267390802</v>
      </c>
      <c r="L16" s="551"/>
      <c r="M16" s="552"/>
      <c r="N16" s="551">
        <f t="shared" si="3"/>
        <v>121156</v>
      </c>
      <c r="O16" s="552">
        <f t="shared" si="3"/>
        <v>100</v>
      </c>
      <c r="P16" s="553"/>
      <c r="Q16" s="553"/>
    </row>
    <row r="17" spans="1:25" s="549" customFormat="1" ht="18" customHeight="1" x14ac:dyDescent="0.2">
      <c r="A17" s="629"/>
      <c r="B17" s="531" t="s">
        <v>43</v>
      </c>
      <c r="C17" s="546"/>
      <c r="D17" s="550"/>
      <c r="F17" s="551">
        <f>'31dictsaad'!K17</f>
        <v>22590</v>
      </c>
      <c r="G17" s="552">
        <f t="shared" si="0"/>
        <v>30.111167390898668</v>
      </c>
      <c r="H17" s="551">
        <f>'31dictsaad'!N17</f>
        <v>24587</v>
      </c>
      <c r="I17" s="552">
        <f t="shared" si="1"/>
        <v>32.773053237716937</v>
      </c>
      <c r="J17" s="551">
        <f>'31dictsaad'!Q17</f>
        <v>27845</v>
      </c>
      <c r="K17" s="552">
        <f t="shared" si="2"/>
        <v>37.115779371384392</v>
      </c>
      <c r="L17" s="551"/>
      <c r="M17" s="552"/>
      <c r="N17" s="551">
        <f t="shared" si="3"/>
        <v>75022</v>
      </c>
      <c r="O17" s="552">
        <f t="shared" si="3"/>
        <v>100</v>
      </c>
      <c r="P17" s="553"/>
      <c r="Q17" s="553"/>
    </row>
    <row r="18" spans="1:25" s="549" customFormat="1" ht="18" customHeight="1" x14ac:dyDescent="0.2">
      <c r="A18" s="629"/>
      <c r="B18" s="531" t="s">
        <v>44</v>
      </c>
      <c r="C18" s="546"/>
      <c r="D18" s="550"/>
      <c r="F18" s="551">
        <f>'31dictsaad'!K18</f>
        <v>50842</v>
      </c>
      <c r="G18" s="552">
        <f t="shared" si="0"/>
        <v>18.599665628921269</v>
      </c>
      <c r="H18" s="551">
        <f>'31dictsaad'!N18</f>
        <v>101087</v>
      </c>
      <c r="I18" s="552">
        <f t="shared" si="1"/>
        <v>36.980929141866255</v>
      </c>
      <c r="J18" s="551">
        <f>'31dictsaad'!Q18</f>
        <v>121420</v>
      </c>
      <c r="K18" s="552">
        <f t="shared" si="2"/>
        <v>44.419405229212472</v>
      </c>
      <c r="L18" s="551"/>
      <c r="M18" s="552"/>
      <c r="N18" s="551">
        <f t="shared" si="3"/>
        <v>273349</v>
      </c>
      <c r="O18" s="552">
        <f t="shared" si="3"/>
        <v>100</v>
      </c>
      <c r="P18" s="553"/>
      <c r="Q18" s="553"/>
    </row>
    <row r="19" spans="1:25" s="549" customFormat="1" ht="18" customHeight="1" x14ac:dyDescent="0.2">
      <c r="A19" s="629"/>
      <c r="B19" s="531" t="s">
        <v>6</v>
      </c>
      <c r="C19" s="546"/>
      <c r="D19" s="550"/>
      <c r="F19" s="551">
        <f>'31dictsaad'!K19</f>
        <v>46264</v>
      </c>
      <c r="G19" s="552">
        <f t="shared" si="0"/>
        <v>29.152961044525942</v>
      </c>
      <c r="H19" s="551">
        <f>'31dictsaad'!N19</f>
        <v>59360</v>
      </c>
      <c r="I19" s="552">
        <f>H19*100/$N19</f>
        <v>37.405320932108332</v>
      </c>
      <c r="J19" s="551">
        <f>'31dictsaad'!Q19</f>
        <v>53070</v>
      </c>
      <c r="K19" s="552">
        <f>J19*100/$N19</f>
        <v>33.441718023365723</v>
      </c>
      <c r="L19" s="551"/>
      <c r="M19" s="552"/>
      <c r="N19" s="551">
        <f t="shared" si="3"/>
        <v>158694</v>
      </c>
      <c r="O19" s="552">
        <f t="shared" si="3"/>
        <v>100</v>
      </c>
      <c r="P19" s="553"/>
      <c r="Q19" s="553"/>
    </row>
    <row r="20" spans="1:25" s="549" customFormat="1" ht="18" customHeight="1" x14ac:dyDescent="0.2">
      <c r="A20" s="629"/>
      <c r="B20" s="531" t="s">
        <v>5</v>
      </c>
      <c r="C20" s="546"/>
      <c r="D20" s="550"/>
      <c r="F20" s="551">
        <f>'31dictsaad'!K20</f>
        <v>13101</v>
      </c>
      <c r="G20" s="552">
        <f t="shared" si="0"/>
        <v>32.292334237121025</v>
      </c>
      <c r="H20" s="551">
        <f>'31dictsaad'!N20</f>
        <v>13362</v>
      </c>
      <c r="I20" s="552">
        <f>H20*100/$N20</f>
        <v>32.935666748829185</v>
      </c>
      <c r="J20" s="551">
        <f>'31dictsaad'!Q20</f>
        <v>14107</v>
      </c>
      <c r="K20" s="552">
        <f>J20*100/$N20</f>
        <v>34.77199901404979</v>
      </c>
      <c r="L20" s="551"/>
      <c r="M20" s="552"/>
      <c r="N20" s="551">
        <f t="shared" si="3"/>
        <v>40570</v>
      </c>
      <c r="O20" s="552">
        <f t="shared" si="3"/>
        <v>100</v>
      </c>
      <c r="P20" s="553"/>
      <c r="Q20" s="553"/>
    </row>
    <row r="21" spans="1:25" s="549" customFormat="1" ht="18" customHeight="1" x14ac:dyDescent="0.2">
      <c r="A21" s="629"/>
      <c r="B21" s="531" t="s">
        <v>38</v>
      </c>
      <c r="C21" s="546"/>
      <c r="D21" s="550"/>
      <c r="F21" s="551">
        <f>'31dictsaad'!K21</f>
        <v>26600</v>
      </c>
      <c r="G21" s="552">
        <f t="shared" si="0"/>
        <v>35.385045162491849</v>
      </c>
      <c r="H21" s="551">
        <f>'31dictsaad'!N21</f>
        <v>25706</v>
      </c>
      <c r="I21" s="552">
        <f>H21*100/$N21</f>
        <v>34.195788381466748</v>
      </c>
      <c r="J21" s="551">
        <f>'31dictsaad'!Q21</f>
        <v>22867</v>
      </c>
      <c r="K21" s="552">
        <f>J21*100/$N21</f>
        <v>30.419166456041399</v>
      </c>
      <c r="L21" s="551"/>
      <c r="M21" s="552"/>
      <c r="N21" s="551">
        <f t="shared" si="3"/>
        <v>75173</v>
      </c>
      <c r="O21" s="552">
        <f t="shared" si="3"/>
        <v>99.999999999999986</v>
      </c>
      <c r="P21" s="553"/>
      <c r="Q21" s="553"/>
    </row>
    <row r="22" spans="1:25" s="549" customFormat="1" ht="21" customHeight="1" x14ac:dyDescent="0.2">
      <c r="A22" s="629"/>
      <c r="B22" s="531" t="s">
        <v>45</v>
      </c>
      <c r="C22" s="546"/>
      <c r="D22" s="550"/>
      <c r="F22" s="551">
        <f>'31dictsaad'!K22</f>
        <v>61520</v>
      </c>
      <c r="G22" s="552">
        <f t="shared" si="0"/>
        <v>32.982881284144952</v>
      </c>
      <c r="H22" s="551">
        <f>'31dictsaad'!N22</f>
        <v>69368</v>
      </c>
      <c r="I22" s="552">
        <f>H22*100/$N22</f>
        <v>37.190450405048225</v>
      </c>
      <c r="J22" s="551">
        <f>'31dictsaad'!Q22</f>
        <v>55633</v>
      </c>
      <c r="K22" s="552">
        <f>J22*100/$N22</f>
        <v>29.826668310806827</v>
      </c>
      <c r="L22" s="551"/>
      <c r="M22" s="552"/>
      <c r="N22" s="551">
        <f t="shared" si="3"/>
        <v>186521</v>
      </c>
      <c r="O22" s="552">
        <f t="shared" si="3"/>
        <v>100</v>
      </c>
      <c r="P22" s="553"/>
      <c r="Q22" s="553"/>
    </row>
    <row r="23" spans="1:25" s="549" customFormat="1" ht="18" customHeight="1" x14ac:dyDescent="0.2">
      <c r="A23" s="629"/>
      <c r="B23" s="531" t="s">
        <v>46</v>
      </c>
      <c r="C23" s="546"/>
      <c r="D23" s="550"/>
      <c r="F23" s="551">
        <f>'31dictsaad'!K23</f>
        <v>14612</v>
      </c>
      <c r="G23" s="552">
        <f t="shared" si="0"/>
        <v>31.465610060726128</v>
      </c>
      <c r="H23" s="551">
        <f>'31dictsaad'!N23</f>
        <v>18127</v>
      </c>
      <c r="I23" s="552">
        <f>H23*100/$N23</f>
        <v>39.034842155131571</v>
      </c>
      <c r="J23" s="551">
        <f>'31dictsaad'!Q23</f>
        <v>13699</v>
      </c>
      <c r="K23" s="552">
        <f>J23*100/$N23</f>
        <v>29.499547784142298</v>
      </c>
      <c r="L23" s="551"/>
      <c r="M23" s="552"/>
      <c r="N23" s="551">
        <f t="shared" si="3"/>
        <v>46438</v>
      </c>
      <c r="O23" s="552">
        <f t="shared" si="3"/>
        <v>100</v>
      </c>
      <c r="P23" s="553"/>
      <c r="Q23" s="553"/>
    </row>
    <row r="24" spans="1:25" s="549" customFormat="1" ht="22.5" customHeight="1" x14ac:dyDescent="0.2">
      <c r="A24" s="629"/>
      <c r="B24" s="531" t="s">
        <v>47</v>
      </c>
      <c r="C24" s="546"/>
      <c r="D24" s="550"/>
      <c r="F24" s="550">
        <f>'31dictsaad'!K24</f>
        <v>3532</v>
      </c>
      <c r="G24" s="554">
        <f t="shared" si="0"/>
        <v>21.323351847379861</v>
      </c>
      <c r="H24" s="550">
        <f>'31dictsaad'!N24</f>
        <v>6154</v>
      </c>
      <c r="I24" s="552">
        <f t="shared" si="1"/>
        <v>37.15286162762618</v>
      </c>
      <c r="J24" s="550">
        <f>'31dictsaad'!Q24</f>
        <v>6878</v>
      </c>
      <c r="K24" s="552">
        <f t="shared" si="2"/>
        <v>41.523786524993966</v>
      </c>
      <c r="L24" s="550"/>
      <c r="M24" s="552"/>
      <c r="N24" s="550">
        <f t="shared" si="3"/>
        <v>16564</v>
      </c>
      <c r="O24" s="552">
        <f t="shared" si="3"/>
        <v>100</v>
      </c>
      <c r="P24" s="553"/>
      <c r="Q24" s="553"/>
    </row>
    <row r="25" spans="1:25" s="549" customFormat="1" ht="18" customHeight="1" x14ac:dyDescent="0.2">
      <c r="A25" s="629"/>
      <c r="B25" s="531" t="s">
        <v>48</v>
      </c>
      <c r="C25" s="546"/>
      <c r="D25" s="550"/>
      <c r="F25" s="550">
        <f>'31dictsaad'!K25</f>
        <v>19611</v>
      </c>
      <c r="G25" s="554">
        <f t="shared" si="0"/>
        <v>23.958218801539306</v>
      </c>
      <c r="H25" s="550">
        <f>'31dictsaad'!N25</f>
        <v>26320</v>
      </c>
      <c r="I25" s="552">
        <f t="shared" si="1"/>
        <v>32.154419400158815</v>
      </c>
      <c r="J25" s="550">
        <f>'31dictsaad'!Q25</f>
        <v>35924</v>
      </c>
      <c r="K25" s="552">
        <f t="shared" si="2"/>
        <v>43.887361798301875</v>
      </c>
      <c r="L25" s="550"/>
      <c r="M25" s="552"/>
      <c r="N25" s="550">
        <f t="shared" si="3"/>
        <v>81855</v>
      </c>
      <c r="O25" s="552">
        <f t="shared" si="3"/>
        <v>100</v>
      </c>
      <c r="P25" s="553"/>
      <c r="Q25" s="553"/>
    </row>
    <row r="26" spans="1:25" s="549" customFormat="1" ht="18" customHeight="1" x14ac:dyDescent="0.2">
      <c r="A26" s="629"/>
      <c r="B26" s="531" t="s">
        <v>49</v>
      </c>
      <c r="C26" s="546"/>
      <c r="D26" s="550"/>
      <c r="F26" s="550">
        <f>'31dictsaad'!K26</f>
        <v>2600</v>
      </c>
      <c r="G26" s="554">
        <f t="shared" si="0"/>
        <v>24.371953505811774</v>
      </c>
      <c r="H26" s="550">
        <f>'31dictsaad'!N26</f>
        <v>4303</v>
      </c>
      <c r="I26" s="552">
        <f t="shared" si="1"/>
        <v>40.335583052118487</v>
      </c>
      <c r="J26" s="550">
        <f>'31dictsaad'!Q26</f>
        <v>3765</v>
      </c>
      <c r="K26" s="552">
        <f t="shared" si="2"/>
        <v>35.292463442069739</v>
      </c>
      <c r="L26" s="550"/>
      <c r="M26" s="552"/>
      <c r="N26" s="550">
        <f t="shared" si="3"/>
        <v>10668</v>
      </c>
      <c r="O26" s="552">
        <f t="shared" si="3"/>
        <v>100</v>
      </c>
      <c r="P26" s="553"/>
      <c r="Q26" s="553"/>
    </row>
    <row r="27" spans="1:25" s="549" customFormat="1" ht="18" customHeight="1" x14ac:dyDescent="0.2">
      <c r="A27" s="629"/>
      <c r="B27" s="531" t="s">
        <v>4</v>
      </c>
      <c r="C27" s="546"/>
      <c r="D27" s="550"/>
      <c r="F27" s="550">
        <f>'31dictsaad'!K27</f>
        <v>1219</v>
      </c>
      <c r="G27" s="554">
        <f t="shared" si="0"/>
        <v>33.02628014088323</v>
      </c>
      <c r="H27" s="550">
        <f>'31dictsaad'!N27</f>
        <v>1360</v>
      </c>
      <c r="I27" s="552">
        <f t="shared" si="1"/>
        <v>36.846383094012459</v>
      </c>
      <c r="J27" s="550">
        <f>'31dictsaad'!Q27</f>
        <v>1112</v>
      </c>
      <c r="K27" s="552">
        <f t="shared" si="2"/>
        <v>30.127336765104307</v>
      </c>
      <c r="L27" s="550"/>
      <c r="M27" s="552"/>
      <c r="N27" s="551">
        <f t="shared" si="3"/>
        <v>3691</v>
      </c>
      <c r="O27" s="552">
        <f t="shared" si="3"/>
        <v>100</v>
      </c>
      <c r="P27" s="553"/>
      <c r="Q27" s="553"/>
    </row>
    <row r="28" spans="1:25" s="549" customFormat="1" ht="8.25" customHeight="1" x14ac:dyDescent="0.2">
      <c r="A28" s="629"/>
      <c r="B28" s="555"/>
      <c r="C28" s="546"/>
      <c r="D28" s="556"/>
      <c r="F28" s="550"/>
      <c r="G28" s="557"/>
      <c r="H28" s="550"/>
      <c r="I28" s="557"/>
      <c r="J28" s="550"/>
      <c r="K28" s="557"/>
      <c r="L28" s="550"/>
      <c r="M28" s="557"/>
      <c r="N28" s="551"/>
      <c r="O28" s="553"/>
      <c r="P28" s="553"/>
      <c r="Q28" s="557"/>
    </row>
    <row r="29" spans="1:25" s="549" customFormat="1" x14ac:dyDescent="0.2">
      <c r="B29" s="772" t="s">
        <v>3</v>
      </c>
      <c r="C29" s="546"/>
      <c r="D29" s="558"/>
      <c r="F29" s="532">
        <f>SUM(F10:F27)</f>
        <v>431948</v>
      </c>
      <c r="G29" s="559">
        <f t="shared" si="0"/>
        <v>27.311238916119112</v>
      </c>
      <c r="H29" s="532">
        <f>SUM(H10:H27)</f>
        <v>593769</v>
      </c>
      <c r="I29" s="559">
        <f t="shared" si="0"/>
        <v>37.542868632300944</v>
      </c>
      <c r="J29" s="532">
        <f>SUM(J10:J27)</f>
        <v>555859</v>
      </c>
      <c r="K29" s="559">
        <f t="shared" si="0"/>
        <v>35.14589245157994</v>
      </c>
      <c r="L29" s="532"/>
      <c r="M29" s="559"/>
      <c r="N29" s="532">
        <f>SUM(N10:N27)</f>
        <v>1581576</v>
      </c>
      <c r="O29" s="559">
        <f t="shared" si="0"/>
        <v>100</v>
      </c>
      <c r="P29" s="559"/>
      <c r="Q29" s="559"/>
    </row>
    <row r="30" spans="1:25" s="549" customFormat="1" ht="20.25" customHeight="1" x14ac:dyDescent="0.2">
      <c r="B30" s="531" t="s">
        <v>3</v>
      </c>
      <c r="C30" s="560"/>
      <c r="D30" s="532">
        <f>SUM(D10:D29)</f>
        <v>0</v>
      </c>
      <c r="E30" s="561"/>
      <c r="F30" s="532">
        <f>SUM(F10:F27)</f>
        <v>431948</v>
      </c>
      <c r="G30" s="562">
        <f>F30*100/$N30</f>
        <v>27.311238916119112</v>
      </c>
      <c r="H30" s="532">
        <f>SUM(H10:H27)</f>
        <v>593769</v>
      </c>
      <c r="I30" s="562">
        <f>H30*100/$N30</f>
        <v>37.542868632300944</v>
      </c>
      <c r="J30" s="532">
        <f>SUM(J10:J27)</f>
        <v>555859</v>
      </c>
      <c r="K30" s="562">
        <f>J30*100/$N30</f>
        <v>35.14589245157994</v>
      </c>
      <c r="L30" s="532">
        <f>SUM(L10:L28)</f>
        <v>0</v>
      </c>
      <c r="M30" s="562">
        <f>L30*100/$N30</f>
        <v>0</v>
      </c>
      <c r="N30" s="532">
        <f>F30+H30+J30+L30</f>
        <v>1581576</v>
      </c>
      <c r="O30" s="562">
        <f>G30+I30+K30+M30</f>
        <v>100</v>
      </c>
      <c r="P30" s="563"/>
      <c r="Q30" s="563" t="e">
        <f>(N30/D30)</f>
        <v>#DIV/0!</v>
      </c>
    </row>
    <row r="31" spans="1: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1: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2"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2578125" defaultRowHeight="15" x14ac:dyDescent="0.2"/>
  <cols>
    <col min="1" max="1" width="0.85546875" style="261" customWidth="1"/>
    <col min="2" max="2" width="28.7109375" style="261" customWidth="1"/>
    <col min="3" max="3" width="0.7109375" style="261" customWidth="1"/>
    <col min="4" max="4" width="11.85546875" style="261" customWidth="1"/>
    <col min="5" max="5" width="7.7109375" style="261" customWidth="1"/>
    <col min="6" max="6" width="0.42578125" style="261" customWidth="1"/>
    <col min="7" max="7" width="16.5703125" style="261" customWidth="1"/>
    <col min="8" max="8" width="7.28515625" style="261" customWidth="1"/>
    <col min="9" max="9" width="0.7109375" style="261" customWidth="1"/>
    <col min="10" max="10" width="10.42578125" style="261" customWidth="1"/>
    <col min="11" max="11" width="9.5703125" style="261" customWidth="1"/>
    <col min="12" max="12" width="9.42578125" style="261" customWidth="1"/>
    <col min="13" max="19" width="11.42578125" style="261"/>
    <col min="20" max="20" width="2.28515625" style="261" customWidth="1"/>
    <col min="21" max="16384" width="11.42578125" style="261"/>
  </cols>
  <sheetData>
    <row r="1" spans="1:260" s="2" customFormat="1" ht="9" customHeight="1" x14ac:dyDescent="0.2">
      <c r="A1" s="201"/>
      <c r="B1" s="202"/>
      <c r="C1" s="203"/>
      <c r="D1" s="201"/>
      <c r="E1" s="201"/>
      <c r="F1" s="203"/>
      <c r="G1" s="201"/>
      <c r="H1" s="201"/>
      <c r="I1" s="203"/>
      <c r="J1" s="201"/>
      <c r="K1" s="201"/>
      <c r="L1" s="264"/>
      <c r="M1" s="264"/>
      <c r="N1" s="264"/>
      <c r="O1" s="264"/>
      <c r="P1" s="201"/>
      <c r="Q1" s="201"/>
      <c r="R1" s="201"/>
      <c r="S1" s="264"/>
      <c r="T1" s="264"/>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c r="IZ1" s="201"/>
    </row>
    <row r="2" spans="1:260" s="44" customFormat="1" ht="49.5" customHeight="1" x14ac:dyDescent="0.2">
      <c r="A2" s="205"/>
      <c r="B2" s="265"/>
      <c r="C2" s="265"/>
      <c r="D2" s="265"/>
      <c r="E2" s="265"/>
      <c r="F2" s="265"/>
      <c r="G2" s="265"/>
      <c r="H2" s="265"/>
      <c r="I2" s="265"/>
      <c r="J2" s="205"/>
      <c r="K2" s="205"/>
      <c r="L2" s="264"/>
      <c r="M2" s="264"/>
      <c r="N2" s="264"/>
      <c r="O2" s="264"/>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c r="IZ2" s="205"/>
    </row>
    <row r="3" spans="1:260" s="7" customFormat="1" ht="6.95" customHeight="1" x14ac:dyDescent="0.2">
      <c r="A3" s="208"/>
      <c r="B3" s="1045"/>
      <c r="C3" s="1045"/>
      <c r="D3" s="1045"/>
      <c r="E3" s="1045"/>
      <c r="F3" s="1045"/>
      <c r="G3" s="1045"/>
      <c r="H3" s="1045"/>
      <c r="I3" s="1045"/>
      <c r="J3" s="208"/>
      <c r="K3" s="208"/>
      <c r="L3" s="264"/>
      <c r="M3" s="264"/>
      <c r="N3" s="264"/>
      <c r="O3" s="264"/>
      <c r="P3" s="208"/>
      <c r="Q3" s="208"/>
      <c r="R3" s="208"/>
      <c r="S3" s="205"/>
      <c r="T3" s="205"/>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c r="IZ3" s="208"/>
    </row>
    <row r="4" spans="1:260" s="7" customFormat="1" ht="20.25" customHeight="1" x14ac:dyDescent="0.2">
      <c r="A4" s="1121" t="s">
        <v>413</v>
      </c>
      <c r="B4" s="1121"/>
      <c r="C4" s="1121"/>
      <c r="D4" s="1121"/>
      <c r="E4" s="1121"/>
      <c r="F4" s="1121"/>
      <c r="G4" s="1121"/>
      <c r="H4" s="1121"/>
      <c r="I4" s="1121"/>
      <c r="J4" s="1121"/>
      <c r="K4" s="1121"/>
      <c r="L4" s="1121"/>
      <c r="M4" s="1121"/>
      <c r="N4" s="1121"/>
      <c r="O4" s="1121"/>
      <c r="P4" s="1121"/>
      <c r="Q4" s="1121"/>
      <c r="R4" s="1121"/>
      <c r="S4" s="266"/>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c r="IZ4" s="208"/>
    </row>
    <row r="5" spans="1:260" s="7" customFormat="1" ht="12" customHeight="1" x14ac:dyDescent="0.2">
      <c r="A5" s="208"/>
      <c r="B5" s="1046" t="str">
        <f>porsaad!B6</f>
        <v>Situación a 31 de octubre de 2023</v>
      </c>
      <c r="C5" s="1046"/>
      <c r="D5" s="1046"/>
      <c r="E5" s="1046"/>
      <c r="F5" s="1046"/>
      <c r="G5" s="1046"/>
      <c r="H5" s="1046"/>
      <c r="I5" s="1046"/>
      <c r="J5" s="1046"/>
      <c r="K5" s="1046"/>
      <c r="L5" s="1046"/>
      <c r="M5" s="1046"/>
      <c r="N5" s="1046"/>
      <c r="O5" s="1046"/>
      <c r="P5" s="1046"/>
      <c r="Q5" s="1046"/>
      <c r="R5" s="1046"/>
      <c r="S5" s="91"/>
      <c r="T5" s="91"/>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c r="IZ5" s="208"/>
    </row>
    <row r="6" spans="1:260" s="7" customFormat="1" ht="6.95" customHeight="1" x14ac:dyDescent="0.2">
      <c r="A6" s="208"/>
      <c r="B6" s="208"/>
      <c r="C6" s="208"/>
      <c r="D6" s="402"/>
      <c r="E6" s="402"/>
      <c r="F6" s="208"/>
      <c r="G6" s="208"/>
      <c r="H6" s="208"/>
      <c r="I6" s="208"/>
      <c r="J6" s="208"/>
      <c r="K6" s="208"/>
      <c r="L6" s="208"/>
      <c r="M6" s="267"/>
      <c r="N6" s="267"/>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c r="IZ6" s="208"/>
    </row>
    <row r="7" spans="1:260" s="7" customFormat="1" ht="4.5" customHeight="1" x14ac:dyDescent="0.2">
      <c r="A7" s="208"/>
      <c r="B7" s="208"/>
      <c r="C7" s="208"/>
      <c r="D7" s="208"/>
      <c r="E7" s="208"/>
      <c r="F7" s="211"/>
      <c r="G7" s="208"/>
      <c r="H7" s="208"/>
      <c r="I7" s="208"/>
      <c r="J7" s="208"/>
      <c r="K7" s="208"/>
      <c r="L7" s="208"/>
      <c r="M7" s="268"/>
      <c r="N7" s="268"/>
      <c r="O7" s="213"/>
      <c r="P7" s="213"/>
      <c r="Q7" s="213"/>
      <c r="R7" s="213"/>
      <c r="S7" s="211"/>
      <c r="T7" s="211"/>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c r="IZ7" s="208"/>
    </row>
    <row r="8" spans="1:260" s="7" customFormat="1" ht="30" customHeight="1" x14ac:dyDescent="0.2">
      <c r="A8" s="208"/>
      <c r="B8" s="1047" t="s">
        <v>15</v>
      </c>
      <c r="C8" s="211"/>
      <c r="D8" s="1056" t="s">
        <v>115</v>
      </c>
      <c r="E8" s="1055"/>
      <c r="F8" s="216"/>
      <c r="G8" s="1056" t="s">
        <v>117</v>
      </c>
      <c r="H8" s="1055"/>
      <c r="I8" s="211"/>
      <c r="J8" s="1056" t="s">
        <v>254</v>
      </c>
      <c r="K8" s="1054"/>
      <c r="L8" s="1055"/>
      <c r="M8" s="269"/>
      <c r="N8" s="269"/>
      <c r="O8" s="219"/>
      <c r="P8" s="219"/>
      <c r="Q8" s="219"/>
      <c r="R8" s="219"/>
      <c r="S8" s="216"/>
      <c r="T8" s="216"/>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row>
    <row r="9" spans="1:260" s="124" customFormat="1" ht="30.75" customHeight="1" x14ac:dyDescent="0.2">
      <c r="A9" s="270"/>
      <c r="B9" s="1120"/>
      <c r="C9" s="219"/>
      <c r="D9" s="217" t="s">
        <v>12</v>
      </c>
      <c r="E9" s="218" t="s">
        <v>13</v>
      </c>
      <c r="F9" s="222"/>
      <c r="G9" s="217" t="s">
        <v>12</v>
      </c>
      <c r="H9" s="271" t="s">
        <v>13</v>
      </c>
      <c r="I9" s="216"/>
      <c r="J9" s="217" t="s">
        <v>12</v>
      </c>
      <c r="K9" s="408" t="s">
        <v>119</v>
      </c>
      <c r="L9" s="218" t="s">
        <v>118</v>
      </c>
      <c r="M9" s="272"/>
      <c r="N9" s="272"/>
      <c r="O9" s="223"/>
      <c r="P9" s="223"/>
      <c r="Q9" s="223"/>
      <c r="R9" s="223"/>
      <c r="S9" s="223"/>
      <c r="T9" s="223"/>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c r="IZ9" s="270"/>
    </row>
    <row r="10" spans="1:260" s="39" customFormat="1" ht="7.5" customHeight="1" x14ac:dyDescent="0.2">
      <c r="A10" s="216"/>
      <c r="B10" s="219"/>
      <c r="C10" s="219"/>
      <c r="D10" s="221"/>
      <c r="E10" s="221"/>
      <c r="F10" s="226"/>
      <c r="G10" s="219"/>
      <c r="H10" s="219"/>
      <c r="I10" s="219"/>
      <c r="J10" s="219"/>
      <c r="K10" s="219"/>
      <c r="L10" s="219"/>
      <c r="M10" s="273"/>
      <c r="N10" s="274"/>
      <c r="O10" s="232"/>
      <c r="P10" s="232"/>
      <c r="Q10" s="232"/>
      <c r="R10" s="232"/>
      <c r="S10" s="275"/>
      <c r="T10" s="275"/>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c r="IZ10" s="216"/>
    </row>
    <row r="11" spans="1:260" s="27" customFormat="1" ht="18" customHeight="1" x14ac:dyDescent="0.2">
      <c r="A11" s="222"/>
      <c r="B11" s="225" t="s">
        <v>11</v>
      </c>
      <c r="C11" s="276"/>
      <c r="D11" s="404">
        <v>8500187</v>
      </c>
      <c r="E11" s="185">
        <v>17.904395579860061</v>
      </c>
      <c r="F11" s="226"/>
      <c r="G11" s="227">
        <v>1055830</v>
      </c>
      <c r="H11" s="228">
        <v>16.278233638280728</v>
      </c>
      <c r="I11" s="276"/>
      <c r="J11" s="277">
        <v>391632</v>
      </c>
      <c r="K11" s="412">
        <f>J11*100/D11</f>
        <v>4.6073339327711258</v>
      </c>
      <c r="L11" s="228">
        <f>J11*100/G11</f>
        <v>37.092334940283948</v>
      </c>
      <c r="M11" s="278"/>
      <c r="N11" s="278">
        <f>_xlfn.RANK.EQ(L11,L$11:L$31,0)</f>
        <v>1</v>
      </c>
      <c r="O11" s="278">
        <v>1</v>
      </c>
      <c r="P11" s="278">
        <f>MATCH(O11,N$11:N$31,0)</f>
        <v>1</v>
      </c>
      <c r="Q11" s="279" t="str">
        <f>INDEX(B$11:B$31,P11,1)</f>
        <v>Andalucía</v>
      </c>
      <c r="R11" s="280">
        <f>INDEX(L$11:L$31,P11,1)</f>
        <v>37.092334940283948</v>
      </c>
      <c r="S11" s="275"/>
      <c r="T11" s="275"/>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c r="IZ11" s="222"/>
    </row>
    <row r="12" spans="1:260" s="125" customFormat="1" ht="18" customHeight="1" x14ac:dyDescent="0.2">
      <c r="A12" s="281"/>
      <c r="B12" s="233" t="s">
        <v>10</v>
      </c>
      <c r="C12" s="276"/>
      <c r="D12" s="405">
        <v>1326315</v>
      </c>
      <c r="E12" s="186">
        <v>2.793687765163531</v>
      </c>
      <c r="F12" s="226"/>
      <c r="G12" s="234">
        <v>194402</v>
      </c>
      <c r="H12" s="235">
        <v>2.9971881607352038</v>
      </c>
      <c r="I12" s="276"/>
      <c r="J12" s="282">
        <v>48208</v>
      </c>
      <c r="K12" s="413">
        <f t="shared" ref="K12:K28" si="0">J12*100/D12</f>
        <v>3.6347323222613031</v>
      </c>
      <c r="L12" s="235">
        <f t="shared" ref="L12:L28" si="1">J12*100/G12</f>
        <v>24.798098784991925</v>
      </c>
      <c r="M12" s="278"/>
      <c r="N12" s="278">
        <f t="shared" ref="N12:N31" si="2">_xlfn.RANK.EQ(L12,L$11:L$31,0)</f>
        <v>14</v>
      </c>
      <c r="O12" s="278">
        <v>2</v>
      </c>
      <c r="P12" s="278">
        <f t="shared" ref="P12:P29" si="3">MATCH(O12,N$11:N$31,0)</f>
        <v>11</v>
      </c>
      <c r="Q12" s="279" t="str">
        <f t="shared" ref="Q12:Q29" si="4">INDEX(B$11:B$31,P12,1)</f>
        <v>Extremadura</v>
      </c>
      <c r="R12" s="280">
        <f t="shared" ref="R12:R29" si="5">INDEX(L$11:L$31,P12,1)</f>
        <v>35.007271633108495</v>
      </c>
      <c r="S12" s="275"/>
      <c r="T12" s="275"/>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c r="IZ12" s="281"/>
    </row>
    <row r="13" spans="1:260" s="125" customFormat="1" ht="18" customHeight="1" x14ac:dyDescent="0.2">
      <c r="A13" s="281"/>
      <c r="B13" s="233" t="s">
        <v>40</v>
      </c>
      <c r="C13" s="276"/>
      <c r="D13" s="405">
        <v>1004686</v>
      </c>
      <c r="E13" s="186">
        <v>2.1162235110294971</v>
      </c>
      <c r="F13" s="226"/>
      <c r="G13" s="234">
        <v>193502</v>
      </c>
      <c r="H13" s="235">
        <v>2.9833124323750959</v>
      </c>
      <c r="I13" s="276"/>
      <c r="J13" s="282">
        <v>41081</v>
      </c>
      <c r="K13" s="413">
        <f t="shared" si="0"/>
        <v>4.0889392307646366</v>
      </c>
      <c r="L13" s="235">
        <f t="shared" si="1"/>
        <v>21.230271521741379</v>
      </c>
      <c r="M13" s="278"/>
      <c r="N13" s="278">
        <f t="shared" si="2"/>
        <v>17</v>
      </c>
      <c r="O13" s="278">
        <v>3</v>
      </c>
      <c r="P13" s="278">
        <f>MATCH(O13,N$11:N$31,0)</f>
        <v>7</v>
      </c>
      <c r="Q13" s="279" t="str">
        <f t="shared" si="4"/>
        <v>Castilla y León</v>
      </c>
      <c r="R13" s="280">
        <f t="shared" si="5"/>
        <v>34.712779654413893</v>
      </c>
      <c r="S13" s="275"/>
      <c r="T13" s="275"/>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c r="IZ13" s="281"/>
    </row>
    <row r="14" spans="1:260" s="125" customFormat="1" ht="18" customHeight="1" x14ac:dyDescent="0.2">
      <c r="A14" s="281"/>
      <c r="B14" s="233" t="s">
        <v>41</v>
      </c>
      <c r="C14" s="276"/>
      <c r="D14" s="405">
        <v>1176659</v>
      </c>
      <c r="E14" s="186">
        <v>2.4784593796115968</v>
      </c>
      <c r="F14" s="226"/>
      <c r="G14" s="234">
        <v>122308</v>
      </c>
      <c r="H14" s="235">
        <v>1.8856806491867435</v>
      </c>
      <c r="I14" s="276"/>
      <c r="J14" s="282">
        <v>40174</v>
      </c>
      <c r="K14" s="413">
        <f t="shared" si="0"/>
        <v>3.4142432089500865</v>
      </c>
      <c r="L14" s="235">
        <f t="shared" si="1"/>
        <v>32.846584033750858</v>
      </c>
      <c r="M14" s="278"/>
      <c r="N14" s="278">
        <f t="shared" si="2"/>
        <v>5</v>
      </c>
      <c r="O14" s="278">
        <v>4</v>
      </c>
      <c r="P14" s="278">
        <f t="shared" si="3"/>
        <v>16</v>
      </c>
      <c r="Q14" s="279" t="str">
        <f t="shared" si="4"/>
        <v>País Vasco</v>
      </c>
      <c r="R14" s="280">
        <f t="shared" si="5"/>
        <v>33.558713786629276</v>
      </c>
      <c r="S14" s="275"/>
      <c r="T14" s="275"/>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c r="IZ14" s="281"/>
    </row>
    <row r="15" spans="1:260" s="125" customFormat="1" ht="18" customHeight="1" x14ac:dyDescent="0.2">
      <c r="A15" s="281"/>
      <c r="B15" s="233" t="s">
        <v>9</v>
      </c>
      <c r="C15" s="276"/>
      <c r="D15" s="405">
        <v>2177701</v>
      </c>
      <c r="E15" s="186">
        <v>4.5870073397981521</v>
      </c>
      <c r="F15" s="226"/>
      <c r="G15" s="234">
        <v>246866</v>
      </c>
      <c r="H15" s="235">
        <v>3.8060506192737567</v>
      </c>
      <c r="I15" s="276"/>
      <c r="J15" s="282">
        <v>52097</v>
      </c>
      <c r="K15" s="413">
        <f t="shared" si="0"/>
        <v>2.3922935242257775</v>
      </c>
      <c r="L15" s="235">
        <f t="shared" si="1"/>
        <v>21.103351615856376</v>
      </c>
      <c r="M15" s="278"/>
      <c r="N15" s="278">
        <f t="shared" si="2"/>
        <v>18</v>
      </c>
      <c r="O15" s="278">
        <v>5</v>
      </c>
      <c r="P15" s="278">
        <f t="shared" si="3"/>
        <v>4</v>
      </c>
      <c r="Q15" s="279" t="str">
        <f t="shared" si="4"/>
        <v>Balears, Illes</v>
      </c>
      <c r="R15" s="280">
        <f t="shared" si="5"/>
        <v>32.846584033750858</v>
      </c>
      <c r="S15" s="275"/>
      <c r="T15" s="275"/>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c r="IZ15" s="281"/>
    </row>
    <row r="16" spans="1:260" s="125" customFormat="1" ht="18" customHeight="1" x14ac:dyDescent="0.2">
      <c r="A16" s="281"/>
      <c r="B16" s="233" t="s">
        <v>8</v>
      </c>
      <c r="C16" s="276"/>
      <c r="D16" s="406">
        <v>585402</v>
      </c>
      <c r="E16" s="186">
        <v>1.2330633409878207</v>
      </c>
      <c r="F16" s="226"/>
      <c r="G16" s="238">
        <v>99678</v>
      </c>
      <c r="H16" s="235">
        <v>1.5367831683098099</v>
      </c>
      <c r="I16" s="276"/>
      <c r="J16" s="282">
        <v>22933</v>
      </c>
      <c r="K16" s="413">
        <f t="shared" si="0"/>
        <v>3.9174789290094671</v>
      </c>
      <c r="L16" s="235">
        <f t="shared" si="1"/>
        <v>23.007082806637371</v>
      </c>
      <c r="M16" s="278"/>
      <c r="N16" s="278">
        <f t="shared" si="2"/>
        <v>15</v>
      </c>
      <c r="O16" s="278">
        <v>6</v>
      </c>
      <c r="P16" s="278">
        <f t="shared" si="3"/>
        <v>9</v>
      </c>
      <c r="Q16" s="279" t="str">
        <f t="shared" si="4"/>
        <v>Cataluña</v>
      </c>
      <c r="R16" s="283">
        <f t="shared" si="5"/>
        <v>32.690883867373152</v>
      </c>
      <c r="S16" s="275"/>
      <c r="T16" s="275"/>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c r="IZ16" s="281"/>
    </row>
    <row r="17" spans="1:260" s="128" customFormat="1" ht="18" customHeight="1" x14ac:dyDescent="0.2">
      <c r="A17" s="284"/>
      <c r="B17" s="285" t="s">
        <v>7</v>
      </c>
      <c r="C17" s="276"/>
      <c r="D17" s="405">
        <v>2372640</v>
      </c>
      <c r="E17" s="186">
        <v>4.9976177145984177</v>
      </c>
      <c r="F17" s="226"/>
      <c r="G17" s="286">
        <v>420966</v>
      </c>
      <c r="H17" s="287">
        <v>6.4902331831568389</v>
      </c>
      <c r="I17" s="276"/>
      <c r="J17" s="288">
        <v>146129</v>
      </c>
      <c r="K17" s="414">
        <f t="shared" si="0"/>
        <v>6.1589200215793376</v>
      </c>
      <c r="L17" s="287">
        <f t="shared" si="1"/>
        <v>34.712779654413893</v>
      </c>
      <c r="M17" s="278"/>
      <c r="N17" s="278">
        <f t="shared" si="2"/>
        <v>3</v>
      </c>
      <c r="O17" s="278">
        <v>7</v>
      </c>
      <c r="P17" s="278">
        <f t="shared" si="3"/>
        <v>17</v>
      </c>
      <c r="Q17" s="279" t="str">
        <f t="shared" si="4"/>
        <v>Rioja, La</v>
      </c>
      <c r="R17" s="280">
        <f t="shared" si="5"/>
        <v>32.325895725776071</v>
      </c>
      <c r="S17" s="289"/>
      <c r="T17" s="289"/>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c r="IZ17" s="284"/>
    </row>
    <row r="18" spans="1:260" s="128" customFormat="1" ht="18" customHeight="1" x14ac:dyDescent="0.2">
      <c r="A18" s="284"/>
      <c r="B18" s="285" t="s">
        <v>43</v>
      </c>
      <c r="C18" s="276"/>
      <c r="D18" s="405">
        <v>2053328</v>
      </c>
      <c r="E18" s="186">
        <v>4.3250338806902606</v>
      </c>
      <c r="F18" s="226"/>
      <c r="G18" s="286">
        <v>289935</v>
      </c>
      <c r="H18" s="287">
        <v>4.4700658912087397</v>
      </c>
      <c r="I18" s="276"/>
      <c r="J18" s="288">
        <v>91963</v>
      </c>
      <c r="K18" s="414">
        <f t="shared" si="0"/>
        <v>4.4787291655303001</v>
      </c>
      <c r="L18" s="287">
        <f t="shared" si="1"/>
        <v>31.718488626761172</v>
      </c>
      <c r="M18" s="278"/>
      <c r="N18" s="278">
        <f t="shared" si="2"/>
        <v>8</v>
      </c>
      <c r="O18" s="278">
        <v>8</v>
      </c>
      <c r="P18" s="278">
        <f t="shared" si="3"/>
        <v>8</v>
      </c>
      <c r="Q18" s="279" t="str">
        <f t="shared" si="4"/>
        <v>Castilla - La Mancha</v>
      </c>
      <c r="R18" s="280">
        <f t="shared" si="5"/>
        <v>31.718488626761172</v>
      </c>
      <c r="S18" s="289"/>
      <c r="T18" s="289"/>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c r="IZ18" s="284"/>
    </row>
    <row r="19" spans="1:260" s="128" customFormat="1" ht="18" customHeight="1" x14ac:dyDescent="0.2">
      <c r="A19" s="284"/>
      <c r="B19" s="285" t="s">
        <v>44</v>
      </c>
      <c r="C19" s="276"/>
      <c r="D19" s="405">
        <v>7792611</v>
      </c>
      <c r="E19" s="186">
        <v>16.413990650319683</v>
      </c>
      <c r="F19" s="226"/>
      <c r="G19" s="286">
        <v>1069708</v>
      </c>
      <c r="H19" s="287">
        <v>16.492197369593594</v>
      </c>
      <c r="I19" s="276"/>
      <c r="J19" s="288">
        <v>349697</v>
      </c>
      <c r="K19" s="414">
        <f t="shared" si="0"/>
        <v>4.4875459586010384</v>
      </c>
      <c r="L19" s="287">
        <f t="shared" si="1"/>
        <v>32.690883867373152</v>
      </c>
      <c r="M19" s="278"/>
      <c r="N19" s="278">
        <f t="shared" si="2"/>
        <v>6</v>
      </c>
      <c r="O19" s="278">
        <v>9</v>
      </c>
      <c r="P19" s="278">
        <f t="shared" si="3"/>
        <v>21</v>
      </c>
      <c r="Q19" s="279" t="str">
        <f>INDEX(B$11:B$31,P19,1)</f>
        <v>TOTAL</v>
      </c>
      <c r="R19" s="280">
        <f t="shared" si="5"/>
        <v>30.128045221307076</v>
      </c>
      <c r="S19" s="289"/>
      <c r="T19" s="289"/>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c r="IZ19" s="284"/>
    </row>
    <row r="20" spans="1:260" s="128" customFormat="1" ht="18" customHeight="1" x14ac:dyDescent="0.2">
      <c r="A20" s="284"/>
      <c r="B20" s="285" t="s">
        <v>6</v>
      </c>
      <c r="C20" s="276"/>
      <c r="D20" s="405">
        <v>5097967</v>
      </c>
      <c r="E20" s="186">
        <v>10.738118799159649</v>
      </c>
      <c r="F20" s="226"/>
      <c r="G20" s="286">
        <v>656267</v>
      </c>
      <c r="H20" s="287">
        <v>10.11798069300321</v>
      </c>
      <c r="I20" s="276"/>
      <c r="J20" s="288">
        <v>185448</v>
      </c>
      <c r="K20" s="414">
        <f t="shared" si="0"/>
        <v>3.6376853753662979</v>
      </c>
      <c r="L20" s="287">
        <f>J20*100/G20</f>
        <v>28.258010840100141</v>
      </c>
      <c r="M20" s="278"/>
      <c r="N20" s="278">
        <f t="shared" si="2"/>
        <v>11</v>
      </c>
      <c r="O20" s="278">
        <v>10</v>
      </c>
      <c r="P20" s="278">
        <f t="shared" si="3"/>
        <v>13</v>
      </c>
      <c r="Q20" s="279" t="str">
        <f t="shared" si="4"/>
        <v>Madrid, Comunidad de</v>
      </c>
      <c r="R20" s="280">
        <f t="shared" si="5"/>
        <v>29.681038655909763</v>
      </c>
      <c r="S20" s="289"/>
      <c r="T20" s="289"/>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c r="IZ20" s="284"/>
    </row>
    <row r="21" spans="1:260" s="125" customFormat="1" ht="18" customHeight="1" x14ac:dyDescent="0.2">
      <c r="A21" s="281"/>
      <c r="B21" s="233" t="s">
        <v>5</v>
      </c>
      <c r="C21" s="276"/>
      <c r="D21" s="405">
        <v>1054776</v>
      </c>
      <c r="E21" s="186">
        <v>2.221730739822839</v>
      </c>
      <c r="F21" s="226"/>
      <c r="G21" s="234">
        <v>159524</v>
      </c>
      <c r="H21" s="235">
        <v>2.4594574343531583</v>
      </c>
      <c r="I21" s="276"/>
      <c r="J21" s="282">
        <v>55845</v>
      </c>
      <c r="K21" s="413">
        <f t="shared" si="0"/>
        <v>5.2944890668729663</v>
      </c>
      <c r="L21" s="235">
        <f t="shared" si="1"/>
        <v>35.007271633108495</v>
      </c>
      <c r="M21" s="278"/>
      <c r="N21" s="278">
        <f t="shared" si="2"/>
        <v>2</v>
      </c>
      <c r="O21" s="278">
        <v>11</v>
      </c>
      <c r="P21" s="278">
        <f t="shared" si="3"/>
        <v>10</v>
      </c>
      <c r="Q21" s="279" t="str">
        <f t="shared" si="4"/>
        <v>Comunitat Valenciana</v>
      </c>
      <c r="R21" s="280">
        <f t="shared" si="5"/>
        <v>28.258010840100141</v>
      </c>
      <c r="S21" s="275"/>
      <c r="T21" s="275"/>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c r="IZ21" s="281"/>
    </row>
    <row r="22" spans="1:260" s="125" customFormat="1" ht="18" customHeight="1" x14ac:dyDescent="0.2">
      <c r="A22" s="281"/>
      <c r="B22" s="233" t="s">
        <v>38</v>
      </c>
      <c r="C22" s="276"/>
      <c r="D22" s="405">
        <v>2690464</v>
      </c>
      <c r="E22" s="186">
        <v>5.6670672950339354</v>
      </c>
      <c r="F22" s="226"/>
      <c r="G22" s="234">
        <v>485558</v>
      </c>
      <c r="H22" s="235">
        <v>7.4860787900858226</v>
      </c>
      <c r="I22" s="276"/>
      <c r="J22" s="282">
        <v>83124</v>
      </c>
      <c r="K22" s="413">
        <f t="shared" si="0"/>
        <v>3.0895786005685264</v>
      </c>
      <c r="L22" s="235">
        <f t="shared" si="1"/>
        <v>17.119273083751064</v>
      </c>
      <c r="M22" s="278"/>
      <c r="N22" s="278">
        <f t="shared" si="2"/>
        <v>19</v>
      </c>
      <c r="O22" s="278">
        <v>12</v>
      </c>
      <c r="P22" s="278">
        <f t="shared" si="3"/>
        <v>15</v>
      </c>
      <c r="Q22" s="279" t="str">
        <f t="shared" si="4"/>
        <v>Navarra, Comunidad Foral de</v>
      </c>
      <c r="R22" s="280">
        <f t="shared" si="5"/>
        <v>26.589007422835209</v>
      </c>
      <c r="S22" s="275"/>
      <c r="T22" s="275"/>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c r="IZ22" s="281"/>
    </row>
    <row r="23" spans="1:260" s="125" customFormat="1" ht="18" customHeight="1" x14ac:dyDescent="0.2">
      <c r="A23" s="281"/>
      <c r="B23" s="233" t="s">
        <v>45</v>
      </c>
      <c r="C23" s="276"/>
      <c r="D23" s="405">
        <v>6750336</v>
      </c>
      <c r="E23" s="186">
        <v>14.218591431102663</v>
      </c>
      <c r="F23" s="226"/>
      <c r="G23" s="234">
        <v>803577</v>
      </c>
      <c r="H23" s="235">
        <v>12.389129076033749</v>
      </c>
      <c r="I23" s="276"/>
      <c r="J23" s="282">
        <v>238510</v>
      </c>
      <c r="K23" s="413">
        <f t="shared" si="0"/>
        <v>3.5333056013804351</v>
      </c>
      <c r="L23" s="235">
        <f t="shared" si="1"/>
        <v>29.681038655909763</v>
      </c>
      <c r="M23" s="278"/>
      <c r="N23" s="278">
        <f t="shared" si="2"/>
        <v>10</v>
      </c>
      <c r="O23" s="278">
        <v>13</v>
      </c>
      <c r="P23" s="278">
        <f t="shared" si="3"/>
        <v>14</v>
      </c>
      <c r="Q23" s="279" t="str">
        <f t="shared" si="4"/>
        <v>Murcia, Región de</v>
      </c>
      <c r="R23" s="280">
        <f t="shared" si="5"/>
        <v>26.218952155414229</v>
      </c>
      <c r="S23" s="275"/>
      <c r="T23" s="275"/>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c r="IZ23" s="281"/>
    </row>
    <row r="24" spans="1:260" s="125" customFormat="1" ht="18" customHeight="1" x14ac:dyDescent="0.2">
      <c r="A24" s="281"/>
      <c r="B24" s="233" t="s">
        <v>46</v>
      </c>
      <c r="C24" s="276"/>
      <c r="D24" s="405">
        <v>1531878</v>
      </c>
      <c r="E24" s="186">
        <v>3.2266760357254345</v>
      </c>
      <c r="F24" s="226"/>
      <c r="G24" s="234">
        <v>201423</v>
      </c>
      <c r="H24" s="235">
        <v>3.1054342594200008</v>
      </c>
      <c r="I24" s="276"/>
      <c r="J24" s="282">
        <v>52811</v>
      </c>
      <c r="K24" s="413">
        <f t="shared" si="0"/>
        <v>3.447467748737171</v>
      </c>
      <c r="L24" s="235">
        <f>J24*100/G24</f>
        <v>26.218952155414229</v>
      </c>
      <c r="M24" s="278"/>
      <c r="N24" s="278">
        <f t="shared" si="2"/>
        <v>13</v>
      </c>
      <c r="O24" s="278">
        <v>14</v>
      </c>
      <c r="P24" s="278">
        <f t="shared" si="3"/>
        <v>2</v>
      </c>
      <c r="Q24" s="279" t="str">
        <f t="shared" si="4"/>
        <v>Aragón</v>
      </c>
      <c r="R24" s="280">
        <f t="shared" si="5"/>
        <v>24.798098784991925</v>
      </c>
      <c r="S24" s="275"/>
      <c r="T24" s="275"/>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c r="IZ24" s="281"/>
    </row>
    <row r="25" spans="1:260" s="125" customFormat="1" ht="18" customHeight="1" x14ac:dyDescent="0.2">
      <c r="A25" s="281"/>
      <c r="B25" s="233" t="s">
        <v>47</v>
      </c>
      <c r="C25" s="276"/>
      <c r="D25" s="406">
        <v>664117</v>
      </c>
      <c r="E25" s="186">
        <v>1.3988649284198011</v>
      </c>
      <c r="F25" s="226"/>
      <c r="G25" s="238">
        <v>82583</v>
      </c>
      <c r="H25" s="235">
        <v>1.2732214168475393</v>
      </c>
      <c r="I25" s="276"/>
      <c r="J25" s="282">
        <v>21958</v>
      </c>
      <c r="K25" s="413">
        <f t="shared" si="0"/>
        <v>3.3063451168995823</v>
      </c>
      <c r="L25" s="235">
        <f t="shared" si="1"/>
        <v>26.589007422835209</v>
      </c>
      <c r="M25" s="278"/>
      <c r="N25" s="278">
        <f t="shared" si="2"/>
        <v>12</v>
      </c>
      <c r="O25" s="278">
        <v>15</v>
      </c>
      <c r="P25" s="278">
        <f t="shared" si="3"/>
        <v>6</v>
      </c>
      <c r="Q25" s="279" t="str">
        <f t="shared" si="4"/>
        <v>Cantabria</v>
      </c>
      <c r="R25" s="283">
        <f t="shared" si="5"/>
        <v>23.007082806637371</v>
      </c>
      <c r="S25" s="275"/>
      <c r="T25" s="275"/>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c r="IZ25" s="281"/>
    </row>
    <row r="26" spans="1:260" s="125" customFormat="1" ht="18" customHeight="1" x14ac:dyDescent="0.2">
      <c r="A26" s="281"/>
      <c r="B26" s="233" t="s">
        <v>48</v>
      </c>
      <c r="C26" s="276"/>
      <c r="D26" s="406">
        <v>2208174</v>
      </c>
      <c r="E26" s="186">
        <v>4.6511942390399073</v>
      </c>
      <c r="F26" s="226"/>
      <c r="G26" s="238">
        <v>336616</v>
      </c>
      <c r="H26" s="235">
        <v>5.1897690862956214</v>
      </c>
      <c r="I26" s="276"/>
      <c r="J26" s="282">
        <v>112964</v>
      </c>
      <c r="K26" s="413">
        <f t="shared" si="0"/>
        <v>5.1157200474237987</v>
      </c>
      <c r="L26" s="235">
        <f t="shared" si="1"/>
        <v>33.558713786629276</v>
      </c>
      <c r="M26" s="278"/>
      <c r="N26" s="278">
        <f t="shared" si="2"/>
        <v>4</v>
      </c>
      <c r="O26" s="278">
        <v>16</v>
      </c>
      <c r="P26" s="278">
        <f t="shared" si="3"/>
        <v>18</v>
      </c>
      <c r="Q26" s="279" t="str">
        <f t="shared" si="4"/>
        <v>Ceuta y Melilla</v>
      </c>
      <c r="R26" s="280">
        <f t="shared" si="5"/>
        <v>22.386853448275861</v>
      </c>
      <c r="S26" s="275"/>
      <c r="T26" s="275"/>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c r="IZ26" s="281"/>
    </row>
    <row r="27" spans="1:260" s="125" customFormat="1" ht="18" customHeight="1" x14ac:dyDescent="0.2">
      <c r="A27" s="281"/>
      <c r="B27" s="233" t="s">
        <v>49</v>
      </c>
      <c r="C27" s="276"/>
      <c r="D27" s="406">
        <v>319892</v>
      </c>
      <c r="E27" s="187">
        <v>0.67380551872948147</v>
      </c>
      <c r="F27" s="226"/>
      <c r="G27" s="238">
        <v>45131</v>
      </c>
      <c r="H27" s="242">
        <v>0.69580610735558523</v>
      </c>
      <c r="I27" s="276"/>
      <c r="J27" s="282">
        <v>14589</v>
      </c>
      <c r="K27" s="413">
        <f t="shared" si="0"/>
        <v>4.5606017030747878</v>
      </c>
      <c r="L27" s="242">
        <f t="shared" si="1"/>
        <v>32.325895725776071</v>
      </c>
      <c r="M27" s="278"/>
      <c r="N27" s="278">
        <f t="shared" si="2"/>
        <v>7</v>
      </c>
      <c r="O27" s="278">
        <v>17</v>
      </c>
      <c r="P27" s="278">
        <f t="shared" si="3"/>
        <v>3</v>
      </c>
      <c r="Q27" s="279" t="str">
        <f t="shared" si="4"/>
        <v>Asturias, Principado de</v>
      </c>
      <c r="R27" s="280">
        <f t="shared" si="5"/>
        <v>21.230271521741379</v>
      </c>
      <c r="S27" s="275"/>
      <c r="T27" s="275"/>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c r="IZ27" s="281"/>
    </row>
    <row r="28" spans="1:260" s="125" customFormat="1" ht="18" customHeight="1" x14ac:dyDescent="0.2">
      <c r="A28" s="281"/>
      <c r="B28" s="233" t="s">
        <v>4</v>
      </c>
      <c r="C28" s="276"/>
      <c r="D28" s="238">
        <v>168287</v>
      </c>
      <c r="E28" s="242">
        <v>0.35447185090726951</v>
      </c>
      <c r="F28" s="222"/>
      <c r="G28" s="238">
        <v>22272</v>
      </c>
      <c r="H28" s="242">
        <v>0.34337802448480192</v>
      </c>
      <c r="I28" s="276"/>
      <c r="J28" s="282">
        <v>4986</v>
      </c>
      <c r="K28" s="413">
        <f t="shared" si="0"/>
        <v>2.9627957002026299</v>
      </c>
      <c r="L28" s="242">
        <f t="shared" si="1"/>
        <v>22.386853448275861</v>
      </c>
      <c r="M28" s="278"/>
      <c r="N28" s="278">
        <f t="shared" si="2"/>
        <v>16</v>
      </c>
      <c r="O28" s="278">
        <v>18</v>
      </c>
      <c r="P28" s="278">
        <f t="shared" si="3"/>
        <v>5</v>
      </c>
      <c r="Q28" s="279" t="str">
        <f t="shared" si="4"/>
        <v>Canarias</v>
      </c>
      <c r="R28" s="280">
        <f t="shared" si="5"/>
        <v>21.103351615856376</v>
      </c>
      <c r="S28" s="223"/>
      <c r="T28" s="223"/>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c r="IZ28" s="281"/>
    </row>
    <row r="29" spans="1:260" s="125" customFormat="1" ht="6" customHeight="1" x14ac:dyDescent="0.2">
      <c r="A29" s="281"/>
      <c r="B29" s="290"/>
      <c r="C29" s="232"/>
      <c r="D29" s="291"/>
      <c r="E29" s="292"/>
      <c r="F29" s="211"/>
      <c r="G29" s="291"/>
      <c r="H29" s="292"/>
      <c r="I29" s="232"/>
      <c r="J29" s="291"/>
      <c r="K29" s="411"/>
      <c r="L29" s="292"/>
      <c r="M29" s="278"/>
      <c r="N29" s="278"/>
      <c r="O29" s="278">
        <v>19</v>
      </c>
      <c r="P29" s="278">
        <f t="shared" si="3"/>
        <v>12</v>
      </c>
      <c r="Q29" s="279" t="str">
        <f t="shared" si="4"/>
        <v>Galicia</v>
      </c>
      <c r="R29" s="280">
        <f t="shared" si="5"/>
        <v>17.119273083751064</v>
      </c>
      <c r="S29" s="212"/>
      <c r="T29" s="212"/>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c r="IZ29" s="281"/>
    </row>
    <row r="30" spans="1:260" s="125" customFormat="1" ht="5.25" customHeight="1" x14ac:dyDescent="0.2">
      <c r="A30" s="281"/>
      <c r="B30" s="293"/>
      <c r="C30" s="293"/>
      <c r="D30" s="221"/>
      <c r="E30" s="249"/>
      <c r="F30" s="258"/>
      <c r="G30" s="293"/>
      <c r="H30" s="294"/>
      <c r="I30" s="293"/>
      <c r="J30" s="256"/>
      <c r="K30" s="256"/>
      <c r="L30" s="295"/>
      <c r="M30" s="296"/>
      <c r="N30" s="278"/>
      <c r="O30" s="297"/>
      <c r="P30" s="297"/>
      <c r="Q30" s="297"/>
      <c r="R30" s="297"/>
      <c r="S30" s="256"/>
      <c r="T30" s="256"/>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c r="IZ30" s="281"/>
    </row>
    <row r="31" spans="1:260" s="27" customFormat="1" ht="15.75" customHeight="1" x14ac:dyDescent="0.2">
      <c r="A31" s="222"/>
      <c r="B31" s="298" t="s">
        <v>3</v>
      </c>
      <c r="C31" s="299"/>
      <c r="D31" s="253">
        <f>SUM(D11:D28)</f>
        <v>47475420</v>
      </c>
      <c r="E31" s="254">
        <f>SUM(E11:E28)</f>
        <v>100</v>
      </c>
      <c r="F31" s="260"/>
      <c r="G31" s="253">
        <f>SUM(G11:G28)</f>
        <v>6486146</v>
      </c>
      <c r="H31" s="254">
        <f>SUM(H11:H28)</f>
        <v>99.999999999999986</v>
      </c>
      <c r="I31" s="211"/>
      <c r="J31" s="253">
        <f>SUM(J11:J30)</f>
        <v>1954149</v>
      </c>
      <c r="K31" s="409">
        <f>J31*100/D31</f>
        <v>4.1161278825969312</v>
      </c>
      <c r="L31" s="254">
        <f>J31*100/G31</f>
        <v>30.128045221307076</v>
      </c>
      <c r="M31" s="297"/>
      <c r="N31" s="278">
        <f t="shared" si="2"/>
        <v>9</v>
      </c>
      <c r="O31" s="297"/>
      <c r="P31" s="297"/>
      <c r="Q31" s="297"/>
      <c r="R31" s="297"/>
      <c r="S31" s="261"/>
      <c r="T31" s="261"/>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row>
    <row r="32" spans="1:260" s="27" customFormat="1" ht="9.75" customHeight="1" x14ac:dyDescent="0.2">
      <c r="A32" s="222"/>
      <c r="B32" s="300"/>
      <c r="C32" s="299"/>
      <c r="D32" s="260"/>
      <c r="E32" s="260"/>
      <c r="F32" s="299"/>
      <c r="G32" s="301"/>
      <c r="H32" s="302"/>
      <c r="I32" s="211"/>
      <c r="J32" s="301"/>
      <c r="K32" s="301"/>
      <c r="L32" s="302"/>
      <c r="M32" s="303"/>
      <c r="N32" s="303"/>
      <c r="O32" s="261"/>
      <c r="P32" s="261"/>
      <c r="Q32" s="261"/>
      <c r="R32" s="251"/>
      <c r="S32" s="261"/>
      <c r="T32" s="261"/>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c r="IZ32" s="222"/>
    </row>
    <row r="33" spans="1:260" s="20" customFormat="1" ht="26.25" customHeight="1" x14ac:dyDescent="0.2">
      <c r="A33" s="251"/>
      <c r="B33" s="1068" t="str">
        <f>'22solcasaadpot'!B32:M32</f>
        <v>(1) Cifras INE de población referidas al 01/01/2022. Real Decreto 1037/2022, de 20 de diciembre BOE 21.12.22.</v>
      </c>
      <c r="C33" s="1082"/>
      <c r="D33" s="1082"/>
      <c r="E33" s="1082"/>
      <c r="F33" s="1082"/>
      <c r="G33" s="1082"/>
      <c r="H33" s="1082"/>
      <c r="I33" s="1082"/>
      <c r="J33" s="1082"/>
      <c r="K33" s="1082"/>
      <c r="L33" s="1082"/>
      <c r="M33" s="1082"/>
      <c r="N33" s="1082"/>
      <c r="O33" s="251"/>
      <c r="P33" s="259"/>
      <c r="Q33" s="251"/>
      <c r="R33" s="251"/>
      <c r="S33" s="264"/>
      <c r="T33" s="264"/>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c r="IZ33" s="251"/>
    </row>
    <row r="34" spans="1:260" x14ac:dyDescent="0.2">
      <c r="B34" s="1075" t="str">
        <f>'22solcasaadpot'!B33:Q33</f>
        <v>(2) Cifras de Población Potencialmente Dependiente calculadas según lo explicado en la metodología</v>
      </c>
      <c r="C34" s="1119"/>
      <c r="D34" s="1119"/>
      <c r="E34" s="1119"/>
      <c r="F34" s="1119"/>
      <c r="G34" s="1119"/>
      <c r="H34" s="1119"/>
      <c r="I34" s="1119"/>
      <c r="J34" s="1119"/>
      <c r="K34" s="1119"/>
      <c r="L34" s="1119"/>
      <c r="M34" s="1119"/>
      <c r="N34" s="1119"/>
      <c r="O34" s="1119"/>
      <c r="P34" s="410"/>
      <c r="Q34" s="410"/>
      <c r="R34" s="410"/>
    </row>
    <row r="35" spans="1:260" ht="15" customHeight="1" x14ac:dyDescent="0.15">
      <c r="B35" s="257" t="s">
        <v>50</v>
      </c>
      <c r="M35" s="304"/>
      <c r="N35" s="305"/>
      <c r="O35" s="305"/>
      <c r="P35" s="305"/>
      <c r="Q35" s="306"/>
      <c r="R35" s="307"/>
      <c r="S35" s="231"/>
    </row>
    <row r="36" spans="1:260" x14ac:dyDescent="0.15">
      <c r="M36" s="304"/>
      <c r="N36" s="305"/>
      <c r="O36" s="305"/>
      <c r="P36" s="305"/>
      <c r="Q36" s="306"/>
      <c r="R36" s="307"/>
      <c r="S36" s="231"/>
    </row>
    <row r="37" spans="1:260" x14ac:dyDescent="0.15">
      <c r="M37" s="304"/>
      <c r="N37" s="305"/>
      <c r="O37" s="305"/>
      <c r="P37" s="305"/>
      <c r="Q37" s="306"/>
      <c r="R37" s="308"/>
      <c r="S37" s="231"/>
    </row>
    <row r="38" spans="1:260" x14ac:dyDescent="0.15">
      <c r="M38" s="304"/>
      <c r="N38" s="305"/>
      <c r="O38" s="305"/>
      <c r="P38" s="305"/>
      <c r="Q38" s="306"/>
      <c r="R38" s="307"/>
      <c r="S38" s="231"/>
    </row>
    <row r="39" spans="1:260" x14ac:dyDescent="0.15">
      <c r="M39" s="304"/>
      <c r="N39" s="305"/>
      <c r="O39" s="305"/>
      <c r="P39" s="305"/>
      <c r="Q39" s="306"/>
      <c r="R39" s="307"/>
      <c r="S39" s="231"/>
    </row>
    <row r="40" spans="1:260" x14ac:dyDescent="0.15">
      <c r="M40" s="304"/>
      <c r="N40" s="305"/>
      <c r="O40" s="305"/>
      <c r="P40" s="305"/>
      <c r="Q40" s="306"/>
      <c r="R40" s="307"/>
      <c r="S40" s="231"/>
    </row>
    <row r="41" spans="1:260" x14ac:dyDescent="0.15">
      <c r="M41" s="304"/>
      <c r="N41" s="305"/>
      <c r="O41" s="305"/>
      <c r="P41" s="305"/>
      <c r="Q41" s="306"/>
      <c r="R41" s="307"/>
      <c r="S41" s="231"/>
    </row>
    <row r="42" spans="1:260" x14ac:dyDescent="0.15">
      <c r="M42" s="304"/>
      <c r="N42" s="305"/>
      <c r="O42" s="305"/>
      <c r="P42" s="305"/>
      <c r="Q42" s="306"/>
      <c r="R42" s="307"/>
      <c r="S42" s="231"/>
    </row>
    <row r="43" spans="1:260" x14ac:dyDescent="0.15">
      <c r="M43" s="304"/>
      <c r="N43" s="305"/>
      <c r="O43" s="305"/>
      <c r="P43" s="305"/>
      <c r="Q43" s="306"/>
      <c r="R43" s="307"/>
      <c r="S43" s="231"/>
    </row>
    <row r="44" spans="1:260" x14ac:dyDescent="0.15">
      <c r="M44" s="304"/>
      <c r="N44" s="305"/>
      <c r="O44" s="305"/>
      <c r="P44" s="305"/>
      <c r="Q44" s="306"/>
      <c r="R44" s="308"/>
      <c r="S44" s="231"/>
    </row>
    <row r="45" spans="1:260" x14ac:dyDescent="0.15">
      <c r="M45" s="304"/>
      <c r="N45" s="305"/>
      <c r="O45" s="305"/>
      <c r="P45" s="305"/>
      <c r="Q45" s="306"/>
      <c r="R45" s="307"/>
      <c r="S45" s="231"/>
    </row>
    <row r="46" spans="1:260" x14ac:dyDescent="0.15">
      <c r="M46" s="304"/>
      <c r="N46" s="305"/>
      <c r="O46" s="305"/>
      <c r="P46" s="305"/>
      <c r="Q46" s="306"/>
      <c r="R46" s="307"/>
      <c r="S46" s="231"/>
    </row>
    <row r="47" spans="1:260" x14ac:dyDescent="0.15">
      <c r="M47" s="304"/>
      <c r="N47" s="305"/>
      <c r="O47" s="305"/>
      <c r="P47" s="305"/>
      <c r="Q47" s="306"/>
      <c r="R47" s="307"/>
      <c r="S47" s="231"/>
    </row>
    <row r="48" spans="1:260" x14ac:dyDescent="0.15">
      <c r="M48" s="304"/>
      <c r="N48" s="305"/>
      <c r="O48" s="305"/>
      <c r="P48" s="305"/>
      <c r="Q48" s="306"/>
      <c r="R48" s="307"/>
      <c r="S48" s="231"/>
    </row>
    <row r="49" spans="13:19" x14ac:dyDescent="0.15">
      <c r="M49" s="304"/>
      <c r="N49" s="305"/>
      <c r="O49" s="305"/>
      <c r="P49" s="305"/>
      <c r="Q49" s="306"/>
      <c r="R49" s="307"/>
      <c r="S49" s="231"/>
    </row>
    <row r="50" spans="13:19" x14ac:dyDescent="0.15">
      <c r="M50" s="304"/>
      <c r="N50" s="305"/>
      <c r="O50" s="305"/>
      <c r="P50" s="305"/>
      <c r="Q50" s="306"/>
      <c r="R50" s="308"/>
      <c r="S50" s="231"/>
    </row>
    <row r="51" spans="13:19" x14ac:dyDescent="0.15">
      <c r="M51" s="304"/>
      <c r="N51" s="305"/>
      <c r="O51" s="305"/>
      <c r="P51" s="305"/>
      <c r="Q51" s="306"/>
      <c r="R51" s="307"/>
      <c r="S51" s="231"/>
    </row>
    <row r="52" spans="13:19" x14ac:dyDescent="0.15">
      <c r="M52" s="304"/>
      <c r="N52" s="305"/>
      <c r="O52" s="305"/>
      <c r="P52" s="305"/>
      <c r="Q52" s="306"/>
      <c r="R52" s="307"/>
      <c r="S52" s="231"/>
    </row>
    <row r="53" spans="13:19" x14ac:dyDescent="0.15">
      <c r="M53" s="304"/>
      <c r="N53" s="309"/>
      <c r="O53" s="309"/>
      <c r="P53" s="305"/>
      <c r="Q53" s="306"/>
      <c r="R53" s="307"/>
      <c r="S53" s="231"/>
    </row>
  </sheetData>
  <mergeCells count="9">
    <mergeCell ref="B34:O34"/>
    <mergeCell ref="B8:B9"/>
    <mergeCell ref="B3:I3"/>
    <mergeCell ref="A4:R4"/>
    <mergeCell ref="B5:R5"/>
    <mergeCell ref="G8:H8"/>
    <mergeCell ref="J8:L8"/>
    <mergeCell ref="D8:E8"/>
    <mergeCell ref="B33:N33"/>
  </mergeCells>
  <printOptions horizontalCentered="1"/>
  <pageMargins left="0" right="0" top="0.43307086614173229" bottom="0.43307086614173229" header="0" footer="0"/>
  <pageSetup paperSize="9" scale="82"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1"/>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10.140625" style="26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414</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254</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184</v>
      </c>
      <c r="K8" s="1054"/>
      <c r="L8" s="1054"/>
      <c r="M8" s="1054"/>
      <c r="N8" s="1054"/>
      <c r="O8" s="1055"/>
      <c r="P8" s="211"/>
      <c r="Q8" s="1056" t="s">
        <v>185</v>
      </c>
      <c r="R8" s="1054"/>
      <c r="S8" s="1054"/>
      <c r="T8" s="1054"/>
      <c r="U8" s="1054"/>
      <c r="V8" s="1055"/>
      <c r="W8" s="211"/>
      <c r="X8" s="1056" t="s">
        <v>186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230</v>
      </c>
      <c r="L9" s="1059" t="s">
        <v>27</v>
      </c>
      <c r="M9" s="1060"/>
      <c r="N9" s="1060" t="s">
        <v>26</v>
      </c>
      <c r="O9" s="1061"/>
      <c r="P9" s="211"/>
      <c r="Q9" s="1062" t="s">
        <v>12</v>
      </c>
      <c r="R9" s="1064" t="s">
        <v>230</v>
      </c>
      <c r="S9" s="1059" t="s">
        <v>27</v>
      </c>
      <c r="T9" s="1060"/>
      <c r="U9" s="1060" t="s">
        <v>26</v>
      </c>
      <c r="V9" s="1061"/>
      <c r="W9" s="211"/>
      <c r="X9" s="1062" t="s">
        <v>12</v>
      </c>
      <c r="Y9" s="1064" t="s">
        <v>230</v>
      </c>
      <c r="Z9" s="1059" t="s">
        <v>27</v>
      </c>
      <c r="AA9" s="1060"/>
      <c r="AB9" s="1060" t="s">
        <v>26</v>
      </c>
      <c r="AC9" s="1061"/>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63"/>
      <c r="K10" s="1065"/>
      <c r="L10" s="408" t="s">
        <v>12</v>
      </c>
      <c r="M10" s="408" t="s">
        <v>231</v>
      </c>
      <c r="N10" s="408" t="s">
        <v>12</v>
      </c>
      <c r="O10" s="218" t="s">
        <v>231</v>
      </c>
      <c r="P10" s="216"/>
      <c r="Q10" s="1063"/>
      <c r="R10" s="1065"/>
      <c r="S10" s="408" t="s">
        <v>12</v>
      </c>
      <c r="T10" s="408" t="s">
        <v>231</v>
      </c>
      <c r="U10" s="408" t="s">
        <v>12</v>
      </c>
      <c r="V10" s="218" t="s">
        <v>231</v>
      </c>
      <c r="W10" s="216"/>
      <c r="X10" s="1063"/>
      <c r="Y10" s="106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391632</v>
      </c>
      <c r="E12" s="739">
        <f>L12+S12+Z12</f>
        <v>244249</v>
      </c>
      <c r="F12" s="748">
        <f>E12/$D12*100</f>
        <v>62.366966948563963</v>
      </c>
      <c r="G12" s="739">
        <f>N12+U12+AB12</f>
        <v>147383</v>
      </c>
      <c r="H12" s="230">
        <f>G12/$D12*100</f>
        <v>37.633033051436044</v>
      </c>
      <c r="I12" s="226"/>
      <c r="J12" s="227">
        <v>113618</v>
      </c>
      <c r="K12" s="751">
        <v>29.011418883033052</v>
      </c>
      <c r="L12" s="745">
        <v>47961</v>
      </c>
      <c r="M12" s="748">
        <v>42.212501540248901</v>
      </c>
      <c r="N12" s="745">
        <v>65657</v>
      </c>
      <c r="O12" s="228">
        <v>57.787498459751099</v>
      </c>
      <c r="P12" s="226"/>
      <c r="Q12" s="227">
        <v>93628</v>
      </c>
      <c r="R12" s="751">
        <v>23.907137312579156</v>
      </c>
      <c r="S12" s="745">
        <v>62332</v>
      </c>
      <c r="T12" s="748">
        <v>66.574101764429443</v>
      </c>
      <c r="U12" s="745">
        <v>31296</v>
      </c>
      <c r="V12" s="228">
        <v>33.425898235570557</v>
      </c>
      <c r="W12" s="226"/>
      <c r="X12" s="227">
        <v>184386</v>
      </c>
      <c r="Y12" s="751">
        <v>47.081443804387789</v>
      </c>
      <c r="Z12" s="745">
        <v>133956</v>
      </c>
      <c r="AA12" s="748">
        <v>72.649767335914873</v>
      </c>
      <c r="AB12" s="745">
        <v>50430</v>
      </c>
      <c r="AC12" s="228">
        <f t="shared" ref="AC12:AC29" si="0">AB12/$X12*100</f>
        <v>27.350232664085127</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48208</v>
      </c>
      <c r="E13" s="740">
        <f t="shared" ref="E13:E29" si="2">L13+S13+Z13</f>
        <v>31027</v>
      </c>
      <c r="F13" s="577">
        <f t="shared" ref="F13:H29" si="3">E13/$D13*100</f>
        <v>64.360687022900763</v>
      </c>
      <c r="G13" s="740">
        <f t="shared" ref="G13:G29" si="4">N13+U13+AB13</f>
        <v>17181</v>
      </c>
      <c r="H13" s="237">
        <f t="shared" si="3"/>
        <v>35.639312977099237</v>
      </c>
      <c r="I13" s="226"/>
      <c r="J13" s="234">
        <v>9805</v>
      </c>
      <c r="K13" s="752">
        <v>20.338947892465981</v>
      </c>
      <c r="L13" s="746">
        <v>4219</v>
      </c>
      <c r="M13" s="749">
        <v>43.029066802651712</v>
      </c>
      <c r="N13" s="746">
        <v>5586</v>
      </c>
      <c r="O13" s="235">
        <v>56.970933197348295</v>
      </c>
      <c r="P13" s="226"/>
      <c r="Q13" s="234">
        <v>9127</v>
      </c>
      <c r="R13" s="752">
        <v>18.932542316627945</v>
      </c>
      <c r="S13" s="746">
        <v>5621</v>
      </c>
      <c r="T13" s="749">
        <v>61.58650158869289</v>
      </c>
      <c r="U13" s="746">
        <v>3506</v>
      </c>
      <c r="V13" s="235">
        <v>38.41349841130711</v>
      </c>
      <c r="W13" s="226"/>
      <c r="X13" s="234">
        <v>29276</v>
      </c>
      <c r="Y13" s="752">
        <v>60.728509790906074</v>
      </c>
      <c r="Z13" s="746">
        <v>21187</v>
      </c>
      <c r="AA13" s="749">
        <v>72.369859270392141</v>
      </c>
      <c r="AB13" s="746">
        <v>8089</v>
      </c>
      <c r="AC13" s="235">
        <f t="shared" si="0"/>
        <v>27.63014072960787</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41081</v>
      </c>
      <c r="E14" s="740">
        <f t="shared" si="2"/>
        <v>26695</v>
      </c>
      <c r="F14" s="577">
        <f t="shared" si="3"/>
        <v>64.981378252720233</v>
      </c>
      <c r="G14" s="740">
        <f t="shared" si="4"/>
        <v>14386</v>
      </c>
      <c r="H14" s="237">
        <f t="shared" si="3"/>
        <v>35.018621747279767</v>
      </c>
      <c r="I14" s="226"/>
      <c r="J14" s="234">
        <v>9490</v>
      </c>
      <c r="K14" s="752">
        <v>23.100703488230572</v>
      </c>
      <c r="L14" s="746">
        <v>3984</v>
      </c>
      <c r="M14" s="749">
        <v>41.981032665964172</v>
      </c>
      <c r="N14" s="746">
        <v>5506</v>
      </c>
      <c r="O14" s="235">
        <v>58.018967334035828</v>
      </c>
      <c r="P14" s="226"/>
      <c r="Q14" s="234">
        <v>8857</v>
      </c>
      <c r="R14" s="752">
        <v>21.559845183904969</v>
      </c>
      <c r="S14" s="746">
        <v>5439</v>
      </c>
      <c r="T14" s="749">
        <v>61.409054984757816</v>
      </c>
      <c r="U14" s="746">
        <v>3418</v>
      </c>
      <c r="V14" s="235">
        <v>38.590945015242184</v>
      </c>
      <c r="W14" s="226"/>
      <c r="X14" s="234">
        <v>22734</v>
      </c>
      <c r="Y14" s="752">
        <v>55.339451327864467</v>
      </c>
      <c r="Z14" s="746">
        <v>17272</v>
      </c>
      <c r="AA14" s="749">
        <v>75.974311603765287</v>
      </c>
      <c r="AB14" s="746">
        <v>5462</v>
      </c>
      <c r="AC14" s="235">
        <f t="shared" si="0"/>
        <v>24.025688396234717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40174</v>
      </c>
      <c r="E15" s="740">
        <f t="shared" si="2"/>
        <v>24633</v>
      </c>
      <c r="F15" s="577">
        <f t="shared" si="3"/>
        <v>61.315776372778416</v>
      </c>
      <c r="G15" s="740">
        <f t="shared" si="4"/>
        <v>15541</v>
      </c>
      <c r="H15" s="237">
        <f t="shared" si="3"/>
        <v>38.684223627221584</v>
      </c>
      <c r="I15" s="226"/>
      <c r="J15" s="234">
        <v>11379</v>
      </c>
      <c r="K15" s="752">
        <v>28.324289341365059</v>
      </c>
      <c r="L15" s="746">
        <v>4943</v>
      </c>
      <c r="M15" s="749">
        <v>43.439669566745756</v>
      </c>
      <c r="N15" s="746">
        <v>6436</v>
      </c>
      <c r="O15" s="235">
        <v>56.560330433254236</v>
      </c>
      <c r="P15" s="226"/>
      <c r="Q15" s="234">
        <v>9347</v>
      </c>
      <c r="R15" s="752">
        <v>23.266291631403398</v>
      </c>
      <c r="S15" s="746">
        <v>5599</v>
      </c>
      <c r="T15" s="749">
        <v>59.901572697122077</v>
      </c>
      <c r="U15" s="746">
        <v>3748</v>
      </c>
      <c r="V15" s="235">
        <v>40.09842730287793</v>
      </c>
      <c r="W15" s="226"/>
      <c r="X15" s="234">
        <v>19448</v>
      </c>
      <c r="Y15" s="752">
        <v>48.409419027231543</v>
      </c>
      <c r="Z15" s="746">
        <v>14091</v>
      </c>
      <c r="AA15" s="749">
        <v>72.454751131221713</v>
      </c>
      <c r="AB15" s="746">
        <v>5357</v>
      </c>
      <c r="AC15" s="235">
        <f t="shared" si="0"/>
        <v>27.545248868778284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52097</v>
      </c>
      <c r="E16" s="740">
        <f t="shared" si="2"/>
        <v>30697</v>
      </c>
      <c r="F16" s="577">
        <f t="shared" si="3"/>
        <v>58.922778662878862</v>
      </c>
      <c r="G16" s="740">
        <f t="shared" si="4"/>
        <v>21400</v>
      </c>
      <c r="H16" s="237">
        <f t="shared" si="3"/>
        <v>41.077221337121138</v>
      </c>
      <c r="I16" s="226"/>
      <c r="J16" s="234">
        <v>19412</v>
      </c>
      <c r="K16" s="752">
        <v>37.261262644682034</v>
      </c>
      <c r="L16" s="746">
        <v>8018</v>
      </c>
      <c r="M16" s="749">
        <v>41.304347826086953</v>
      </c>
      <c r="N16" s="746">
        <v>11394</v>
      </c>
      <c r="O16" s="235">
        <v>58.695652173913047</v>
      </c>
      <c r="P16" s="226"/>
      <c r="Q16" s="234">
        <v>11171</v>
      </c>
      <c r="R16" s="752">
        <v>21.442693437242067</v>
      </c>
      <c r="S16" s="746">
        <v>6783</v>
      </c>
      <c r="T16" s="749">
        <v>60.719720705397904</v>
      </c>
      <c r="U16" s="746">
        <v>4388</v>
      </c>
      <c r="V16" s="235">
        <v>39.280279294602096</v>
      </c>
      <c r="W16" s="226"/>
      <c r="X16" s="234">
        <v>21514</v>
      </c>
      <c r="Y16" s="752">
        <v>41.296043918075895</v>
      </c>
      <c r="Z16" s="746">
        <v>15896</v>
      </c>
      <c r="AA16" s="749">
        <v>73.886771404666732</v>
      </c>
      <c r="AB16" s="746">
        <v>5618</v>
      </c>
      <c r="AC16" s="235">
        <f t="shared" si="0"/>
        <v>26.113228595333272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22933</v>
      </c>
      <c r="E17" s="741">
        <f t="shared" si="2"/>
        <v>14150</v>
      </c>
      <c r="F17" s="578">
        <f t="shared" si="3"/>
        <v>61.701478219160165</v>
      </c>
      <c r="G17" s="741">
        <f t="shared" si="4"/>
        <v>8783</v>
      </c>
      <c r="H17" s="237">
        <f t="shared" si="3"/>
        <v>38.298521780839842</v>
      </c>
      <c r="I17" s="226"/>
      <c r="J17" s="238">
        <v>6266</v>
      </c>
      <c r="K17" s="753">
        <v>27.32307155627262</v>
      </c>
      <c r="L17" s="741">
        <v>2662</v>
      </c>
      <c r="M17" s="578">
        <v>42.483242898180656</v>
      </c>
      <c r="N17" s="741">
        <v>3604</v>
      </c>
      <c r="O17" s="235">
        <v>57.516757101819337</v>
      </c>
      <c r="P17" s="226"/>
      <c r="Q17" s="238">
        <v>4843</v>
      </c>
      <c r="R17" s="753">
        <v>21.118039506388175</v>
      </c>
      <c r="S17" s="741">
        <v>2758</v>
      </c>
      <c r="T17" s="578">
        <v>56.948172620276679</v>
      </c>
      <c r="U17" s="741">
        <v>2085</v>
      </c>
      <c r="V17" s="235">
        <v>43.051827379723314</v>
      </c>
      <c r="W17" s="226"/>
      <c r="X17" s="238">
        <v>11824</v>
      </c>
      <c r="Y17" s="753">
        <v>51.558888937339212</v>
      </c>
      <c r="Z17" s="741">
        <v>8730</v>
      </c>
      <c r="AA17" s="578">
        <v>73.832882273342364</v>
      </c>
      <c r="AB17" s="741">
        <v>3094</v>
      </c>
      <c r="AC17" s="235">
        <f t="shared" si="0"/>
        <v>26.167117726657647</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146129</v>
      </c>
      <c r="E18" s="740">
        <f t="shared" si="2"/>
        <v>91280</v>
      </c>
      <c r="F18" s="577">
        <f t="shared" si="3"/>
        <v>62.465355952617209</v>
      </c>
      <c r="G18" s="740">
        <f t="shared" si="4"/>
        <v>54849</v>
      </c>
      <c r="H18" s="237">
        <f t="shared" si="3"/>
        <v>37.534644047382791</v>
      </c>
      <c r="I18" s="226"/>
      <c r="J18" s="234">
        <v>29984</v>
      </c>
      <c r="K18" s="752">
        <v>20.518856626679167</v>
      </c>
      <c r="L18" s="746">
        <v>12602</v>
      </c>
      <c r="M18" s="749">
        <v>42.02908217716115</v>
      </c>
      <c r="N18" s="746">
        <v>17382</v>
      </c>
      <c r="O18" s="235">
        <v>57.97091782283885</v>
      </c>
      <c r="P18" s="226"/>
      <c r="Q18" s="234">
        <v>26153</v>
      </c>
      <c r="R18" s="752">
        <v>17.89720041880804</v>
      </c>
      <c r="S18" s="746">
        <v>15139</v>
      </c>
      <c r="T18" s="749">
        <v>57.886284556265053</v>
      </c>
      <c r="U18" s="746">
        <v>11014</v>
      </c>
      <c r="V18" s="235">
        <v>42.113715443734947</v>
      </c>
      <c r="W18" s="226"/>
      <c r="X18" s="234">
        <v>89992</v>
      </c>
      <c r="Y18" s="752">
        <v>61.583942954512793</v>
      </c>
      <c r="Z18" s="746">
        <v>63539</v>
      </c>
      <c r="AA18" s="749">
        <v>70.605164903546978</v>
      </c>
      <c r="AB18" s="746">
        <v>26453</v>
      </c>
      <c r="AC18" s="235">
        <f t="shared" si="0"/>
        <v>29.394835096453022</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91963</v>
      </c>
      <c r="E19" s="740">
        <f t="shared" si="2"/>
        <v>57884</v>
      </c>
      <c r="F19" s="577">
        <f t="shared" si="3"/>
        <v>62.942705218403049</v>
      </c>
      <c r="G19" s="740">
        <f t="shared" si="4"/>
        <v>34079</v>
      </c>
      <c r="H19" s="237">
        <f t="shared" si="3"/>
        <v>37.057294781596944</v>
      </c>
      <c r="I19" s="226"/>
      <c r="J19" s="234">
        <v>21339</v>
      </c>
      <c r="K19" s="752">
        <v>23.203897219533943</v>
      </c>
      <c r="L19" s="746">
        <v>9100</v>
      </c>
      <c r="M19" s="749">
        <v>42.644922442476215</v>
      </c>
      <c r="N19" s="746">
        <v>12239</v>
      </c>
      <c r="O19" s="235">
        <v>57.355077557523785</v>
      </c>
      <c r="P19" s="226"/>
      <c r="Q19" s="234">
        <v>17977</v>
      </c>
      <c r="R19" s="752">
        <v>19.54807911877603</v>
      </c>
      <c r="S19" s="746">
        <v>11333</v>
      </c>
      <c r="T19" s="749">
        <v>63.041664348890251</v>
      </c>
      <c r="U19" s="746">
        <v>6644</v>
      </c>
      <c r="V19" s="235">
        <v>36.958335651109749</v>
      </c>
      <c r="W19" s="226"/>
      <c r="X19" s="234">
        <v>52647</v>
      </c>
      <c r="Y19" s="752">
        <v>57.248023661690027</v>
      </c>
      <c r="Z19" s="746">
        <v>37451</v>
      </c>
      <c r="AA19" s="749">
        <v>71.136057135259364</v>
      </c>
      <c r="AB19" s="746">
        <v>15196</v>
      </c>
      <c r="AC19" s="235">
        <f t="shared" si="0"/>
        <v>28.863942864740633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349697</v>
      </c>
      <c r="E20" s="740">
        <f t="shared" si="2"/>
        <v>221295</v>
      </c>
      <c r="F20" s="577">
        <f t="shared" si="3"/>
        <v>63.281926925309627</v>
      </c>
      <c r="G20" s="740">
        <f t="shared" si="4"/>
        <v>128402</v>
      </c>
      <c r="H20" s="237">
        <f t="shared" si="3"/>
        <v>36.718073074690381</v>
      </c>
      <c r="I20" s="226"/>
      <c r="J20" s="234">
        <v>87778</v>
      </c>
      <c r="K20" s="752">
        <v>25.101159003365769</v>
      </c>
      <c r="L20" s="746">
        <v>38534</v>
      </c>
      <c r="M20" s="749">
        <v>43.899382533208772</v>
      </c>
      <c r="N20" s="746">
        <v>49244</v>
      </c>
      <c r="O20" s="235">
        <v>56.100617466791228</v>
      </c>
      <c r="P20" s="226"/>
      <c r="Q20" s="234">
        <v>77872</v>
      </c>
      <c r="R20" s="752">
        <v>22.268420947277214</v>
      </c>
      <c r="S20" s="746">
        <v>48821</v>
      </c>
      <c r="T20" s="749">
        <v>62.693907951510177</v>
      </c>
      <c r="U20" s="746">
        <v>29051</v>
      </c>
      <c r="V20" s="235">
        <v>37.30609204848983</v>
      </c>
      <c r="W20" s="226"/>
      <c r="X20" s="234">
        <v>184047</v>
      </c>
      <c r="Y20" s="752">
        <v>52.630420049357021</v>
      </c>
      <c r="Z20" s="746">
        <v>133940</v>
      </c>
      <c r="AA20" s="749">
        <v>72.774889022912632</v>
      </c>
      <c r="AB20" s="746">
        <v>50107</v>
      </c>
      <c r="AC20" s="235">
        <f t="shared" si="0"/>
        <v>27.225110977087375</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185448</v>
      </c>
      <c r="E21" s="740">
        <f t="shared" si="2"/>
        <v>114782</v>
      </c>
      <c r="F21" s="577">
        <f t="shared" si="3"/>
        <v>61.894439411587079</v>
      </c>
      <c r="G21" s="740">
        <f t="shared" si="4"/>
        <v>70666</v>
      </c>
      <c r="H21" s="237">
        <f t="shared" si="3"/>
        <v>38.105560588412921</v>
      </c>
      <c r="I21" s="226"/>
      <c r="J21" s="234">
        <v>50320</v>
      </c>
      <c r="K21" s="752">
        <v>27.134291014192659</v>
      </c>
      <c r="L21" s="746">
        <v>20555</v>
      </c>
      <c r="M21" s="749">
        <v>40.848569157392689</v>
      </c>
      <c r="N21" s="746">
        <v>29765</v>
      </c>
      <c r="O21" s="235">
        <v>59.151430842607311</v>
      </c>
      <c r="P21" s="226"/>
      <c r="Q21" s="234">
        <v>40006</v>
      </c>
      <c r="R21" s="752">
        <v>21.572624131832104</v>
      </c>
      <c r="S21" s="746">
        <v>24716</v>
      </c>
      <c r="T21" s="749">
        <v>61.780732890066488</v>
      </c>
      <c r="U21" s="746">
        <v>15290</v>
      </c>
      <c r="V21" s="235">
        <v>38.219267109933512</v>
      </c>
      <c r="W21" s="226"/>
      <c r="X21" s="234">
        <v>95122</v>
      </c>
      <c r="Y21" s="752">
        <v>51.293084853975238</v>
      </c>
      <c r="Z21" s="746">
        <v>69511</v>
      </c>
      <c r="AA21" s="749">
        <v>73.07562919198503</v>
      </c>
      <c r="AB21" s="746">
        <v>25611</v>
      </c>
      <c r="AC21" s="235">
        <f t="shared" si="0"/>
        <v>26.92437080801497</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55845</v>
      </c>
      <c r="E22" s="740">
        <f t="shared" si="2"/>
        <v>35613</v>
      </c>
      <c r="F22" s="577">
        <f t="shared" si="3"/>
        <v>63.77115229653505</v>
      </c>
      <c r="G22" s="740">
        <f t="shared" si="4"/>
        <v>20232</v>
      </c>
      <c r="H22" s="237">
        <f t="shared" si="3"/>
        <v>36.22884770346495</v>
      </c>
      <c r="I22" s="226"/>
      <c r="J22" s="234">
        <v>12918</v>
      </c>
      <c r="K22" s="752">
        <v>23.131882890142357</v>
      </c>
      <c r="L22" s="746">
        <v>5699</v>
      </c>
      <c r="M22" s="749">
        <v>44.116736336894256</v>
      </c>
      <c r="N22" s="746">
        <v>7219</v>
      </c>
      <c r="O22" s="235">
        <v>55.883263663105744</v>
      </c>
      <c r="P22" s="226"/>
      <c r="Q22" s="234">
        <v>12258</v>
      </c>
      <c r="R22" s="752">
        <v>21.950040290088637</v>
      </c>
      <c r="S22" s="746">
        <v>7858</v>
      </c>
      <c r="T22" s="749">
        <v>64.105074237232827</v>
      </c>
      <c r="U22" s="746">
        <v>4400</v>
      </c>
      <c r="V22" s="235">
        <v>35.894925762767173</v>
      </c>
      <c r="W22" s="226"/>
      <c r="X22" s="234">
        <v>30669</v>
      </c>
      <c r="Y22" s="752">
        <v>54.918076819768999</v>
      </c>
      <c r="Z22" s="746">
        <v>22056</v>
      </c>
      <c r="AA22" s="749">
        <v>71.916267240536044</v>
      </c>
      <c r="AB22" s="746">
        <v>8613</v>
      </c>
      <c r="AC22" s="235">
        <f t="shared" si="0"/>
        <v>28.083732759463953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83124</v>
      </c>
      <c r="E23" s="740">
        <f t="shared" si="2"/>
        <v>52055</v>
      </c>
      <c r="F23" s="577">
        <f t="shared" si="3"/>
        <v>62.623309754102308</v>
      </c>
      <c r="G23" s="740">
        <f t="shared" si="4"/>
        <v>31069</v>
      </c>
      <c r="H23" s="237">
        <f t="shared" si="3"/>
        <v>37.376690245897692</v>
      </c>
      <c r="I23" s="226"/>
      <c r="J23" s="234">
        <v>23578</v>
      </c>
      <c r="K23" s="752">
        <v>28.364852509503873</v>
      </c>
      <c r="L23" s="746">
        <v>9345</v>
      </c>
      <c r="M23" s="749">
        <v>39.634404953770463</v>
      </c>
      <c r="N23" s="746">
        <v>14233</v>
      </c>
      <c r="O23" s="235">
        <v>60.365595046229537</v>
      </c>
      <c r="P23" s="226"/>
      <c r="Q23" s="234">
        <v>15020</v>
      </c>
      <c r="R23" s="752">
        <v>18.069390308454839</v>
      </c>
      <c r="S23" s="746">
        <v>8821</v>
      </c>
      <c r="T23" s="749">
        <v>58.728362183754989</v>
      </c>
      <c r="U23" s="746">
        <v>6199</v>
      </c>
      <c r="V23" s="235">
        <v>41.271637816245004</v>
      </c>
      <c r="W23" s="226"/>
      <c r="X23" s="234">
        <v>44526</v>
      </c>
      <c r="Y23" s="752">
        <v>53.565757182041281</v>
      </c>
      <c r="Z23" s="746">
        <v>33889</v>
      </c>
      <c r="AA23" s="749">
        <v>76.110587072721557</v>
      </c>
      <c r="AB23" s="746">
        <v>10637</v>
      </c>
      <c r="AC23" s="235">
        <f t="shared" si="0"/>
        <v>23.889412927278446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238510</v>
      </c>
      <c r="E24" s="740">
        <f t="shared" si="2"/>
        <v>158392</v>
      </c>
      <c r="F24" s="577">
        <f t="shared" si="3"/>
        <v>66.408955599345944</v>
      </c>
      <c r="G24" s="740">
        <f t="shared" si="4"/>
        <v>80118</v>
      </c>
      <c r="H24" s="237">
        <f t="shared" si="3"/>
        <v>33.591044400654063</v>
      </c>
      <c r="I24" s="226"/>
      <c r="J24" s="234">
        <v>56416</v>
      </c>
      <c r="K24" s="752">
        <v>23.653515575866841</v>
      </c>
      <c r="L24" s="746">
        <v>26782</v>
      </c>
      <c r="M24" s="749">
        <v>47.472348269994328</v>
      </c>
      <c r="N24" s="746">
        <v>29634</v>
      </c>
      <c r="O24" s="235">
        <v>52.527651730005672</v>
      </c>
      <c r="P24" s="226"/>
      <c r="Q24" s="234">
        <v>46300</v>
      </c>
      <c r="R24" s="752">
        <v>19.412183975514655</v>
      </c>
      <c r="S24" s="746">
        <v>30591</v>
      </c>
      <c r="T24" s="749">
        <v>66.071274298056153</v>
      </c>
      <c r="U24" s="746">
        <v>15709</v>
      </c>
      <c r="V24" s="235">
        <v>33.928725701943847</v>
      </c>
      <c r="W24" s="226"/>
      <c r="X24" s="234">
        <v>135794</v>
      </c>
      <c r="Y24" s="752">
        <v>56.934300448618501</v>
      </c>
      <c r="Z24" s="746">
        <v>101019</v>
      </c>
      <c r="AA24" s="749">
        <v>74.391357497385741</v>
      </c>
      <c r="AB24" s="746">
        <v>34775</v>
      </c>
      <c r="AC24" s="235">
        <f t="shared" si="0"/>
        <v>25.608642502614252</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52811</v>
      </c>
      <c r="E25" s="740">
        <f t="shared" si="2"/>
        <v>30666</v>
      </c>
      <c r="F25" s="577">
        <f t="shared" si="3"/>
        <v>58.067448069530968</v>
      </c>
      <c r="G25" s="740">
        <f t="shared" si="4"/>
        <v>22145</v>
      </c>
      <c r="H25" s="237">
        <f t="shared" si="3"/>
        <v>41.932551930469032</v>
      </c>
      <c r="I25" s="226"/>
      <c r="J25" s="234">
        <v>18982</v>
      </c>
      <c r="K25" s="752">
        <v>35.943269394633695</v>
      </c>
      <c r="L25" s="746">
        <v>7246</v>
      </c>
      <c r="M25" s="749">
        <v>38.173006005689601</v>
      </c>
      <c r="N25" s="746">
        <v>11736</v>
      </c>
      <c r="O25" s="235">
        <v>61.826993994310399</v>
      </c>
      <c r="P25" s="226"/>
      <c r="Q25" s="234">
        <v>11482</v>
      </c>
      <c r="R25" s="752">
        <v>21.741682604002953</v>
      </c>
      <c r="S25" s="746">
        <v>7252</v>
      </c>
      <c r="T25" s="749">
        <v>63.159728270336181</v>
      </c>
      <c r="U25" s="746">
        <v>4230</v>
      </c>
      <c r="V25" s="235">
        <v>36.840271729663819</v>
      </c>
      <c r="W25" s="226"/>
      <c r="X25" s="234">
        <v>22347</v>
      </c>
      <c r="Y25" s="752">
        <v>42.315048001363351</v>
      </c>
      <c r="Z25" s="746">
        <v>16168</v>
      </c>
      <c r="AA25" s="749">
        <v>72.349756119389625</v>
      </c>
      <c r="AB25" s="746">
        <v>6179</v>
      </c>
      <c r="AC25" s="235">
        <f t="shared" si="0"/>
        <v>27.650243880610368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21958</v>
      </c>
      <c r="E26" s="742">
        <f t="shared" si="2"/>
        <v>13786</v>
      </c>
      <c r="F26" s="579">
        <f t="shared" si="3"/>
        <v>62.783495764641586</v>
      </c>
      <c r="G26" s="742">
        <f t="shared" si="4"/>
        <v>8172</v>
      </c>
      <c r="H26" s="237">
        <f t="shared" si="3"/>
        <v>37.216504235358414</v>
      </c>
      <c r="I26" s="226"/>
      <c r="J26" s="238">
        <v>5185</v>
      </c>
      <c r="K26" s="753">
        <v>23.613261681391748</v>
      </c>
      <c r="L26" s="741">
        <v>2267</v>
      </c>
      <c r="M26" s="578">
        <v>43.722275795564123</v>
      </c>
      <c r="N26" s="741">
        <v>2918</v>
      </c>
      <c r="O26" s="235">
        <v>56.277724204435877</v>
      </c>
      <c r="P26" s="226"/>
      <c r="Q26" s="238">
        <v>4138</v>
      </c>
      <c r="R26" s="753">
        <v>18.845067856817561</v>
      </c>
      <c r="S26" s="741">
        <v>2302</v>
      </c>
      <c r="T26" s="578">
        <v>55.630739487675207</v>
      </c>
      <c r="U26" s="741">
        <v>1836</v>
      </c>
      <c r="V26" s="235">
        <v>44.369260512324793</v>
      </c>
      <c r="W26" s="226"/>
      <c r="X26" s="238">
        <v>12635</v>
      </c>
      <c r="Y26" s="753">
        <v>57.541670461790694</v>
      </c>
      <c r="Z26" s="741">
        <v>9217</v>
      </c>
      <c r="AA26" s="578">
        <v>72.948159873367629</v>
      </c>
      <c r="AB26" s="741">
        <v>3418</v>
      </c>
      <c r="AC26" s="235">
        <f t="shared" si="0"/>
        <v>27.051840126632371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112964</v>
      </c>
      <c r="E27" s="742">
        <f t="shared" si="2"/>
        <v>69009</v>
      </c>
      <c r="F27" s="579">
        <f t="shared" si="3"/>
        <v>61.089373605750509</v>
      </c>
      <c r="G27" s="742">
        <f t="shared" si="4"/>
        <v>43955</v>
      </c>
      <c r="H27" s="237">
        <f t="shared" si="3"/>
        <v>38.910626394249498</v>
      </c>
      <c r="I27" s="226"/>
      <c r="J27" s="238">
        <v>29741</v>
      </c>
      <c r="K27" s="753">
        <v>26.327856662299492</v>
      </c>
      <c r="L27" s="741">
        <v>12212</v>
      </c>
      <c r="M27" s="578">
        <v>41.061161359739081</v>
      </c>
      <c r="N27" s="741">
        <v>17529</v>
      </c>
      <c r="O27" s="235">
        <v>58.938838640260919</v>
      </c>
      <c r="P27" s="226"/>
      <c r="Q27" s="238">
        <v>22645</v>
      </c>
      <c r="R27" s="753">
        <v>20.046209411848022</v>
      </c>
      <c r="S27" s="741">
        <v>12975</v>
      </c>
      <c r="T27" s="578">
        <v>57.297416648266733</v>
      </c>
      <c r="U27" s="741">
        <v>9670</v>
      </c>
      <c r="V27" s="235">
        <v>42.702583351733274</v>
      </c>
      <c r="W27" s="226"/>
      <c r="X27" s="238">
        <v>60578</v>
      </c>
      <c r="Y27" s="753">
        <v>53.625933925852486</v>
      </c>
      <c r="Z27" s="741">
        <v>43822</v>
      </c>
      <c r="AA27" s="578">
        <v>72.339793324309156</v>
      </c>
      <c r="AB27" s="741">
        <v>16756</v>
      </c>
      <c r="AC27" s="235">
        <f t="shared" si="0"/>
        <v>27.660206675690844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14589</v>
      </c>
      <c r="E28" s="742">
        <f t="shared" si="2"/>
        <v>9037</v>
      </c>
      <c r="F28" s="579">
        <f t="shared" si="3"/>
        <v>61.943930358489276</v>
      </c>
      <c r="G28" s="742">
        <f t="shared" si="4"/>
        <v>5552</v>
      </c>
      <c r="H28" s="243">
        <f t="shared" si="3"/>
        <v>38.056069641510724</v>
      </c>
      <c r="I28" s="226"/>
      <c r="J28" s="238">
        <v>3419</v>
      </c>
      <c r="K28" s="753">
        <v>23.435465076427445</v>
      </c>
      <c r="L28" s="741">
        <v>1406</v>
      </c>
      <c r="M28" s="578">
        <v>41.123135419713371</v>
      </c>
      <c r="N28" s="741">
        <v>2013</v>
      </c>
      <c r="O28" s="242">
        <v>58.876864580286636</v>
      </c>
      <c r="P28" s="226"/>
      <c r="Q28" s="238">
        <v>2718</v>
      </c>
      <c r="R28" s="753">
        <v>18.630475015422579</v>
      </c>
      <c r="S28" s="741">
        <v>1621</v>
      </c>
      <c r="T28" s="578">
        <v>59.639440765268581</v>
      </c>
      <c r="U28" s="741">
        <v>1097</v>
      </c>
      <c r="V28" s="242">
        <v>40.360559234731419</v>
      </c>
      <c r="W28" s="226"/>
      <c r="X28" s="238">
        <v>8452</v>
      </c>
      <c r="Y28" s="753">
        <v>57.934059908149969</v>
      </c>
      <c r="Z28" s="741">
        <v>6010</v>
      </c>
      <c r="AA28" s="578">
        <v>71.107430194036908</v>
      </c>
      <c r="AB28" s="741">
        <v>2442</v>
      </c>
      <c r="AC28" s="242">
        <f t="shared" si="0"/>
        <v>28.892569805963085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4986</v>
      </c>
      <c r="E29" s="743">
        <f t="shared" si="2"/>
        <v>2786</v>
      </c>
      <c r="F29" s="580">
        <f t="shared" si="3"/>
        <v>55.87645407139992</v>
      </c>
      <c r="G29" s="743">
        <f t="shared" si="4"/>
        <v>2200</v>
      </c>
      <c r="H29" s="248">
        <f t="shared" si="3"/>
        <v>44.12354592860008</v>
      </c>
      <c r="I29" s="226"/>
      <c r="J29" s="245">
        <v>2632</v>
      </c>
      <c r="K29" s="754">
        <v>52.787805856397917</v>
      </c>
      <c r="L29" s="747">
        <v>1029</v>
      </c>
      <c r="M29" s="750">
        <v>39.095744680851062</v>
      </c>
      <c r="N29" s="747">
        <v>1603</v>
      </c>
      <c r="O29" s="246">
        <v>60.904255319148938</v>
      </c>
      <c r="P29" s="226"/>
      <c r="Q29" s="245">
        <v>933</v>
      </c>
      <c r="R29" s="754">
        <v>18.712394705174489</v>
      </c>
      <c r="S29" s="747">
        <v>650</v>
      </c>
      <c r="T29" s="750">
        <v>69.667738478027857</v>
      </c>
      <c r="U29" s="747">
        <v>283</v>
      </c>
      <c r="V29" s="246">
        <v>30.332261521972132</v>
      </c>
      <c r="W29" s="226"/>
      <c r="X29" s="245">
        <v>1421</v>
      </c>
      <c r="Y29" s="754">
        <v>28.499799438427598</v>
      </c>
      <c r="Z29" s="747">
        <v>1107</v>
      </c>
      <c r="AA29" s="750">
        <v>77.902885292047856</v>
      </c>
      <c r="AB29" s="747">
        <v>314</v>
      </c>
      <c r="AC29" s="246">
        <f t="shared" si="0"/>
        <v>22.097114707952144</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1954149</v>
      </c>
      <c r="E31" s="744">
        <f>L31+S31+Z31</f>
        <v>1228036</v>
      </c>
      <c r="F31" s="409">
        <f>E31/$D31*100</f>
        <v>62.842495633649222</v>
      </c>
      <c r="G31" s="744">
        <f>N31+U31+AB31</f>
        <v>726113</v>
      </c>
      <c r="H31" s="255">
        <f>G31/$D31*100</f>
        <v>37.157504366350771</v>
      </c>
      <c r="I31" s="211"/>
      <c r="J31" s="253">
        <f>SUM(J12:J29)</f>
        <v>512262</v>
      </c>
      <c r="K31" s="755">
        <f>J31/$D31*100</f>
        <v>26.214070677312733</v>
      </c>
      <c r="L31" s="744">
        <f>SUM(L12:L29)</f>
        <v>218564</v>
      </c>
      <c r="M31" s="409">
        <f t="shared" ref="M13:O31" si="5">L31/$J31*100</f>
        <v>42.66644802854789</v>
      </c>
      <c r="N31" s="744">
        <f>SUM(N12:N29)</f>
        <v>293698</v>
      </c>
      <c r="O31" s="254">
        <f t="shared" si="5"/>
        <v>57.33355197145211</v>
      </c>
      <c r="P31" s="211"/>
      <c r="Q31" s="253">
        <f>SUM(Q12:Q29)</f>
        <v>414475</v>
      </c>
      <c r="R31" s="755">
        <f>Q31/$D31*100</f>
        <v>21.209999851597804</v>
      </c>
      <c r="S31" s="744">
        <f>SUM(S12:S29)</f>
        <v>260611</v>
      </c>
      <c r="T31" s="409">
        <f>S31/$Q31*100</f>
        <v>62.877374992460346</v>
      </c>
      <c r="U31" s="744">
        <f>SUM(U12:U29)</f>
        <v>153864</v>
      </c>
      <c r="V31" s="254">
        <f>U31/$Q31*100</f>
        <v>37.122625007539661</v>
      </c>
      <c r="W31" s="211"/>
      <c r="X31" s="253">
        <f>SUM(X12:X29)</f>
        <v>1027412</v>
      </c>
      <c r="Y31" s="755">
        <f>X31/$D31*100</f>
        <v>52.575929471089466</v>
      </c>
      <c r="Z31" s="744">
        <f>SUM(Z12:Z29)</f>
        <v>748861</v>
      </c>
      <c r="AA31" s="409">
        <f>Z31/$X31*100</f>
        <v>72.888091632178714</v>
      </c>
      <c r="AB31" s="744">
        <f>SUM(AB12:AB29)</f>
        <v>278551</v>
      </c>
      <c r="AC31" s="254">
        <f>AB31/$X31*100</f>
        <v>27.111908367821279</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97" customFormat="1" ht="13.5" customHeight="1" x14ac:dyDescent="0.2">
      <c r="B34" s="1079"/>
      <c r="C34" s="1079"/>
      <c r="D34" s="1079"/>
      <c r="E34" s="1079"/>
      <c r="F34" s="1079"/>
      <c r="G34" s="1079"/>
      <c r="H34" s="1079"/>
    </row>
    <row r="35" spans="2:14" s="297" customFormat="1" ht="29.25" customHeight="1" x14ac:dyDescent="0.2">
      <c r="B35" s="1077"/>
      <c r="C35" s="1077"/>
      <c r="D35" s="1077"/>
      <c r="E35" s="991"/>
      <c r="F35" s="991"/>
      <c r="G35" s="991"/>
      <c r="H35" s="614"/>
      <c r="I35" s="614"/>
      <c r="J35" s="614"/>
      <c r="K35" s="614"/>
      <c r="L35" s="614"/>
      <c r="M35" s="614"/>
      <c r="N35" s="614"/>
    </row>
    <row r="36" spans="2:14" s="297" customFormat="1" ht="4.5" customHeight="1" x14ac:dyDescent="0.2">
      <c r="B36" s="1078"/>
      <c r="C36" s="1078"/>
      <c r="D36" s="1078"/>
      <c r="E36" s="990"/>
      <c r="F36" s="990"/>
      <c r="G36" s="990"/>
      <c r="H36" s="614"/>
      <c r="I36" s="614"/>
      <c r="J36" s="614"/>
      <c r="K36" s="614"/>
      <c r="L36" s="614"/>
      <c r="M36" s="614"/>
      <c r="N36" s="614"/>
    </row>
    <row r="37" spans="2:14" s="297" customFormat="1" x14ac:dyDescent="0.2"/>
    <row r="38" spans="2:14" s="297" customFormat="1" x14ac:dyDescent="0.2"/>
    <row r="39" spans="2:14" s="297" customFormat="1" x14ac:dyDescent="0.2"/>
    <row r="40" spans="2:14" s="297" customFormat="1" x14ac:dyDescent="0.2"/>
    <row r="41" spans="2:14" s="297" customFormat="1" x14ac:dyDescent="0.2"/>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235</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236</v>
      </c>
      <c r="K8" s="1054"/>
      <c r="L8" s="1054"/>
      <c r="M8" s="1054"/>
      <c r="N8" s="1054"/>
      <c r="O8" s="1055"/>
      <c r="P8" s="211"/>
      <c r="Q8" s="1056" t="s">
        <v>237</v>
      </c>
      <c r="R8" s="1054"/>
      <c r="S8" s="1054"/>
      <c r="T8" s="1054"/>
      <c r="U8" s="1054"/>
      <c r="V8" s="1055"/>
      <c r="W8" s="211"/>
      <c r="X8" s="1056" t="s">
        <v>238</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230</v>
      </c>
      <c r="L9" s="1059" t="s">
        <v>27</v>
      </c>
      <c r="M9" s="1060"/>
      <c r="N9" s="1060" t="s">
        <v>26</v>
      </c>
      <c r="O9" s="1061"/>
      <c r="P9" s="211"/>
      <c r="Q9" s="1062" t="s">
        <v>12</v>
      </c>
      <c r="R9" s="1064" t="s">
        <v>230</v>
      </c>
      <c r="S9" s="1059" t="s">
        <v>27</v>
      </c>
      <c r="T9" s="1060"/>
      <c r="U9" s="1060" t="s">
        <v>26</v>
      </c>
      <c r="V9" s="1061"/>
      <c r="W9" s="211"/>
      <c r="X9" s="1062" t="s">
        <v>12</v>
      </c>
      <c r="Y9" s="1064" t="s">
        <v>230</v>
      </c>
      <c r="Z9" s="1059" t="s">
        <v>27</v>
      </c>
      <c r="AA9" s="1060"/>
      <c r="AB9" s="1060" t="s">
        <v>26</v>
      </c>
      <c r="AC9" s="1061"/>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63"/>
      <c r="K10" s="1065"/>
      <c r="L10" s="408" t="s">
        <v>12</v>
      </c>
      <c r="M10" s="408" t="s">
        <v>231</v>
      </c>
      <c r="N10" s="408" t="s">
        <v>12</v>
      </c>
      <c r="O10" s="218" t="s">
        <v>231</v>
      </c>
      <c r="P10" s="216"/>
      <c r="Q10" s="1063"/>
      <c r="R10" s="1065"/>
      <c r="S10" s="408" t="s">
        <v>12</v>
      </c>
      <c r="T10" s="408" t="s">
        <v>231</v>
      </c>
      <c r="U10" s="408" t="s">
        <v>12</v>
      </c>
      <c r="V10" s="218" t="s">
        <v>231</v>
      </c>
      <c r="W10" s="216"/>
      <c r="X10" s="1063"/>
      <c r="Y10" s="106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85841</v>
      </c>
      <c r="E12" s="739">
        <f>L12+S12+Z12</f>
        <v>51406</v>
      </c>
      <c r="F12" s="748">
        <f>E12/$D12*100</f>
        <v>59.885136473247044</v>
      </c>
      <c r="G12" s="739">
        <f>N12+U12+AB12</f>
        <v>34435</v>
      </c>
      <c r="H12" s="230">
        <f>G12/$D12*100</f>
        <v>40.114863526752956</v>
      </c>
      <c r="I12" s="226"/>
      <c r="J12" s="227">
        <f>L12+N12</f>
        <v>29433</v>
      </c>
      <c r="K12" s="751">
        <f>J12/$D12*100</f>
        <v>34.287811185796997</v>
      </c>
      <c r="L12" s="745">
        <v>11589</v>
      </c>
      <c r="M12" s="748">
        <v>39.374171847925801</v>
      </c>
      <c r="N12" s="745">
        <v>17844</v>
      </c>
      <c r="O12" s="228">
        <v>60.625828152074199</v>
      </c>
      <c r="P12" s="226"/>
      <c r="Q12" s="227">
        <v>15236</v>
      </c>
      <c r="R12" s="751">
        <v>17.749094255658719</v>
      </c>
      <c r="S12" s="745">
        <v>8821</v>
      </c>
      <c r="T12" s="748">
        <v>57.895773168810713</v>
      </c>
      <c r="U12" s="745">
        <v>6415</v>
      </c>
      <c r="V12" s="228">
        <v>42.104226831189287</v>
      </c>
      <c r="W12" s="226"/>
      <c r="X12" s="227">
        <v>41172</v>
      </c>
      <c r="Y12" s="751">
        <v>47.963094558544284</v>
      </c>
      <c r="Z12" s="745">
        <v>30996</v>
      </c>
      <c r="AA12" s="748">
        <v>75.284173710288542</v>
      </c>
      <c r="AB12" s="745">
        <v>10176</v>
      </c>
      <c r="AC12" s="228">
        <f t="shared" ref="AC12:AC29" si="0">AB12/$X12*100</f>
        <v>24.715826289711455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11883</v>
      </c>
      <c r="E13" s="740">
        <f t="shared" ref="E13:E29" si="2">L13+S13+Z13</f>
        <v>7913</v>
      </c>
      <c r="F13" s="577">
        <f t="shared" ref="F13:H29" si="3">E13/$D13*100</f>
        <v>66.59092821678027</v>
      </c>
      <c r="G13" s="740">
        <f t="shared" ref="G13:G29" si="4">N13+U13+AB13</f>
        <v>3970</v>
      </c>
      <c r="H13" s="237">
        <f t="shared" si="3"/>
        <v>33.409071783219723</v>
      </c>
      <c r="I13" s="226"/>
      <c r="J13" s="234">
        <f t="shared" ref="J13:J29" si="5">L13+N13</f>
        <v>2282</v>
      </c>
      <c r="K13" s="752">
        <f t="shared" ref="K13:K29" si="6">J13/$D13*100</f>
        <v>19.20390473786081</v>
      </c>
      <c r="L13" s="746">
        <v>932</v>
      </c>
      <c r="M13" s="749">
        <v>40.841367221735318</v>
      </c>
      <c r="N13" s="746">
        <v>1350</v>
      </c>
      <c r="O13" s="235">
        <v>59.158632778264675</v>
      </c>
      <c r="P13" s="226"/>
      <c r="Q13" s="234">
        <v>1788</v>
      </c>
      <c r="R13" s="752">
        <v>15.046705377429943</v>
      </c>
      <c r="S13" s="746">
        <v>1025</v>
      </c>
      <c r="T13" s="749">
        <v>57.32662192393736</v>
      </c>
      <c r="U13" s="746">
        <v>763</v>
      </c>
      <c r="V13" s="235">
        <v>42.67337807606264</v>
      </c>
      <c r="W13" s="226"/>
      <c r="X13" s="234">
        <v>7813</v>
      </c>
      <c r="Y13" s="752">
        <v>65.749389884709259</v>
      </c>
      <c r="Z13" s="746">
        <v>5956</v>
      </c>
      <c r="AA13" s="749">
        <v>76.231921157045946</v>
      </c>
      <c r="AB13" s="746">
        <v>1857</v>
      </c>
      <c r="AC13" s="235">
        <f t="shared" si="0"/>
        <v>23.768078842954051</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8044</v>
      </c>
      <c r="E14" s="740">
        <f t="shared" si="2"/>
        <v>5382</v>
      </c>
      <c r="F14" s="577">
        <f t="shared" si="3"/>
        <v>66.907011437095974</v>
      </c>
      <c r="G14" s="740">
        <f t="shared" si="4"/>
        <v>2662</v>
      </c>
      <c r="H14" s="237">
        <f t="shared" si="3"/>
        <v>33.092988562904033</v>
      </c>
      <c r="I14" s="226"/>
      <c r="J14" s="234">
        <f t="shared" si="5"/>
        <v>1839</v>
      </c>
      <c r="K14" s="752">
        <f t="shared" si="6"/>
        <v>22.861760318249626</v>
      </c>
      <c r="L14" s="746">
        <v>756</v>
      </c>
      <c r="M14" s="749">
        <v>41.109298531810765</v>
      </c>
      <c r="N14" s="746">
        <v>1083</v>
      </c>
      <c r="O14" s="235">
        <v>58.890701468189235</v>
      </c>
      <c r="P14" s="226"/>
      <c r="Q14" s="234">
        <v>1414</v>
      </c>
      <c r="R14" s="752">
        <v>17.578319244157136</v>
      </c>
      <c r="S14" s="746">
        <v>824</v>
      </c>
      <c r="T14" s="749">
        <v>58.274398868458277</v>
      </c>
      <c r="U14" s="746">
        <v>590</v>
      </c>
      <c r="V14" s="235">
        <v>41.725601131541723</v>
      </c>
      <c r="W14" s="226"/>
      <c r="X14" s="234">
        <v>4791</v>
      </c>
      <c r="Y14" s="752">
        <v>59.559920437593242</v>
      </c>
      <c r="Z14" s="746">
        <v>3802</v>
      </c>
      <c r="AA14" s="749">
        <v>79.357127948236268</v>
      </c>
      <c r="AB14" s="746">
        <v>989</v>
      </c>
      <c r="AC14" s="235">
        <f t="shared" si="0"/>
        <v>20.642872051763725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8345</v>
      </c>
      <c r="E15" s="740">
        <f t="shared" si="2"/>
        <v>5282</v>
      </c>
      <c r="F15" s="577">
        <f t="shared" si="3"/>
        <v>63.295386458957459</v>
      </c>
      <c r="G15" s="740">
        <f t="shared" si="4"/>
        <v>3063</v>
      </c>
      <c r="H15" s="237">
        <f t="shared" si="3"/>
        <v>36.704613541042541</v>
      </c>
      <c r="I15" s="226"/>
      <c r="J15" s="234">
        <f t="shared" si="5"/>
        <v>1946</v>
      </c>
      <c r="K15" s="752">
        <f t="shared" si="6"/>
        <v>23.319352905931694</v>
      </c>
      <c r="L15" s="746">
        <v>759</v>
      </c>
      <c r="M15" s="749">
        <v>39.003083247687563</v>
      </c>
      <c r="N15" s="746">
        <v>1187</v>
      </c>
      <c r="O15" s="235">
        <v>60.996916752312437</v>
      </c>
      <c r="P15" s="226"/>
      <c r="Q15" s="234">
        <v>1512</v>
      </c>
      <c r="R15" s="752">
        <v>18.118633912522469</v>
      </c>
      <c r="S15" s="746">
        <v>859</v>
      </c>
      <c r="T15" s="749">
        <v>56.812169312169317</v>
      </c>
      <c r="U15" s="746">
        <v>653</v>
      </c>
      <c r="V15" s="235">
        <v>43.187830687830683</v>
      </c>
      <c r="W15" s="226"/>
      <c r="X15" s="234">
        <v>4887</v>
      </c>
      <c r="Y15" s="752">
        <v>58.562013181545836</v>
      </c>
      <c r="Z15" s="746">
        <v>3664</v>
      </c>
      <c r="AA15" s="749">
        <v>74.974421935747898</v>
      </c>
      <c r="AB15" s="746">
        <v>1223</v>
      </c>
      <c r="AC15" s="235">
        <f t="shared" si="0"/>
        <v>25.025578064252095</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15169</v>
      </c>
      <c r="E16" s="740">
        <f t="shared" si="2"/>
        <v>9240</v>
      </c>
      <c r="F16" s="577">
        <f t="shared" si="3"/>
        <v>60.913705583756354</v>
      </c>
      <c r="G16" s="740">
        <f t="shared" si="4"/>
        <v>5929</v>
      </c>
      <c r="H16" s="237">
        <f t="shared" si="3"/>
        <v>39.086294416243653</v>
      </c>
      <c r="I16" s="226"/>
      <c r="J16" s="234">
        <f t="shared" si="5"/>
        <v>5155</v>
      </c>
      <c r="K16" s="752">
        <f t="shared" si="6"/>
        <v>33.983782714747178</v>
      </c>
      <c r="L16" s="746">
        <v>2125</v>
      </c>
      <c r="M16" s="749">
        <v>41.222114451988361</v>
      </c>
      <c r="N16" s="746">
        <v>3030</v>
      </c>
      <c r="O16" s="235">
        <v>58.777885548011646</v>
      </c>
      <c r="P16" s="226"/>
      <c r="Q16" s="234">
        <v>2798</v>
      </c>
      <c r="R16" s="752">
        <v>18.445513876985959</v>
      </c>
      <c r="S16" s="746">
        <v>1600</v>
      </c>
      <c r="T16" s="749">
        <v>57.183702644746248</v>
      </c>
      <c r="U16" s="746">
        <v>1198</v>
      </c>
      <c r="V16" s="235">
        <v>42.816297355253752</v>
      </c>
      <c r="W16" s="226"/>
      <c r="X16" s="234">
        <v>7216</v>
      </c>
      <c r="Y16" s="752">
        <v>47.570703408266866</v>
      </c>
      <c r="Z16" s="746">
        <v>5515</v>
      </c>
      <c r="AA16" s="749">
        <v>76.427383592017733</v>
      </c>
      <c r="AB16" s="746">
        <v>1701</v>
      </c>
      <c r="AC16" s="235">
        <f t="shared" si="0"/>
        <v>23.57261640798226</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5670</v>
      </c>
      <c r="E17" s="741">
        <f t="shared" si="2"/>
        <v>3634</v>
      </c>
      <c r="F17" s="578">
        <f t="shared" si="3"/>
        <v>64.091710758377431</v>
      </c>
      <c r="G17" s="741">
        <f t="shared" si="4"/>
        <v>2036</v>
      </c>
      <c r="H17" s="237">
        <f t="shared" si="3"/>
        <v>35.908289241622576</v>
      </c>
      <c r="I17" s="226"/>
      <c r="J17" s="238">
        <f t="shared" si="5"/>
        <v>1316</v>
      </c>
      <c r="K17" s="753">
        <f t="shared" si="6"/>
        <v>23.209876543209877</v>
      </c>
      <c r="L17" s="741">
        <v>532</v>
      </c>
      <c r="M17" s="578">
        <v>40.425531914893611</v>
      </c>
      <c r="N17" s="741">
        <v>784</v>
      </c>
      <c r="O17" s="235">
        <v>59.574468085106382</v>
      </c>
      <c r="P17" s="226"/>
      <c r="Q17" s="238">
        <v>1062</v>
      </c>
      <c r="R17" s="753">
        <v>18.730158730158731</v>
      </c>
      <c r="S17" s="741">
        <v>581</v>
      </c>
      <c r="T17" s="578">
        <v>54.708097928436914</v>
      </c>
      <c r="U17" s="741">
        <v>481</v>
      </c>
      <c r="V17" s="235">
        <v>45.291902071563086</v>
      </c>
      <c r="W17" s="226"/>
      <c r="X17" s="238">
        <v>3292</v>
      </c>
      <c r="Y17" s="753">
        <v>58.059964726631399</v>
      </c>
      <c r="Z17" s="741">
        <v>2521</v>
      </c>
      <c r="AA17" s="578">
        <v>76.579586877278246</v>
      </c>
      <c r="AB17" s="741">
        <v>771</v>
      </c>
      <c r="AC17" s="235">
        <f t="shared" si="0"/>
        <v>23.420413122721751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34505</v>
      </c>
      <c r="E18" s="740">
        <f t="shared" si="2"/>
        <v>22546</v>
      </c>
      <c r="F18" s="577">
        <f t="shared" si="3"/>
        <v>65.341254890595565</v>
      </c>
      <c r="G18" s="740">
        <f t="shared" si="4"/>
        <v>11959</v>
      </c>
      <c r="H18" s="237">
        <f t="shared" si="3"/>
        <v>34.658745109404435</v>
      </c>
      <c r="I18" s="226"/>
      <c r="J18" s="234">
        <f t="shared" si="5"/>
        <v>6809</v>
      </c>
      <c r="K18" s="752">
        <f t="shared" si="6"/>
        <v>19.733371975076075</v>
      </c>
      <c r="L18" s="746">
        <v>2799</v>
      </c>
      <c r="M18" s="749">
        <v>41.107357908650314</v>
      </c>
      <c r="N18" s="746">
        <v>4010</v>
      </c>
      <c r="O18" s="235">
        <v>58.892642091349693</v>
      </c>
      <c r="P18" s="226"/>
      <c r="Q18" s="234">
        <v>5044</v>
      </c>
      <c r="R18" s="752">
        <v>14.618171279524706</v>
      </c>
      <c r="S18" s="746">
        <v>2823</v>
      </c>
      <c r="T18" s="749">
        <v>55.967486122125301</v>
      </c>
      <c r="U18" s="746">
        <v>2221</v>
      </c>
      <c r="V18" s="235">
        <v>44.032513877874699</v>
      </c>
      <c r="W18" s="226"/>
      <c r="X18" s="234">
        <v>22652</v>
      </c>
      <c r="Y18" s="752">
        <v>65.648456745399216</v>
      </c>
      <c r="Z18" s="746">
        <v>16924</v>
      </c>
      <c r="AA18" s="749">
        <v>74.713049620342574</v>
      </c>
      <c r="AB18" s="746">
        <v>5728</v>
      </c>
      <c r="AC18" s="235">
        <f t="shared" si="0"/>
        <v>25.286950379657426</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22590</v>
      </c>
      <c r="E19" s="740">
        <f t="shared" si="2"/>
        <v>14425</v>
      </c>
      <c r="F19" s="577">
        <f t="shared" si="3"/>
        <v>63.855688357680386</v>
      </c>
      <c r="G19" s="740">
        <f t="shared" si="4"/>
        <v>8165</v>
      </c>
      <c r="H19" s="237">
        <f t="shared" si="3"/>
        <v>36.144311642319607</v>
      </c>
      <c r="I19" s="226"/>
      <c r="J19" s="234">
        <f t="shared" si="5"/>
        <v>5342</v>
      </c>
      <c r="K19" s="752">
        <f t="shared" si="6"/>
        <v>23.64763169544046</v>
      </c>
      <c r="L19" s="746">
        <v>2105</v>
      </c>
      <c r="M19" s="749">
        <v>39.404717334331714</v>
      </c>
      <c r="N19" s="746">
        <v>3237</v>
      </c>
      <c r="O19" s="235">
        <v>60.595282665668293</v>
      </c>
      <c r="P19" s="226"/>
      <c r="Q19" s="234">
        <v>3225</v>
      </c>
      <c r="R19" s="752">
        <v>14.276228419654716</v>
      </c>
      <c r="S19" s="746">
        <v>1877</v>
      </c>
      <c r="T19" s="749">
        <v>58.201550387596903</v>
      </c>
      <c r="U19" s="746">
        <v>1348</v>
      </c>
      <c r="V19" s="235">
        <v>41.798449612403097</v>
      </c>
      <c r="W19" s="226"/>
      <c r="X19" s="234">
        <v>14023</v>
      </c>
      <c r="Y19" s="752">
        <v>62.076139884904826</v>
      </c>
      <c r="Z19" s="746">
        <v>10443</v>
      </c>
      <c r="AA19" s="749">
        <v>74.470512729087929</v>
      </c>
      <c r="AB19" s="746">
        <v>3580</v>
      </c>
      <c r="AC19" s="235">
        <f t="shared" si="0"/>
        <v>25.529487270912071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50842</v>
      </c>
      <c r="E20" s="740">
        <f t="shared" si="2"/>
        <v>32230</v>
      </c>
      <c r="F20" s="577">
        <f t="shared" si="3"/>
        <v>63.392470791864994</v>
      </c>
      <c r="G20" s="740">
        <f t="shared" si="4"/>
        <v>18612</v>
      </c>
      <c r="H20" s="237">
        <f t="shared" si="3"/>
        <v>36.607529208135006</v>
      </c>
      <c r="I20" s="226"/>
      <c r="J20" s="234">
        <f t="shared" si="5"/>
        <v>13885</v>
      </c>
      <c r="K20" s="752">
        <f t="shared" si="6"/>
        <v>27.310097950513356</v>
      </c>
      <c r="L20" s="746">
        <v>5750</v>
      </c>
      <c r="M20" s="749">
        <v>41.411595246669073</v>
      </c>
      <c r="N20" s="746">
        <v>8135</v>
      </c>
      <c r="O20" s="235">
        <v>58.588404753330934</v>
      </c>
      <c r="P20" s="226"/>
      <c r="Q20" s="234">
        <v>8327</v>
      </c>
      <c r="R20" s="752">
        <v>16.378191259195155</v>
      </c>
      <c r="S20" s="746">
        <v>4705</v>
      </c>
      <c r="T20" s="749">
        <v>56.502942236099443</v>
      </c>
      <c r="U20" s="746">
        <v>3622</v>
      </c>
      <c r="V20" s="235">
        <v>43.497057763900564</v>
      </c>
      <c r="W20" s="226"/>
      <c r="X20" s="234">
        <v>28630</v>
      </c>
      <c r="Y20" s="752">
        <v>56.311710790291492</v>
      </c>
      <c r="Z20" s="746">
        <v>21775</v>
      </c>
      <c r="AA20" s="749">
        <v>76.056584002794267</v>
      </c>
      <c r="AB20" s="746">
        <v>6855</v>
      </c>
      <c r="AC20" s="235">
        <f t="shared" si="0"/>
        <v>23.943415997205726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46264</v>
      </c>
      <c r="E21" s="740">
        <f t="shared" si="2"/>
        <v>30037</v>
      </c>
      <c r="F21" s="577">
        <f t="shared" si="3"/>
        <v>64.925211827771051</v>
      </c>
      <c r="G21" s="740">
        <f t="shared" si="4"/>
        <v>16227</v>
      </c>
      <c r="H21" s="237">
        <f t="shared" si="3"/>
        <v>35.074788172228949</v>
      </c>
      <c r="I21" s="226"/>
      <c r="J21" s="234">
        <f t="shared" si="5"/>
        <v>9992</v>
      </c>
      <c r="K21" s="752">
        <f t="shared" si="6"/>
        <v>21.597786615943281</v>
      </c>
      <c r="L21" s="746">
        <v>4049</v>
      </c>
      <c r="M21" s="749">
        <v>40.522417934347473</v>
      </c>
      <c r="N21" s="746">
        <v>5943</v>
      </c>
      <c r="O21" s="235">
        <v>59.477582065652527</v>
      </c>
      <c r="P21" s="226"/>
      <c r="Q21" s="234">
        <v>8276</v>
      </c>
      <c r="R21" s="752">
        <v>17.888639114646377</v>
      </c>
      <c r="S21" s="746">
        <v>4786</v>
      </c>
      <c r="T21" s="749">
        <v>57.829869502174972</v>
      </c>
      <c r="U21" s="746">
        <v>3490</v>
      </c>
      <c r="V21" s="235">
        <v>42.170130497825035</v>
      </c>
      <c r="W21" s="226"/>
      <c r="X21" s="234">
        <v>27996</v>
      </c>
      <c r="Y21" s="752">
        <v>60.513574269410341</v>
      </c>
      <c r="Z21" s="746">
        <v>21202</v>
      </c>
      <c r="AA21" s="749">
        <v>75.732247463923414</v>
      </c>
      <c r="AB21" s="746">
        <v>6794</v>
      </c>
      <c r="AC21" s="235">
        <f t="shared" si="0"/>
        <v>24.267752536076582</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13101</v>
      </c>
      <c r="E22" s="740">
        <f t="shared" si="2"/>
        <v>8575</v>
      </c>
      <c r="F22" s="577">
        <f t="shared" si="3"/>
        <v>65.453018853522622</v>
      </c>
      <c r="G22" s="740">
        <f t="shared" si="4"/>
        <v>4526</v>
      </c>
      <c r="H22" s="237">
        <f t="shared" si="3"/>
        <v>34.546981146477371</v>
      </c>
      <c r="I22" s="226"/>
      <c r="J22" s="234">
        <f t="shared" si="5"/>
        <v>2784</v>
      </c>
      <c r="K22" s="752">
        <f t="shared" si="6"/>
        <v>21.250286237691778</v>
      </c>
      <c r="L22" s="746">
        <v>1147</v>
      </c>
      <c r="M22" s="749">
        <v>41.199712643678161</v>
      </c>
      <c r="N22" s="746">
        <v>1637</v>
      </c>
      <c r="O22" s="235">
        <v>58.800287356321832</v>
      </c>
      <c r="P22" s="226"/>
      <c r="Q22" s="234">
        <v>2117</v>
      </c>
      <c r="R22" s="752">
        <v>16.159071826578124</v>
      </c>
      <c r="S22" s="746">
        <v>1225</v>
      </c>
      <c r="T22" s="749">
        <v>57.864903164855932</v>
      </c>
      <c r="U22" s="746">
        <v>892</v>
      </c>
      <c r="V22" s="235">
        <v>42.135096835144068</v>
      </c>
      <c r="W22" s="226"/>
      <c r="X22" s="234">
        <v>8200</v>
      </c>
      <c r="Y22" s="752">
        <v>62.590641935730098</v>
      </c>
      <c r="Z22" s="746">
        <v>6203</v>
      </c>
      <c r="AA22" s="749">
        <v>75.646341463414629</v>
      </c>
      <c r="AB22" s="746">
        <v>1997</v>
      </c>
      <c r="AC22" s="235">
        <f t="shared" si="0"/>
        <v>24.353658536585364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26600</v>
      </c>
      <c r="E23" s="740">
        <f t="shared" si="2"/>
        <v>17843</v>
      </c>
      <c r="F23" s="577">
        <f t="shared" si="3"/>
        <v>67.078947368421055</v>
      </c>
      <c r="G23" s="740">
        <f t="shared" si="4"/>
        <v>8757</v>
      </c>
      <c r="H23" s="237">
        <f t="shared" si="3"/>
        <v>32.921052631578945</v>
      </c>
      <c r="I23" s="226"/>
      <c r="J23" s="234">
        <f t="shared" si="5"/>
        <v>5329</v>
      </c>
      <c r="K23" s="752">
        <f t="shared" si="6"/>
        <v>20.033834586466163</v>
      </c>
      <c r="L23" s="746">
        <v>2262</v>
      </c>
      <c r="M23" s="749">
        <v>42.446988177894539</v>
      </c>
      <c r="N23" s="746">
        <v>3067</v>
      </c>
      <c r="O23" s="235">
        <v>57.553011822105461</v>
      </c>
      <c r="P23" s="226"/>
      <c r="Q23" s="234">
        <v>4404</v>
      </c>
      <c r="R23" s="752">
        <v>16.556390977443609</v>
      </c>
      <c r="S23" s="746">
        <v>2486</v>
      </c>
      <c r="T23" s="749">
        <v>56.448683015440501</v>
      </c>
      <c r="U23" s="746">
        <v>1918</v>
      </c>
      <c r="V23" s="235">
        <v>43.551316984559492</v>
      </c>
      <c r="W23" s="226"/>
      <c r="X23" s="234">
        <v>16867</v>
      </c>
      <c r="Y23" s="752">
        <v>63.409774436090224</v>
      </c>
      <c r="Z23" s="746">
        <v>13095</v>
      </c>
      <c r="AA23" s="749">
        <v>77.636805596727342</v>
      </c>
      <c r="AB23" s="746">
        <v>3772</v>
      </c>
      <c r="AC23" s="235">
        <f t="shared" si="0"/>
        <v>22.363194403272662</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61520</v>
      </c>
      <c r="E24" s="740">
        <f t="shared" si="2"/>
        <v>41407</v>
      </c>
      <c r="F24" s="577">
        <f t="shared" si="3"/>
        <v>67.306566970091026</v>
      </c>
      <c r="G24" s="740">
        <f t="shared" si="4"/>
        <v>20113</v>
      </c>
      <c r="H24" s="237">
        <f t="shared" si="3"/>
        <v>32.693433029908974</v>
      </c>
      <c r="I24" s="226"/>
      <c r="J24" s="234">
        <f t="shared" si="5"/>
        <v>15242</v>
      </c>
      <c r="K24" s="752">
        <f t="shared" si="6"/>
        <v>24.775682704811445</v>
      </c>
      <c r="L24" s="746">
        <v>7503</v>
      </c>
      <c r="M24" s="749">
        <v>49.225823382758165</v>
      </c>
      <c r="N24" s="746">
        <v>7739</v>
      </c>
      <c r="O24" s="235">
        <v>50.774176617241828</v>
      </c>
      <c r="P24" s="226"/>
      <c r="Q24" s="234">
        <v>9485</v>
      </c>
      <c r="R24" s="752">
        <v>15.417750325097529</v>
      </c>
      <c r="S24" s="746">
        <v>5633</v>
      </c>
      <c r="T24" s="749">
        <v>59.388508170795994</v>
      </c>
      <c r="U24" s="746">
        <v>3852</v>
      </c>
      <c r="V24" s="235">
        <v>40.611491829204006</v>
      </c>
      <c r="W24" s="226"/>
      <c r="X24" s="234">
        <v>36793</v>
      </c>
      <c r="Y24" s="752">
        <v>59.806566970091026</v>
      </c>
      <c r="Z24" s="746">
        <v>28271</v>
      </c>
      <c r="AA24" s="749">
        <v>76.837985486369689</v>
      </c>
      <c r="AB24" s="746">
        <v>8522</v>
      </c>
      <c r="AC24" s="235">
        <f t="shared" si="0"/>
        <v>23.162014513630311</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14612</v>
      </c>
      <c r="E25" s="740">
        <f t="shared" si="2"/>
        <v>8329</v>
      </c>
      <c r="F25" s="577">
        <f t="shared" si="3"/>
        <v>57.001094990418835</v>
      </c>
      <c r="G25" s="740">
        <f t="shared" si="4"/>
        <v>6283</v>
      </c>
      <c r="H25" s="237">
        <f t="shared" si="3"/>
        <v>42.998905009581165</v>
      </c>
      <c r="I25" s="226"/>
      <c r="J25" s="234">
        <f t="shared" si="5"/>
        <v>5286</v>
      </c>
      <c r="K25" s="752">
        <f t="shared" si="6"/>
        <v>36.175745962222834</v>
      </c>
      <c r="L25" s="746">
        <v>1896</v>
      </c>
      <c r="M25" s="749">
        <v>35.868331441543702</v>
      </c>
      <c r="N25" s="746">
        <v>3390</v>
      </c>
      <c r="O25" s="235">
        <v>64.131668558456298</v>
      </c>
      <c r="P25" s="226"/>
      <c r="Q25" s="234">
        <v>2250</v>
      </c>
      <c r="R25" s="752">
        <v>15.398302764850808</v>
      </c>
      <c r="S25" s="746">
        <v>1227</v>
      </c>
      <c r="T25" s="749">
        <v>54.533333333333331</v>
      </c>
      <c r="U25" s="746">
        <v>1023</v>
      </c>
      <c r="V25" s="235">
        <v>45.466666666666669</v>
      </c>
      <c r="W25" s="226"/>
      <c r="X25" s="234">
        <v>7076</v>
      </c>
      <c r="Y25" s="752">
        <v>48.425951272926362</v>
      </c>
      <c r="Z25" s="746">
        <v>5206</v>
      </c>
      <c r="AA25" s="749">
        <v>73.572639909553416</v>
      </c>
      <c r="AB25" s="746">
        <v>1870</v>
      </c>
      <c r="AC25" s="235">
        <f t="shared" si="0"/>
        <v>26.427360090446577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3532</v>
      </c>
      <c r="E26" s="742">
        <f t="shared" si="2"/>
        <v>2432</v>
      </c>
      <c r="F26" s="579">
        <f t="shared" si="3"/>
        <v>68.856172140430346</v>
      </c>
      <c r="G26" s="742">
        <f t="shared" si="4"/>
        <v>1100</v>
      </c>
      <c r="H26" s="237">
        <f t="shared" si="3"/>
        <v>31.143827859569651</v>
      </c>
      <c r="I26" s="226"/>
      <c r="J26" s="238">
        <f t="shared" si="5"/>
        <v>670</v>
      </c>
      <c r="K26" s="753">
        <f t="shared" si="6"/>
        <v>18.969422423556061</v>
      </c>
      <c r="L26" s="741">
        <v>313</v>
      </c>
      <c r="M26" s="578">
        <v>46.71641791044776</v>
      </c>
      <c r="N26" s="741">
        <v>357</v>
      </c>
      <c r="O26" s="235">
        <v>53.28358208955224</v>
      </c>
      <c r="P26" s="226"/>
      <c r="Q26" s="238">
        <v>540</v>
      </c>
      <c r="R26" s="753">
        <v>15.288788221970556</v>
      </c>
      <c r="S26" s="741">
        <v>319</v>
      </c>
      <c r="T26" s="578">
        <v>59.074074074074076</v>
      </c>
      <c r="U26" s="741">
        <v>221</v>
      </c>
      <c r="V26" s="235">
        <v>40.925925925925924</v>
      </c>
      <c r="W26" s="226"/>
      <c r="X26" s="238">
        <v>2322</v>
      </c>
      <c r="Y26" s="753">
        <v>65.741789354473383</v>
      </c>
      <c r="Z26" s="741">
        <v>1800</v>
      </c>
      <c r="AA26" s="578">
        <v>77.51937984496125</v>
      </c>
      <c r="AB26" s="741">
        <v>522</v>
      </c>
      <c r="AC26" s="235">
        <f t="shared" si="0"/>
        <v>22.480620155038761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19611</v>
      </c>
      <c r="E27" s="742">
        <f t="shared" si="2"/>
        <v>13295</v>
      </c>
      <c r="F27" s="579">
        <f t="shared" si="3"/>
        <v>67.793585232777517</v>
      </c>
      <c r="G27" s="742">
        <f t="shared" si="4"/>
        <v>6316</v>
      </c>
      <c r="H27" s="237">
        <f t="shared" si="3"/>
        <v>32.206414767222483</v>
      </c>
      <c r="I27" s="226"/>
      <c r="J27" s="238">
        <f t="shared" si="5"/>
        <v>3608</v>
      </c>
      <c r="K27" s="753">
        <f t="shared" si="6"/>
        <v>18.397837948090356</v>
      </c>
      <c r="L27" s="741">
        <v>1541</v>
      </c>
      <c r="M27" s="578">
        <v>42.710643015521065</v>
      </c>
      <c r="N27" s="741">
        <v>2067</v>
      </c>
      <c r="O27" s="235">
        <v>57.289356984478935</v>
      </c>
      <c r="P27" s="226"/>
      <c r="Q27" s="238">
        <v>3023</v>
      </c>
      <c r="R27" s="753">
        <v>15.414818214267504</v>
      </c>
      <c r="S27" s="741">
        <v>1717</v>
      </c>
      <c r="T27" s="578">
        <v>56.797882897783659</v>
      </c>
      <c r="U27" s="741">
        <v>1306</v>
      </c>
      <c r="V27" s="235">
        <v>43.202117102216341</v>
      </c>
      <c r="W27" s="226"/>
      <c r="X27" s="238">
        <v>12980</v>
      </c>
      <c r="Y27" s="753">
        <v>66.187343837642146</v>
      </c>
      <c r="Z27" s="741">
        <v>10037</v>
      </c>
      <c r="AA27" s="578">
        <v>77.326656394453011</v>
      </c>
      <c r="AB27" s="741">
        <v>2943</v>
      </c>
      <c r="AC27" s="235">
        <f t="shared" si="0"/>
        <v>22.673343605546993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2600</v>
      </c>
      <c r="E28" s="742">
        <f t="shared" si="2"/>
        <v>1666</v>
      </c>
      <c r="F28" s="579">
        <f t="shared" si="3"/>
        <v>64.07692307692308</v>
      </c>
      <c r="G28" s="742">
        <f t="shared" si="4"/>
        <v>934</v>
      </c>
      <c r="H28" s="243">
        <f t="shared" si="3"/>
        <v>35.923076923076927</v>
      </c>
      <c r="I28" s="226"/>
      <c r="J28" s="238">
        <f t="shared" si="5"/>
        <v>562</v>
      </c>
      <c r="K28" s="753">
        <f t="shared" si="6"/>
        <v>21.615384615384613</v>
      </c>
      <c r="L28" s="741">
        <v>240</v>
      </c>
      <c r="M28" s="578">
        <v>42.704626334519574</v>
      </c>
      <c r="N28" s="741">
        <v>322</v>
      </c>
      <c r="O28" s="242">
        <v>57.295373665480433</v>
      </c>
      <c r="P28" s="226"/>
      <c r="Q28" s="238">
        <v>390</v>
      </c>
      <c r="R28" s="753">
        <v>15</v>
      </c>
      <c r="S28" s="741">
        <v>220</v>
      </c>
      <c r="T28" s="578">
        <v>56.410256410256409</v>
      </c>
      <c r="U28" s="741">
        <v>170</v>
      </c>
      <c r="V28" s="242">
        <v>43.589743589743591</v>
      </c>
      <c r="W28" s="226"/>
      <c r="X28" s="238">
        <v>1648</v>
      </c>
      <c r="Y28" s="753">
        <v>63.384615384615387</v>
      </c>
      <c r="Z28" s="741">
        <v>1206</v>
      </c>
      <c r="AA28" s="578">
        <v>73.179611650485427</v>
      </c>
      <c r="AB28" s="741">
        <v>442</v>
      </c>
      <c r="AC28" s="242">
        <f t="shared" si="0"/>
        <v>26.820388349514563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1219</v>
      </c>
      <c r="E29" s="743">
        <f t="shared" si="2"/>
        <v>654</v>
      </c>
      <c r="F29" s="580">
        <f t="shared" si="3"/>
        <v>53.650533223954056</v>
      </c>
      <c r="G29" s="743">
        <f t="shared" si="4"/>
        <v>565</v>
      </c>
      <c r="H29" s="248">
        <f t="shared" si="3"/>
        <v>46.349466776045936</v>
      </c>
      <c r="I29" s="226"/>
      <c r="J29" s="245">
        <f t="shared" si="5"/>
        <v>657</v>
      </c>
      <c r="K29" s="754">
        <f t="shared" si="6"/>
        <v>53.8966365873667</v>
      </c>
      <c r="L29" s="747">
        <v>247</v>
      </c>
      <c r="M29" s="750">
        <v>37.595129375951295</v>
      </c>
      <c r="N29" s="747">
        <v>410</v>
      </c>
      <c r="O29" s="246">
        <v>62.404870624048705</v>
      </c>
      <c r="P29" s="226"/>
      <c r="Q29" s="245">
        <v>181</v>
      </c>
      <c r="R29" s="754">
        <v>14.848236259228875</v>
      </c>
      <c r="S29" s="747">
        <v>116</v>
      </c>
      <c r="T29" s="750">
        <v>64.088397790055254</v>
      </c>
      <c r="U29" s="747">
        <v>65</v>
      </c>
      <c r="V29" s="246">
        <v>35.911602209944753</v>
      </c>
      <c r="W29" s="226"/>
      <c r="X29" s="245">
        <v>381</v>
      </c>
      <c r="Y29" s="754">
        <v>31.255127153404427</v>
      </c>
      <c r="Z29" s="747">
        <v>291</v>
      </c>
      <c r="AA29" s="750">
        <v>76.377952755905511</v>
      </c>
      <c r="AB29" s="747">
        <v>90</v>
      </c>
      <c r="AC29" s="246">
        <f t="shared" si="0"/>
        <v>23.622047244094489</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431948</v>
      </c>
      <c r="E31" s="744">
        <f>L31+S31+Z31</f>
        <v>276296</v>
      </c>
      <c r="F31" s="409">
        <f>E31/$D31*100</f>
        <v>63.965106911017067</v>
      </c>
      <c r="G31" s="744">
        <f>N31+U31+AB31</f>
        <v>155652</v>
      </c>
      <c r="H31" s="255">
        <f>G31/$D31*100</f>
        <v>36.034893088982933</v>
      </c>
      <c r="I31" s="211"/>
      <c r="J31" s="253">
        <f>SUM(J12:J29)</f>
        <v>112137</v>
      </c>
      <c r="K31" s="755">
        <f>J31/$D31*100</f>
        <v>25.960763795642066</v>
      </c>
      <c r="L31" s="744">
        <f>SUM(L12:L29)</f>
        <v>46545</v>
      </c>
      <c r="M31" s="409">
        <f t="shared" ref="M13:O31" si="7">L31/$J31*100</f>
        <v>41.507263436689051</v>
      </c>
      <c r="N31" s="744">
        <f>SUM(N12:N29)</f>
        <v>65592</v>
      </c>
      <c r="O31" s="254">
        <f t="shared" si="7"/>
        <v>58.492736563310956</v>
      </c>
      <c r="P31" s="211"/>
      <c r="Q31" s="253">
        <f>SUM(Q12:Q29)</f>
        <v>71072</v>
      </c>
      <c r="R31" s="755">
        <f>Q31/$D31*100</f>
        <v>16.453832405752543</v>
      </c>
      <c r="S31" s="744">
        <f>SUM(S12:S29)</f>
        <v>40844</v>
      </c>
      <c r="T31" s="409">
        <f>S31/$Q31*100</f>
        <v>57.468482665466006</v>
      </c>
      <c r="U31" s="744">
        <f>SUM(U12:U29)</f>
        <v>30228</v>
      </c>
      <c r="V31" s="254">
        <f>U31/$Q31*100</f>
        <v>42.531517334533994</v>
      </c>
      <c r="W31" s="211"/>
      <c r="X31" s="253">
        <f>SUM(X12:X29)</f>
        <v>248739</v>
      </c>
      <c r="Y31" s="755">
        <f>X31/$D31*100</f>
        <v>57.585403798605384</v>
      </c>
      <c r="Z31" s="744">
        <f>SUM(Z12:Z29)</f>
        <v>188907</v>
      </c>
      <c r="AA31" s="409">
        <f>Z31/$X31*100</f>
        <v>75.945870973188761</v>
      </c>
      <c r="AB31" s="744">
        <f>SUM(AB12:AB29)</f>
        <v>59832</v>
      </c>
      <c r="AC31" s="254">
        <f>AB31/$X31*100</f>
        <v>24.054129026811236</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416</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239</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240</v>
      </c>
      <c r="K8" s="1054"/>
      <c r="L8" s="1054"/>
      <c r="M8" s="1054"/>
      <c r="N8" s="1054"/>
      <c r="O8" s="1055"/>
      <c r="P8" s="211"/>
      <c r="Q8" s="1056" t="s">
        <v>241</v>
      </c>
      <c r="R8" s="1054"/>
      <c r="S8" s="1054"/>
      <c r="T8" s="1054"/>
      <c r="U8" s="1054"/>
      <c r="V8" s="1055"/>
      <c r="W8" s="211"/>
      <c r="X8" s="1056" t="s">
        <v>242</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230</v>
      </c>
      <c r="L9" s="1059" t="s">
        <v>27</v>
      </c>
      <c r="M9" s="1060"/>
      <c r="N9" s="1060" t="s">
        <v>26</v>
      </c>
      <c r="O9" s="1061"/>
      <c r="P9" s="211"/>
      <c r="Q9" s="1062" t="s">
        <v>12</v>
      </c>
      <c r="R9" s="1064" t="s">
        <v>230</v>
      </c>
      <c r="S9" s="1059" t="s">
        <v>27</v>
      </c>
      <c r="T9" s="1060"/>
      <c r="U9" s="1060" t="s">
        <v>26</v>
      </c>
      <c r="V9" s="1061"/>
      <c r="W9" s="211"/>
      <c r="X9" s="1062" t="s">
        <v>12</v>
      </c>
      <c r="Y9" s="1064" t="s">
        <v>230</v>
      </c>
      <c r="Z9" s="1059" t="s">
        <v>27</v>
      </c>
      <c r="AA9" s="1060"/>
      <c r="AB9" s="1060" t="s">
        <v>26</v>
      </c>
      <c r="AC9" s="1061"/>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63"/>
      <c r="K10" s="1065"/>
      <c r="L10" s="408" t="s">
        <v>12</v>
      </c>
      <c r="M10" s="408" t="s">
        <v>231</v>
      </c>
      <c r="N10" s="408" t="s">
        <v>12</v>
      </c>
      <c r="O10" s="218" t="s">
        <v>231</v>
      </c>
      <c r="P10" s="216"/>
      <c r="Q10" s="1063"/>
      <c r="R10" s="1065"/>
      <c r="S10" s="408" t="s">
        <v>12</v>
      </c>
      <c r="T10" s="408" t="s">
        <v>231</v>
      </c>
      <c r="U10" s="408" t="s">
        <v>12</v>
      </c>
      <c r="V10" s="218" t="s">
        <v>231</v>
      </c>
      <c r="W10" s="216"/>
      <c r="X10" s="1063"/>
      <c r="Y10" s="106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143691</v>
      </c>
      <c r="E12" s="739">
        <f>L12+S12+Z12</f>
        <v>90298</v>
      </c>
      <c r="F12" s="748">
        <f>E12/$D12*100</f>
        <v>62.841792457426003</v>
      </c>
      <c r="G12" s="739">
        <f>N12+U12+AB12</f>
        <v>53393</v>
      </c>
      <c r="H12" s="230">
        <f>G12/$D12*100</f>
        <v>37.158207542573997</v>
      </c>
      <c r="I12" s="226"/>
      <c r="J12" s="227">
        <f>L12+N12</f>
        <v>43154</v>
      </c>
      <c r="K12" s="751">
        <f>J12/$D12*100</f>
        <v>30.032500295773566</v>
      </c>
      <c r="L12" s="745">
        <v>17473</v>
      </c>
      <c r="M12" s="748">
        <v>40.489873476386897</v>
      </c>
      <c r="N12" s="745">
        <v>25681</v>
      </c>
      <c r="O12" s="228">
        <v>59.510126523613103</v>
      </c>
      <c r="P12" s="226"/>
      <c r="Q12" s="227">
        <v>29585</v>
      </c>
      <c r="R12" s="751">
        <v>20.589320138352438</v>
      </c>
      <c r="S12" s="745">
        <v>19130</v>
      </c>
      <c r="T12" s="748">
        <v>64.66114585093797</v>
      </c>
      <c r="U12" s="745">
        <v>10455</v>
      </c>
      <c r="V12" s="228">
        <v>35.33885414906203</v>
      </c>
      <c r="W12" s="226"/>
      <c r="X12" s="227">
        <v>70952</v>
      </c>
      <c r="Y12" s="751">
        <v>49.378179565873992</v>
      </c>
      <c r="Z12" s="745">
        <v>53695</v>
      </c>
      <c r="AA12" s="748">
        <v>75.677923102942827</v>
      </c>
      <c r="AB12" s="745">
        <v>17257</v>
      </c>
      <c r="AC12" s="228">
        <f t="shared" ref="AC12:AC29" si="0">AB12/$X12*100</f>
        <v>24.322076897057165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14614</v>
      </c>
      <c r="E13" s="740">
        <f t="shared" ref="E13:E29" si="2">L13+S13+Z13</f>
        <v>9199</v>
      </c>
      <c r="F13" s="577">
        <f t="shared" ref="F13:H29" si="3">E13/$D13*100</f>
        <v>62.946489667442172</v>
      </c>
      <c r="G13" s="740">
        <f t="shared" ref="G13:G29" si="4">N13+U13+AB13</f>
        <v>5415</v>
      </c>
      <c r="H13" s="237">
        <f t="shared" si="3"/>
        <v>37.053510332557821</v>
      </c>
      <c r="I13" s="226"/>
      <c r="J13" s="234">
        <f t="shared" ref="J13:J29" si="5">L13+N13</f>
        <v>3211</v>
      </c>
      <c r="K13" s="752">
        <f t="shared" ref="K13:K29" si="6">J13/$D13*100</f>
        <v>21.972081565622005</v>
      </c>
      <c r="L13" s="746">
        <v>1334</v>
      </c>
      <c r="M13" s="749">
        <v>41.544690127686081</v>
      </c>
      <c r="N13" s="746">
        <v>1877</v>
      </c>
      <c r="O13" s="235">
        <v>58.455309872313919</v>
      </c>
      <c r="P13" s="226"/>
      <c r="Q13" s="234">
        <v>2510</v>
      </c>
      <c r="R13" s="752">
        <v>17.175311345285344</v>
      </c>
      <c r="S13" s="746">
        <v>1457</v>
      </c>
      <c r="T13" s="749">
        <v>58.047808764940235</v>
      </c>
      <c r="U13" s="746">
        <v>1053</v>
      </c>
      <c r="V13" s="235">
        <v>41.952191235059757</v>
      </c>
      <c r="W13" s="226"/>
      <c r="X13" s="234">
        <v>8893</v>
      </c>
      <c r="Y13" s="752">
        <v>60.85260708909265</v>
      </c>
      <c r="Z13" s="746">
        <v>6408</v>
      </c>
      <c r="AA13" s="749">
        <v>72.056673788372876</v>
      </c>
      <c r="AB13" s="746">
        <v>2485</v>
      </c>
      <c r="AC13" s="235">
        <f t="shared" si="0"/>
        <v>27.943326211627124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10939</v>
      </c>
      <c r="E14" s="740">
        <f t="shared" si="2"/>
        <v>7081</v>
      </c>
      <c r="F14" s="577">
        <f t="shared" si="3"/>
        <v>64.731693939116923</v>
      </c>
      <c r="G14" s="740">
        <f t="shared" si="4"/>
        <v>3858</v>
      </c>
      <c r="H14" s="237">
        <f t="shared" si="3"/>
        <v>35.268306060883084</v>
      </c>
      <c r="I14" s="226"/>
      <c r="J14" s="234">
        <f t="shared" si="5"/>
        <v>2661</v>
      </c>
      <c r="K14" s="752">
        <f t="shared" si="6"/>
        <v>24.325806746503336</v>
      </c>
      <c r="L14" s="746">
        <v>1023</v>
      </c>
      <c r="M14" s="749">
        <v>38.444193912063135</v>
      </c>
      <c r="N14" s="746">
        <v>1638</v>
      </c>
      <c r="O14" s="235">
        <v>61.555806087936872</v>
      </c>
      <c r="P14" s="226"/>
      <c r="Q14" s="234">
        <v>2211</v>
      </c>
      <c r="R14" s="752">
        <v>20.212085199744035</v>
      </c>
      <c r="S14" s="746">
        <v>1319</v>
      </c>
      <c r="T14" s="749">
        <v>59.656264133876071</v>
      </c>
      <c r="U14" s="746">
        <v>892</v>
      </c>
      <c r="V14" s="235">
        <v>40.343735866123929</v>
      </c>
      <c r="W14" s="226"/>
      <c r="X14" s="234">
        <v>6067</v>
      </c>
      <c r="Y14" s="752">
        <v>55.462108053752623</v>
      </c>
      <c r="Z14" s="746">
        <v>4739</v>
      </c>
      <c r="AA14" s="749">
        <v>78.111092797099062</v>
      </c>
      <c r="AB14" s="746">
        <v>1328</v>
      </c>
      <c r="AC14" s="235">
        <f t="shared" si="0"/>
        <v>21.888907202900938</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10978</v>
      </c>
      <c r="E15" s="740">
        <f t="shared" si="2"/>
        <v>6588</v>
      </c>
      <c r="F15" s="577">
        <f t="shared" si="3"/>
        <v>60.010930952814725</v>
      </c>
      <c r="G15" s="740">
        <f t="shared" si="4"/>
        <v>4390</v>
      </c>
      <c r="H15" s="237">
        <f t="shared" si="3"/>
        <v>39.989069047185275</v>
      </c>
      <c r="I15" s="226"/>
      <c r="J15" s="234">
        <f t="shared" si="5"/>
        <v>3176</v>
      </c>
      <c r="K15" s="752">
        <f t="shared" si="6"/>
        <v>28.930588449626526</v>
      </c>
      <c r="L15" s="746">
        <v>1274</v>
      </c>
      <c r="M15" s="749">
        <v>40.113350125944585</v>
      </c>
      <c r="N15" s="746">
        <v>1902</v>
      </c>
      <c r="O15" s="235">
        <v>59.886649874055422</v>
      </c>
      <c r="P15" s="226"/>
      <c r="Q15" s="234">
        <v>2316</v>
      </c>
      <c r="R15" s="752">
        <v>21.096738932410275</v>
      </c>
      <c r="S15" s="746">
        <v>1308</v>
      </c>
      <c r="T15" s="749">
        <v>56.476683937823836</v>
      </c>
      <c r="U15" s="746">
        <v>1008</v>
      </c>
      <c r="V15" s="235">
        <v>43.523316062176164</v>
      </c>
      <c r="W15" s="226"/>
      <c r="X15" s="234">
        <v>5486</v>
      </c>
      <c r="Y15" s="752">
        <v>49.972672617963198</v>
      </c>
      <c r="Z15" s="746">
        <v>4006</v>
      </c>
      <c r="AA15" s="749">
        <v>73.022238425082037</v>
      </c>
      <c r="AB15" s="746">
        <v>1480</v>
      </c>
      <c r="AC15" s="235">
        <f t="shared" si="0"/>
        <v>26.977761574917974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15922</v>
      </c>
      <c r="E16" s="740">
        <f t="shared" si="2"/>
        <v>9337</v>
      </c>
      <c r="F16" s="577">
        <f t="shared" si="3"/>
        <v>58.64213038562994</v>
      </c>
      <c r="G16" s="740">
        <f t="shared" si="4"/>
        <v>6585</v>
      </c>
      <c r="H16" s="237">
        <f t="shared" si="3"/>
        <v>41.357869614370053</v>
      </c>
      <c r="I16" s="226"/>
      <c r="J16" s="234">
        <f t="shared" si="5"/>
        <v>6329</v>
      </c>
      <c r="K16" s="752">
        <f t="shared" si="6"/>
        <v>39.750031403090063</v>
      </c>
      <c r="L16" s="746">
        <v>2592</v>
      </c>
      <c r="M16" s="749">
        <v>40.954337178069203</v>
      </c>
      <c r="N16" s="746">
        <v>3737</v>
      </c>
      <c r="O16" s="235">
        <v>59.045662821930797</v>
      </c>
      <c r="P16" s="226"/>
      <c r="Q16" s="234">
        <v>3216</v>
      </c>
      <c r="R16" s="752">
        <v>20.198467529204876</v>
      </c>
      <c r="S16" s="746">
        <v>1972</v>
      </c>
      <c r="T16" s="749">
        <v>61.318407960199004</v>
      </c>
      <c r="U16" s="746">
        <v>1244</v>
      </c>
      <c r="V16" s="235">
        <v>38.681592039800996</v>
      </c>
      <c r="W16" s="226"/>
      <c r="X16" s="234">
        <v>6377</v>
      </c>
      <c r="Y16" s="752">
        <v>40.051501067705061</v>
      </c>
      <c r="Z16" s="746">
        <v>4773</v>
      </c>
      <c r="AA16" s="749">
        <v>74.847106790026658</v>
      </c>
      <c r="AB16" s="746">
        <v>1604</v>
      </c>
      <c r="AC16" s="235">
        <f t="shared" si="0"/>
        <v>25.152893209973342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7930</v>
      </c>
      <c r="E17" s="741">
        <f t="shared" si="2"/>
        <v>5034</v>
      </c>
      <c r="F17" s="578">
        <f t="shared" si="3"/>
        <v>63.480453972257258</v>
      </c>
      <c r="G17" s="741">
        <f t="shared" si="4"/>
        <v>2896</v>
      </c>
      <c r="H17" s="237">
        <f t="shared" si="3"/>
        <v>36.519546027742749</v>
      </c>
      <c r="I17" s="226"/>
      <c r="J17" s="238">
        <f t="shared" si="5"/>
        <v>1909</v>
      </c>
      <c r="K17" s="753">
        <f t="shared" si="6"/>
        <v>24.07313997477932</v>
      </c>
      <c r="L17" s="741">
        <v>780</v>
      </c>
      <c r="M17" s="578">
        <v>40.859088528025147</v>
      </c>
      <c r="N17" s="741">
        <v>1129</v>
      </c>
      <c r="O17" s="235">
        <v>59.140911471974853</v>
      </c>
      <c r="P17" s="226"/>
      <c r="Q17" s="238">
        <v>1606</v>
      </c>
      <c r="R17" s="753">
        <v>20.252206809583857</v>
      </c>
      <c r="S17" s="741">
        <v>901</v>
      </c>
      <c r="T17" s="578">
        <v>56.102117061021175</v>
      </c>
      <c r="U17" s="741">
        <v>705</v>
      </c>
      <c r="V17" s="235">
        <v>43.897882938978825</v>
      </c>
      <c r="W17" s="226"/>
      <c r="X17" s="238">
        <v>4415</v>
      </c>
      <c r="Y17" s="753">
        <v>55.674653215636823</v>
      </c>
      <c r="Z17" s="741">
        <v>3353</v>
      </c>
      <c r="AA17" s="578">
        <v>75.945639864099661</v>
      </c>
      <c r="AB17" s="741">
        <v>1062</v>
      </c>
      <c r="AC17" s="235">
        <f t="shared" si="0"/>
        <v>24.054360135900339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39961</v>
      </c>
      <c r="E18" s="740">
        <f t="shared" si="2"/>
        <v>25269</v>
      </c>
      <c r="F18" s="577">
        <f t="shared" si="3"/>
        <v>63.234153299466975</v>
      </c>
      <c r="G18" s="740">
        <f t="shared" si="4"/>
        <v>14692</v>
      </c>
      <c r="H18" s="237">
        <f t="shared" si="3"/>
        <v>36.765846700533018</v>
      </c>
      <c r="I18" s="226"/>
      <c r="J18" s="234">
        <f t="shared" si="5"/>
        <v>9226</v>
      </c>
      <c r="K18" s="752">
        <f t="shared" si="6"/>
        <v>23.087510322564501</v>
      </c>
      <c r="L18" s="746">
        <v>3883</v>
      </c>
      <c r="M18" s="749">
        <v>42.087578582267504</v>
      </c>
      <c r="N18" s="746">
        <v>5343</v>
      </c>
      <c r="O18" s="235">
        <v>57.912421417732496</v>
      </c>
      <c r="P18" s="226"/>
      <c r="Q18" s="234">
        <v>6831</v>
      </c>
      <c r="R18" s="752">
        <v>17.094166812642325</v>
      </c>
      <c r="S18" s="746">
        <v>3868</v>
      </c>
      <c r="T18" s="749">
        <v>56.624213145952275</v>
      </c>
      <c r="U18" s="746">
        <v>2963</v>
      </c>
      <c r="V18" s="235">
        <v>43.375786854047718</v>
      </c>
      <c r="W18" s="226"/>
      <c r="X18" s="234">
        <v>23904</v>
      </c>
      <c r="Y18" s="752">
        <v>59.818322864793174</v>
      </c>
      <c r="Z18" s="746">
        <v>17518</v>
      </c>
      <c r="AA18" s="749">
        <v>73.284805890227574</v>
      </c>
      <c r="AB18" s="746">
        <v>6386</v>
      </c>
      <c r="AC18" s="235">
        <f t="shared" si="0"/>
        <v>26.715194109772423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24587</v>
      </c>
      <c r="E19" s="740">
        <f t="shared" si="2"/>
        <v>15199</v>
      </c>
      <c r="F19" s="577">
        <f t="shared" si="3"/>
        <v>61.817220482368725</v>
      </c>
      <c r="G19" s="740">
        <f t="shared" si="4"/>
        <v>9388</v>
      </c>
      <c r="H19" s="237">
        <f t="shared" si="3"/>
        <v>38.182779517631275</v>
      </c>
      <c r="I19" s="226"/>
      <c r="J19" s="234">
        <f t="shared" si="5"/>
        <v>6407</v>
      </c>
      <c r="K19" s="752">
        <f t="shared" si="6"/>
        <v>26.058486191890022</v>
      </c>
      <c r="L19" s="746">
        <v>2629</v>
      </c>
      <c r="M19" s="749">
        <v>41.03324488840331</v>
      </c>
      <c r="N19" s="746">
        <v>3778</v>
      </c>
      <c r="O19" s="235">
        <v>58.96675511159669</v>
      </c>
      <c r="P19" s="226"/>
      <c r="Q19" s="234">
        <v>4362</v>
      </c>
      <c r="R19" s="752">
        <v>17.741082685972263</v>
      </c>
      <c r="S19" s="746">
        <v>2593</v>
      </c>
      <c r="T19" s="749">
        <v>59.445208619899127</v>
      </c>
      <c r="U19" s="746">
        <v>1769</v>
      </c>
      <c r="V19" s="235">
        <v>40.554791380100866</v>
      </c>
      <c r="W19" s="226"/>
      <c r="X19" s="234">
        <v>13818</v>
      </c>
      <c r="Y19" s="752">
        <v>56.200431122137715</v>
      </c>
      <c r="Z19" s="746">
        <v>9977</v>
      </c>
      <c r="AA19" s="749">
        <v>72.202923722680552</v>
      </c>
      <c r="AB19" s="746">
        <v>3841</v>
      </c>
      <c r="AC19" s="235">
        <f t="shared" si="0"/>
        <v>27.797076277319437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101087</v>
      </c>
      <c r="E20" s="740">
        <f t="shared" si="2"/>
        <v>64274</v>
      </c>
      <c r="F20" s="577">
        <f t="shared" si="3"/>
        <v>63.582854372965855</v>
      </c>
      <c r="G20" s="740">
        <f t="shared" si="4"/>
        <v>36813</v>
      </c>
      <c r="H20" s="237">
        <f t="shared" si="3"/>
        <v>36.417145627034138</v>
      </c>
      <c r="I20" s="226"/>
      <c r="J20" s="234">
        <f t="shared" si="5"/>
        <v>22578</v>
      </c>
      <c r="K20" s="752">
        <f t="shared" si="6"/>
        <v>22.335216199907009</v>
      </c>
      <c r="L20" s="746">
        <v>9174</v>
      </c>
      <c r="M20" s="749">
        <v>40.632474089821955</v>
      </c>
      <c r="N20" s="746">
        <v>13404</v>
      </c>
      <c r="O20" s="235">
        <v>59.367525910178053</v>
      </c>
      <c r="P20" s="226"/>
      <c r="Q20" s="234">
        <v>19517</v>
      </c>
      <c r="R20" s="752">
        <v>19.307131480803662</v>
      </c>
      <c r="S20" s="746">
        <v>11257</v>
      </c>
      <c r="T20" s="749">
        <v>57.677921811753855</v>
      </c>
      <c r="U20" s="746">
        <v>8260</v>
      </c>
      <c r="V20" s="235">
        <v>42.322078188246145</v>
      </c>
      <c r="W20" s="226"/>
      <c r="X20" s="234">
        <v>58992</v>
      </c>
      <c r="Y20" s="752">
        <v>58.357652319289322</v>
      </c>
      <c r="Z20" s="746">
        <v>43843</v>
      </c>
      <c r="AA20" s="749">
        <v>74.320246813127198</v>
      </c>
      <c r="AB20" s="746">
        <v>15149</v>
      </c>
      <c r="AC20" s="235">
        <f t="shared" si="0"/>
        <v>25.679753186872794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59360</v>
      </c>
      <c r="E21" s="740">
        <f t="shared" si="2"/>
        <v>36843</v>
      </c>
      <c r="F21" s="577">
        <f t="shared" si="3"/>
        <v>62.06704851752022</v>
      </c>
      <c r="G21" s="740">
        <f t="shared" si="4"/>
        <v>22517</v>
      </c>
      <c r="H21" s="237">
        <f t="shared" si="3"/>
        <v>37.93295148247978</v>
      </c>
      <c r="I21" s="226"/>
      <c r="J21" s="234">
        <f t="shared" si="5"/>
        <v>15639</v>
      </c>
      <c r="K21" s="752">
        <f t="shared" si="6"/>
        <v>26.34602425876011</v>
      </c>
      <c r="L21" s="746">
        <v>6370</v>
      </c>
      <c r="M21" s="749">
        <v>40.731504571903578</v>
      </c>
      <c r="N21" s="746">
        <v>9269</v>
      </c>
      <c r="O21" s="235">
        <v>59.268495428096422</v>
      </c>
      <c r="P21" s="226"/>
      <c r="Q21" s="234">
        <v>12172</v>
      </c>
      <c r="R21" s="752">
        <v>20.505390835579515</v>
      </c>
      <c r="S21" s="746">
        <v>7230</v>
      </c>
      <c r="T21" s="749">
        <v>59.398619783108778</v>
      </c>
      <c r="U21" s="746">
        <v>4942</v>
      </c>
      <c r="V21" s="235">
        <v>40.601380216891222</v>
      </c>
      <c r="W21" s="226"/>
      <c r="X21" s="234">
        <v>31549</v>
      </c>
      <c r="Y21" s="752">
        <v>53.148584905660378</v>
      </c>
      <c r="Z21" s="746">
        <v>23243</v>
      </c>
      <c r="AA21" s="749">
        <v>73.67269961013028</v>
      </c>
      <c r="AB21" s="746">
        <v>8306</v>
      </c>
      <c r="AC21" s="235">
        <f t="shared" si="0"/>
        <v>26.32730038986973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13362</v>
      </c>
      <c r="E22" s="740">
        <f t="shared" si="2"/>
        <v>8526</v>
      </c>
      <c r="F22" s="577">
        <f t="shared" si="3"/>
        <v>63.807813201616526</v>
      </c>
      <c r="G22" s="740">
        <f t="shared" si="4"/>
        <v>4836</v>
      </c>
      <c r="H22" s="237">
        <f t="shared" si="3"/>
        <v>36.192186798383474</v>
      </c>
      <c r="I22" s="226"/>
      <c r="J22" s="234">
        <f t="shared" si="5"/>
        <v>3422</v>
      </c>
      <c r="K22" s="752">
        <f t="shared" si="6"/>
        <v>25.609938631941326</v>
      </c>
      <c r="L22" s="746">
        <v>1451</v>
      </c>
      <c r="M22" s="749">
        <v>42.402104032729397</v>
      </c>
      <c r="N22" s="746">
        <v>1971</v>
      </c>
      <c r="O22" s="235">
        <v>57.59789596727061</v>
      </c>
      <c r="P22" s="226"/>
      <c r="Q22" s="234">
        <v>2582</v>
      </c>
      <c r="R22" s="752">
        <v>19.323454572668762</v>
      </c>
      <c r="S22" s="746">
        <v>1577</v>
      </c>
      <c r="T22" s="749">
        <v>61.076684740511233</v>
      </c>
      <c r="U22" s="746">
        <v>1005</v>
      </c>
      <c r="V22" s="235">
        <v>38.923315259488767</v>
      </c>
      <c r="W22" s="226"/>
      <c r="X22" s="234">
        <v>7358</v>
      </c>
      <c r="Y22" s="752">
        <v>55.066606795389916</v>
      </c>
      <c r="Z22" s="746">
        <v>5498</v>
      </c>
      <c r="AA22" s="749">
        <v>74.721391682522423</v>
      </c>
      <c r="AB22" s="746">
        <v>1860</v>
      </c>
      <c r="AC22" s="235">
        <f t="shared" si="0"/>
        <v>25.278608317477573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25706</v>
      </c>
      <c r="E23" s="740">
        <f t="shared" si="2"/>
        <v>15860</v>
      </c>
      <c r="F23" s="577">
        <f t="shared" si="3"/>
        <v>61.697658134287714</v>
      </c>
      <c r="G23" s="740">
        <f t="shared" si="4"/>
        <v>9846</v>
      </c>
      <c r="H23" s="237">
        <f t="shared" si="3"/>
        <v>38.302341865712286</v>
      </c>
      <c r="I23" s="226"/>
      <c r="J23" s="234">
        <f t="shared" si="5"/>
        <v>7683</v>
      </c>
      <c r="K23" s="752">
        <f t="shared" si="6"/>
        <v>29.88796389947872</v>
      </c>
      <c r="L23" s="746">
        <v>2975</v>
      </c>
      <c r="M23" s="749">
        <v>38.721853442665626</v>
      </c>
      <c r="N23" s="746">
        <v>4708</v>
      </c>
      <c r="O23" s="235">
        <v>61.278146557334381</v>
      </c>
      <c r="P23" s="226"/>
      <c r="Q23" s="234">
        <v>4856</v>
      </c>
      <c r="R23" s="752">
        <v>18.890531393448999</v>
      </c>
      <c r="S23" s="746">
        <v>2857</v>
      </c>
      <c r="T23" s="749">
        <v>58.834431630971991</v>
      </c>
      <c r="U23" s="746">
        <v>1999</v>
      </c>
      <c r="V23" s="235">
        <v>41.165568369028009</v>
      </c>
      <c r="W23" s="226"/>
      <c r="X23" s="234">
        <v>13167</v>
      </c>
      <c r="Y23" s="752">
        <v>51.22150470707227</v>
      </c>
      <c r="Z23" s="746">
        <v>10028</v>
      </c>
      <c r="AA23" s="749">
        <v>76.1600972127288</v>
      </c>
      <c r="AB23" s="746">
        <v>3139</v>
      </c>
      <c r="AC23" s="235">
        <f t="shared" si="0"/>
        <v>23.839902787271207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69368</v>
      </c>
      <c r="E24" s="740">
        <f t="shared" si="2"/>
        <v>44564</v>
      </c>
      <c r="F24" s="577">
        <f t="shared" si="3"/>
        <v>64.242878560719646</v>
      </c>
      <c r="G24" s="740">
        <f t="shared" si="4"/>
        <v>24804</v>
      </c>
      <c r="H24" s="237">
        <f t="shared" si="3"/>
        <v>35.757121439280361</v>
      </c>
      <c r="I24" s="226"/>
      <c r="J24" s="234">
        <f t="shared" si="5"/>
        <v>20054</v>
      </c>
      <c r="K24" s="752">
        <f t="shared" si="6"/>
        <v>28.909583669703608</v>
      </c>
      <c r="L24" s="746">
        <v>9112</v>
      </c>
      <c r="M24" s="749">
        <v>45.437319238057242</v>
      </c>
      <c r="N24" s="746">
        <v>10942</v>
      </c>
      <c r="O24" s="235">
        <v>54.562680761942751</v>
      </c>
      <c r="P24" s="226"/>
      <c r="Q24" s="234">
        <v>12557</v>
      </c>
      <c r="R24" s="752">
        <v>18.102006688963211</v>
      </c>
      <c r="S24" s="746">
        <v>7796</v>
      </c>
      <c r="T24" s="749">
        <v>62.084892888428769</v>
      </c>
      <c r="U24" s="746">
        <v>4761</v>
      </c>
      <c r="V24" s="235">
        <v>37.915107111571231</v>
      </c>
      <c r="W24" s="226"/>
      <c r="X24" s="234">
        <v>36757</v>
      </c>
      <c r="Y24" s="752">
        <v>52.988409641333178</v>
      </c>
      <c r="Z24" s="746">
        <v>27656</v>
      </c>
      <c r="AA24" s="749">
        <v>75.240090322931678</v>
      </c>
      <c r="AB24" s="746">
        <v>9101</v>
      </c>
      <c r="AC24" s="235">
        <f t="shared" si="0"/>
        <v>24.759909677068315</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18127</v>
      </c>
      <c r="E25" s="740">
        <f t="shared" si="2"/>
        <v>9946</v>
      </c>
      <c r="F25" s="577">
        <f t="shared" si="3"/>
        <v>54.868428311358741</v>
      </c>
      <c r="G25" s="740">
        <f t="shared" si="4"/>
        <v>8181</v>
      </c>
      <c r="H25" s="237">
        <f t="shared" si="3"/>
        <v>45.131571688641252</v>
      </c>
      <c r="I25" s="226"/>
      <c r="J25" s="234">
        <f t="shared" si="5"/>
        <v>7445</v>
      </c>
      <c r="K25" s="752">
        <f t="shared" si="6"/>
        <v>41.071330060131295</v>
      </c>
      <c r="L25" s="746">
        <v>2721</v>
      </c>
      <c r="M25" s="749">
        <v>36.548018804566823</v>
      </c>
      <c r="N25" s="746">
        <v>4724</v>
      </c>
      <c r="O25" s="235">
        <v>63.45198119543317</v>
      </c>
      <c r="P25" s="226"/>
      <c r="Q25" s="234">
        <v>3423</v>
      </c>
      <c r="R25" s="752">
        <v>18.883433552159762</v>
      </c>
      <c r="S25" s="746">
        <v>1918</v>
      </c>
      <c r="T25" s="749">
        <v>56.032719836400815</v>
      </c>
      <c r="U25" s="746">
        <v>1505</v>
      </c>
      <c r="V25" s="235">
        <v>43.967280163599185</v>
      </c>
      <c r="W25" s="226"/>
      <c r="X25" s="234">
        <v>7259</v>
      </c>
      <c r="Y25" s="752">
        <v>40.045236387708947</v>
      </c>
      <c r="Z25" s="746">
        <v>5307</v>
      </c>
      <c r="AA25" s="749">
        <v>73.109243697478988</v>
      </c>
      <c r="AB25" s="746">
        <v>1952</v>
      </c>
      <c r="AC25" s="235">
        <f t="shared" si="0"/>
        <v>26.890756302521009</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6154</v>
      </c>
      <c r="E26" s="742">
        <f t="shared" si="2"/>
        <v>3926</v>
      </c>
      <c r="F26" s="579">
        <f t="shared" si="3"/>
        <v>63.795905102372444</v>
      </c>
      <c r="G26" s="742">
        <f t="shared" si="4"/>
        <v>2228</v>
      </c>
      <c r="H26" s="237">
        <f t="shared" si="3"/>
        <v>36.204094897627556</v>
      </c>
      <c r="I26" s="226"/>
      <c r="J26" s="238">
        <f t="shared" si="5"/>
        <v>1166</v>
      </c>
      <c r="K26" s="753">
        <f t="shared" si="6"/>
        <v>18.947026324341891</v>
      </c>
      <c r="L26" s="741">
        <v>447</v>
      </c>
      <c r="M26" s="578">
        <v>38.336192109777016</v>
      </c>
      <c r="N26" s="741">
        <v>719</v>
      </c>
      <c r="O26" s="235">
        <v>61.663807890222991</v>
      </c>
      <c r="P26" s="226"/>
      <c r="Q26" s="238">
        <v>871</v>
      </c>
      <c r="R26" s="753">
        <v>14.153396165095872</v>
      </c>
      <c r="S26" s="741">
        <v>461</v>
      </c>
      <c r="T26" s="578">
        <v>52.927669345579801</v>
      </c>
      <c r="U26" s="741">
        <v>410</v>
      </c>
      <c r="V26" s="235">
        <v>47.072330654420206</v>
      </c>
      <c r="W26" s="226"/>
      <c r="X26" s="238">
        <v>4117</v>
      </c>
      <c r="Y26" s="753">
        <v>66.899577510562239</v>
      </c>
      <c r="Z26" s="741">
        <v>3018</v>
      </c>
      <c r="AA26" s="578">
        <v>73.305805197959685</v>
      </c>
      <c r="AB26" s="741">
        <v>1099</v>
      </c>
      <c r="AC26" s="235">
        <f t="shared" si="0"/>
        <v>26.694194802040322</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26320</v>
      </c>
      <c r="E27" s="742">
        <f t="shared" si="2"/>
        <v>16182</v>
      </c>
      <c r="F27" s="579">
        <f t="shared" si="3"/>
        <v>61.481762917933139</v>
      </c>
      <c r="G27" s="742">
        <f t="shared" si="4"/>
        <v>10138</v>
      </c>
      <c r="H27" s="237">
        <f t="shared" si="3"/>
        <v>38.518237082066868</v>
      </c>
      <c r="I27" s="226"/>
      <c r="J27" s="238">
        <f t="shared" si="5"/>
        <v>6539</v>
      </c>
      <c r="K27" s="753">
        <f t="shared" si="6"/>
        <v>24.84422492401216</v>
      </c>
      <c r="L27" s="741">
        <v>2545</v>
      </c>
      <c r="M27" s="578">
        <v>38.920324208594586</v>
      </c>
      <c r="N27" s="741">
        <v>3994</v>
      </c>
      <c r="O27" s="235">
        <v>61.079675791405421</v>
      </c>
      <c r="P27" s="226"/>
      <c r="Q27" s="238">
        <v>4875</v>
      </c>
      <c r="R27" s="753">
        <v>18.522036474164132</v>
      </c>
      <c r="S27" s="741">
        <v>2642</v>
      </c>
      <c r="T27" s="578">
        <v>54.194871794871787</v>
      </c>
      <c r="U27" s="741">
        <v>2233</v>
      </c>
      <c r="V27" s="235">
        <v>45.805128205128206</v>
      </c>
      <c r="W27" s="226"/>
      <c r="X27" s="238">
        <v>14906</v>
      </c>
      <c r="Y27" s="753">
        <v>56.633738601823715</v>
      </c>
      <c r="Z27" s="741">
        <v>10995</v>
      </c>
      <c r="AA27" s="578">
        <v>73.762243391922709</v>
      </c>
      <c r="AB27" s="741">
        <v>3911</v>
      </c>
      <c r="AC27" s="235">
        <f t="shared" si="0"/>
        <v>26.237756608077284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4303</v>
      </c>
      <c r="E28" s="742">
        <f t="shared" si="2"/>
        <v>2780</v>
      </c>
      <c r="F28" s="579">
        <f t="shared" si="3"/>
        <v>64.606088775273065</v>
      </c>
      <c r="G28" s="742">
        <f t="shared" si="4"/>
        <v>1523</v>
      </c>
      <c r="H28" s="243">
        <f t="shared" si="3"/>
        <v>35.393911224726935</v>
      </c>
      <c r="I28" s="226"/>
      <c r="J28" s="238">
        <f t="shared" si="5"/>
        <v>719</v>
      </c>
      <c r="K28" s="753">
        <f t="shared" si="6"/>
        <v>16.70927260051127</v>
      </c>
      <c r="L28" s="741">
        <v>291</v>
      </c>
      <c r="M28" s="578">
        <v>40.472878998609183</v>
      </c>
      <c r="N28" s="741">
        <v>428</v>
      </c>
      <c r="O28" s="242">
        <v>59.527121001390825</v>
      </c>
      <c r="P28" s="226"/>
      <c r="Q28" s="238">
        <v>755</v>
      </c>
      <c r="R28" s="753">
        <v>17.545898210550778</v>
      </c>
      <c r="S28" s="741">
        <v>425</v>
      </c>
      <c r="T28" s="578">
        <v>56.29139072847682</v>
      </c>
      <c r="U28" s="741">
        <v>330</v>
      </c>
      <c r="V28" s="242">
        <v>43.70860927152318</v>
      </c>
      <c r="W28" s="226"/>
      <c r="X28" s="238">
        <v>2829</v>
      </c>
      <c r="Y28" s="753">
        <v>65.744829188937942</v>
      </c>
      <c r="Z28" s="741">
        <v>2064</v>
      </c>
      <c r="AA28" s="578">
        <v>72.95864262990456</v>
      </c>
      <c r="AB28" s="741">
        <v>765</v>
      </c>
      <c r="AC28" s="242">
        <f t="shared" si="0"/>
        <v>27.041357370095444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1360</v>
      </c>
      <c r="E29" s="743">
        <f t="shared" si="2"/>
        <v>731</v>
      </c>
      <c r="F29" s="580">
        <f t="shared" si="3"/>
        <v>53.75</v>
      </c>
      <c r="G29" s="743">
        <f t="shared" si="4"/>
        <v>629</v>
      </c>
      <c r="H29" s="248">
        <f t="shared" si="3"/>
        <v>46.25</v>
      </c>
      <c r="I29" s="226"/>
      <c r="J29" s="245">
        <f t="shared" si="5"/>
        <v>760</v>
      </c>
      <c r="K29" s="754">
        <f t="shared" si="6"/>
        <v>55.882352941176471</v>
      </c>
      <c r="L29" s="747">
        <v>274</v>
      </c>
      <c r="M29" s="750">
        <v>36.05263157894737</v>
      </c>
      <c r="N29" s="747">
        <v>486</v>
      </c>
      <c r="O29" s="246">
        <v>63.94736842105263</v>
      </c>
      <c r="P29" s="226"/>
      <c r="Q29" s="245">
        <v>212</v>
      </c>
      <c r="R29" s="754">
        <v>15.588235294117647</v>
      </c>
      <c r="S29" s="747">
        <v>152</v>
      </c>
      <c r="T29" s="750">
        <v>71.698113207547166</v>
      </c>
      <c r="U29" s="747">
        <v>60</v>
      </c>
      <c r="V29" s="246">
        <v>28.30188679245283</v>
      </c>
      <c r="W29" s="226"/>
      <c r="X29" s="245">
        <v>388</v>
      </c>
      <c r="Y29" s="754">
        <v>28.52941176470588</v>
      </c>
      <c r="Z29" s="747">
        <v>305</v>
      </c>
      <c r="AA29" s="750">
        <v>78.608247422680407</v>
      </c>
      <c r="AB29" s="747">
        <v>83</v>
      </c>
      <c r="AC29" s="246">
        <f t="shared" si="0"/>
        <v>21.391752577319586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593769</v>
      </c>
      <c r="E31" s="744">
        <f>L31+S31+Z31</f>
        <v>371637</v>
      </c>
      <c r="F31" s="409">
        <f>E31/$D31*100</f>
        <v>62.589491873102162</v>
      </c>
      <c r="G31" s="744">
        <f>N31+U31+AB31</f>
        <v>222132</v>
      </c>
      <c r="H31" s="255">
        <f>G31/$D31*100</f>
        <v>37.410508126897838</v>
      </c>
      <c r="I31" s="211"/>
      <c r="J31" s="253">
        <f>SUM(J12:J29)</f>
        <v>162078</v>
      </c>
      <c r="K31" s="755">
        <f>J31/$D31*100</f>
        <v>27.296473881256851</v>
      </c>
      <c r="L31" s="744">
        <f>SUM(L12:L29)</f>
        <v>66348</v>
      </c>
      <c r="M31" s="409">
        <f t="shared" ref="M13:O31" si="7">L31/$J31*100</f>
        <v>40.935845703920336</v>
      </c>
      <c r="N31" s="744">
        <f>SUM(N12:N29)</f>
        <v>95730</v>
      </c>
      <c r="O31" s="254">
        <f t="shared" si="7"/>
        <v>59.064154296079664</v>
      </c>
      <c r="P31" s="211"/>
      <c r="Q31" s="253">
        <f>SUM(Q12:Q29)</f>
        <v>114457</v>
      </c>
      <c r="R31" s="755">
        <f>Q31/$D31*100</f>
        <v>19.276351577802142</v>
      </c>
      <c r="S31" s="744">
        <f>SUM(S12:S29)</f>
        <v>68863</v>
      </c>
      <c r="T31" s="409">
        <f>S31/$Q31*100</f>
        <v>60.164952777025441</v>
      </c>
      <c r="U31" s="744">
        <f>SUM(U12:U29)</f>
        <v>45594</v>
      </c>
      <c r="V31" s="254">
        <f>U31/$Q31*100</f>
        <v>39.835047222974566</v>
      </c>
      <c r="W31" s="211"/>
      <c r="X31" s="253">
        <f>SUM(X12:X29)</f>
        <v>317234</v>
      </c>
      <c r="Y31" s="755">
        <f>X31/$D31*100</f>
        <v>53.427174540941003</v>
      </c>
      <c r="Z31" s="744">
        <f>SUM(Z12:Z29)</f>
        <v>236426</v>
      </c>
      <c r="AA31" s="409">
        <f>Z31/$X31*100</f>
        <v>74.52732052680355</v>
      </c>
      <c r="AB31" s="744">
        <f>SUM(AB12:AB29)</f>
        <v>80808</v>
      </c>
      <c r="AC31" s="254">
        <f>AB31/$X31*100</f>
        <v>25.47267947319644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417</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243</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244</v>
      </c>
      <c r="K8" s="1054"/>
      <c r="L8" s="1054"/>
      <c r="M8" s="1054"/>
      <c r="N8" s="1054"/>
      <c r="O8" s="1055"/>
      <c r="P8" s="211"/>
      <c r="Q8" s="1056" t="s">
        <v>245</v>
      </c>
      <c r="R8" s="1054"/>
      <c r="S8" s="1054"/>
      <c r="T8" s="1054"/>
      <c r="U8" s="1054"/>
      <c r="V8" s="1055"/>
      <c r="W8" s="211"/>
      <c r="X8" s="1056" t="s">
        <v>246</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230</v>
      </c>
      <c r="L9" s="1059" t="s">
        <v>27</v>
      </c>
      <c r="M9" s="1060"/>
      <c r="N9" s="1060" t="s">
        <v>26</v>
      </c>
      <c r="O9" s="1061"/>
      <c r="P9" s="211"/>
      <c r="Q9" s="1062" t="s">
        <v>12</v>
      </c>
      <c r="R9" s="1064" t="s">
        <v>230</v>
      </c>
      <c r="S9" s="1059" t="s">
        <v>27</v>
      </c>
      <c r="T9" s="1060"/>
      <c r="U9" s="1060" t="s">
        <v>26</v>
      </c>
      <c r="V9" s="1061"/>
      <c r="W9" s="211"/>
      <c r="X9" s="1062" t="s">
        <v>12</v>
      </c>
      <c r="Y9" s="1064" t="s">
        <v>230</v>
      </c>
      <c r="Z9" s="1059" t="s">
        <v>27</v>
      </c>
      <c r="AA9" s="1060"/>
      <c r="AB9" s="1060" t="s">
        <v>26</v>
      </c>
      <c r="AC9" s="1061"/>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63"/>
      <c r="K10" s="1065"/>
      <c r="L10" s="408" t="s">
        <v>12</v>
      </c>
      <c r="M10" s="408" t="s">
        <v>231</v>
      </c>
      <c r="N10" s="408" t="s">
        <v>12</v>
      </c>
      <c r="O10" s="218" t="s">
        <v>231</v>
      </c>
      <c r="P10" s="216"/>
      <c r="Q10" s="1063"/>
      <c r="R10" s="1065"/>
      <c r="S10" s="408" t="s">
        <v>12</v>
      </c>
      <c r="T10" s="408" t="s">
        <v>231</v>
      </c>
      <c r="U10" s="408" t="s">
        <v>12</v>
      </c>
      <c r="V10" s="218" t="s">
        <v>231</v>
      </c>
      <c r="W10" s="216"/>
      <c r="X10" s="1063"/>
      <c r="Y10" s="106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92215</v>
      </c>
      <c r="E12" s="739">
        <f>L12+S12+Z12</f>
        <v>59749</v>
      </c>
      <c r="F12" s="748">
        <f>E12/$D12*100</f>
        <v>64.793146451228111</v>
      </c>
      <c r="G12" s="739">
        <f>N12+U12+AB12</f>
        <v>32466</v>
      </c>
      <c r="H12" s="230">
        <f>G12/$D12*100</f>
        <v>35.206853548771896</v>
      </c>
      <c r="I12" s="226"/>
      <c r="J12" s="227">
        <f>L12+N12</f>
        <v>22479</v>
      </c>
      <c r="K12" s="751">
        <f>J12/$D12*100</f>
        <v>24.376728297999243</v>
      </c>
      <c r="L12" s="745">
        <v>9800</v>
      </c>
      <c r="M12" s="748">
        <v>43.596245384581167</v>
      </c>
      <c r="N12" s="745">
        <v>12679</v>
      </c>
      <c r="O12" s="228">
        <v>56.403754615418833</v>
      </c>
      <c r="P12" s="226"/>
      <c r="Q12" s="227">
        <v>24817</v>
      </c>
      <c r="R12" s="751">
        <v>26.912107574689585</v>
      </c>
      <c r="S12" s="745">
        <v>17949</v>
      </c>
      <c r="T12" s="748">
        <v>72.325422089696573</v>
      </c>
      <c r="U12" s="745">
        <v>6868</v>
      </c>
      <c r="V12" s="228">
        <v>27.674577910303423</v>
      </c>
      <c r="W12" s="226"/>
      <c r="X12" s="227">
        <v>44919</v>
      </c>
      <c r="Y12" s="751">
        <v>48.711164127311172</v>
      </c>
      <c r="Z12" s="745">
        <v>32000</v>
      </c>
      <c r="AA12" s="748">
        <v>71.239341926578959</v>
      </c>
      <c r="AB12" s="745">
        <v>12919</v>
      </c>
      <c r="AC12" s="228">
        <f t="shared" ref="AC12:AC29" si="0">AB12/$X12*100</f>
        <v>28.760658073421048</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13692</v>
      </c>
      <c r="E13" s="740">
        <f t="shared" ref="E13:E29" si="2">L13+S13+Z13</f>
        <v>8867</v>
      </c>
      <c r="F13" s="577">
        <f t="shared" ref="F13:H29" si="3">E13/$D13*100</f>
        <v>64.760444054922587</v>
      </c>
      <c r="G13" s="740">
        <f t="shared" ref="G13:G29" si="4">N13+U13+AB13</f>
        <v>4825</v>
      </c>
      <c r="H13" s="237">
        <f t="shared" si="3"/>
        <v>35.239555945077413</v>
      </c>
      <c r="I13" s="226"/>
      <c r="J13" s="234">
        <f t="shared" ref="J13:J29" si="5">L13+N13</f>
        <v>2799</v>
      </c>
      <c r="K13" s="752">
        <f t="shared" ref="K13:K29" si="6">J13/$D13*100</f>
        <v>20.442594215600352</v>
      </c>
      <c r="L13" s="746">
        <v>1245</v>
      </c>
      <c r="M13" s="749">
        <v>44.480171489817792</v>
      </c>
      <c r="N13" s="746">
        <v>1554</v>
      </c>
      <c r="O13" s="235">
        <v>55.519828510182215</v>
      </c>
      <c r="P13" s="226"/>
      <c r="Q13" s="234">
        <v>2964</v>
      </c>
      <c r="R13" s="752">
        <v>21.647677475898337</v>
      </c>
      <c r="S13" s="746">
        <v>1917</v>
      </c>
      <c r="T13" s="749">
        <v>64.676113360323882</v>
      </c>
      <c r="U13" s="746">
        <v>1047</v>
      </c>
      <c r="V13" s="235">
        <v>35.323886639676111</v>
      </c>
      <c r="W13" s="226"/>
      <c r="X13" s="234">
        <v>7929</v>
      </c>
      <c r="Y13" s="752">
        <v>57.909728308501315</v>
      </c>
      <c r="Z13" s="746">
        <v>5705</v>
      </c>
      <c r="AA13" s="749">
        <v>71.951065708159916</v>
      </c>
      <c r="AB13" s="746">
        <v>2224</v>
      </c>
      <c r="AC13" s="235">
        <f t="shared" si="0"/>
        <v>28.048934291840084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13546</v>
      </c>
      <c r="E14" s="740">
        <f t="shared" si="2"/>
        <v>8727</v>
      </c>
      <c r="F14" s="577">
        <f t="shared" si="3"/>
        <v>64.424922486342822</v>
      </c>
      <c r="G14" s="740">
        <f t="shared" si="4"/>
        <v>4819</v>
      </c>
      <c r="H14" s="237">
        <f t="shared" si="3"/>
        <v>35.575077513657163</v>
      </c>
      <c r="I14" s="226"/>
      <c r="J14" s="234">
        <f t="shared" si="5"/>
        <v>3250</v>
      </c>
      <c r="K14" s="752">
        <f t="shared" si="6"/>
        <v>23.99232245681382</v>
      </c>
      <c r="L14" s="746">
        <v>1390</v>
      </c>
      <c r="M14" s="749">
        <v>42.769230769230774</v>
      </c>
      <c r="N14" s="746">
        <v>1860</v>
      </c>
      <c r="O14" s="235">
        <v>57.230769230769226</v>
      </c>
      <c r="P14" s="226"/>
      <c r="Q14" s="234">
        <v>3061</v>
      </c>
      <c r="R14" s="752">
        <v>22.597076627786798</v>
      </c>
      <c r="S14" s="746">
        <v>1845</v>
      </c>
      <c r="T14" s="749">
        <v>60.274420124142438</v>
      </c>
      <c r="U14" s="746">
        <v>1216</v>
      </c>
      <c r="V14" s="235">
        <v>39.725579875857562</v>
      </c>
      <c r="W14" s="226"/>
      <c r="X14" s="234">
        <v>7235</v>
      </c>
      <c r="Y14" s="752">
        <v>53.410600915399378</v>
      </c>
      <c r="Z14" s="746">
        <v>5492</v>
      </c>
      <c r="AA14" s="749">
        <v>75.908776779543885</v>
      </c>
      <c r="AB14" s="746">
        <v>1743</v>
      </c>
      <c r="AC14" s="235">
        <f t="shared" si="0"/>
        <v>24.091223220456115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13603</v>
      </c>
      <c r="E15" s="740">
        <f t="shared" si="2"/>
        <v>8460</v>
      </c>
      <c r="F15" s="577">
        <f t="shared" si="3"/>
        <v>62.192163493347053</v>
      </c>
      <c r="G15" s="740">
        <f t="shared" si="4"/>
        <v>5143</v>
      </c>
      <c r="H15" s="237">
        <f t="shared" si="3"/>
        <v>37.80783650665294</v>
      </c>
      <c r="I15" s="226"/>
      <c r="J15" s="234">
        <f t="shared" si="5"/>
        <v>3761</v>
      </c>
      <c r="K15" s="752">
        <f t="shared" si="6"/>
        <v>27.648312872160552</v>
      </c>
      <c r="L15" s="746">
        <v>1729</v>
      </c>
      <c r="M15" s="749">
        <v>45.971816006381282</v>
      </c>
      <c r="N15" s="746">
        <v>2032</v>
      </c>
      <c r="O15" s="235">
        <v>54.028183993618718</v>
      </c>
      <c r="P15" s="226"/>
      <c r="Q15" s="234">
        <v>3510</v>
      </c>
      <c r="R15" s="752">
        <v>25.803131662133357</v>
      </c>
      <c r="S15" s="746">
        <v>2155</v>
      </c>
      <c r="T15" s="749">
        <v>61.396011396011396</v>
      </c>
      <c r="U15" s="746">
        <v>1355</v>
      </c>
      <c r="V15" s="235">
        <v>38.603988603988604</v>
      </c>
      <c r="W15" s="226"/>
      <c r="X15" s="234">
        <v>6332</v>
      </c>
      <c r="Y15" s="752">
        <v>46.548555465706094</v>
      </c>
      <c r="Z15" s="746">
        <v>4576</v>
      </c>
      <c r="AA15" s="749">
        <v>72.267845862286791</v>
      </c>
      <c r="AB15" s="746">
        <v>1756</v>
      </c>
      <c r="AC15" s="235">
        <f t="shared" si="0"/>
        <v>27.732154137713206</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14712</v>
      </c>
      <c r="E16" s="740">
        <f t="shared" si="2"/>
        <v>8528</v>
      </c>
      <c r="F16" s="577">
        <f t="shared" si="3"/>
        <v>57.966286025013588</v>
      </c>
      <c r="G16" s="740">
        <f t="shared" si="4"/>
        <v>6184</v>
      </c>
      <c r="H16" s="237">
        <f t="shared" si="3"/>
        <v>42.033713974986405</v>
      </c>
      <c r="I16" s="226"/>
      <c r="J16" s="234">
        <f t="shared" si="5"/>
        <v>5842</v>
      </c>
      <c r="K16" s="752">
        <f t="shared" si="6"/>
        <v>39.709081022294725</v>
      </c>
      <c r="L16" s="746">
        <v>2422</v>
      </c>
      <c r="M16" s="749">
        <v>41.458404655939745</v>
      </c>
      <c r="N16" s="746">
        <v>3420</v>
      </c>
      <c r="O16" s="235">
        <v>58.541595344060248</v>
      </c>
      <c r="P16" s="226"/>
      <c r="Q16" s="234">
        <v>3479</v>
      </c>
      <c r="R16" s="752">
        <v>23.647362697117998</v>
      </c>
      <c r="S16" s="746">
        <v>2175</v>
      </c>
      <c r="T16" s="749">
        <v>62.517964932451854</v>
      </c>
      <c r="U16" s="746">
        <v>1304</v>
      </c>
      <c r="V16" s="235">
        <v>37.482035067548146</v>
      </c>
      <c r="W16" s="226"/>
      <c r="X16" s="234">
        <v>5391</v>
      </c>
      <c r="Y16" s="752">
        <v>36.643556280587276</v>
      </c>
      <c r="Z16" s="746">
        <v>3931</v>
      </c>
      <c r="AA16" s="749">
        <v>72.917826006306811</v>
      </c>
      <c r="AB16" s="746">
        <v>1460</v>
      </c>
      <c r="AC16" s="235">
        <f t="shared" si="0"/>
        <v>27.082173993693193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5081</v>
      </c>
      <c r="E17" s="741">
        <f t="shared" si="2"/>
        <v>3012</v>
      </c>
      <c r="F17" s="578">
        <f t="shared" si="3"/>
        <v>59.279669356425899</v>
      </c>
      <c r="G17" s="741">
        <f t="shared" si="4"/>
        <v>2069</v>
      </c>
      <c r="H17" s="237">
        <f t="shared" si="3"/>
        <v>40.720330643574101</v>
      </c>
      <c r="I17" s="226"/>
      <c r="J17" s="238">
        <f t="shared" si="5"/>
        <v>1405</v>
      </c>
      <c r="K17" s="753">
        <f t="shared" si="6"/>
        <v>27.652037000590436</v>
      </c>
      <c r="L17" s="741">
        <v>595</v>
      </c>
      <c r="M17" s="578">
        <v>42.34875444839858</v>
      </c>
      <c r="N17" s="741">
        <v>810</v>
      </c>
      <c r="O17" s="235">
        <v>57.651245551601427</v>
      </c>
      <c r="P17" s="226"/>
      <c r="Q17" s="238">
        <v>1254</v>
      </c>
      <c r="R17" s="753">
        <v>24.68018106671915</v>
      </c>
      <c r="S17" s="741">
        <v>699</v>
      </c>
      <c r="T17" s="578">
        <v>55.741626794258373</v>
      </c>
      <c r="U17" s="741">
        <v>555</v>
      </c>
      <c r="V17" s="235">
        <v>44.258373205741627</v>
      </c>
      <c r="W17" s="226"/>
      <c r="X17" s="238">
        <v>2422</v>
      </c>
      <c r="Y17" s="753">
        <v>47.667781932690417</v>
      </c>
      <c r="Z17" s="741">
        <v>1718</v>
      </c>
      <c r="AA17" s="578">
        <v>70.933113129644923</v>
      </c>
      <c r="AB17" s="741">
        <v>704</v>
      </c>
      <c r="AC17" s="235">
        <f t="shared" si="0"/>
        <v>29.066886870355081</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46690</v>
      </c>
      <c r="E18" s="740">
        <f t="shared" si="2"/>
        <v>29030</v>
      </c>
      <c r="F18" s="577">
        <f t="shared" si="3"/>
        <v>62.176054829727988</v>
      </c>
      <c r="G18" s="740">
        <f t="shared" si="4"/>
        <v>17660</v>
      </c>
      <c r="H18" s="237">
        <f t="shared" si="3"/>
        <v>37.823945170272005</v>
      </c>
      <c r="I18" s="226"/>
      <c r="J18" s="234">
        <f t="shared" si="5"/>
        <v>9117</v>
      </c>
      <c r="K18" s="752">
        <f t="shared" si="6"/>
        <v>19.526665238809166</v>
      </c>
      <c r="L18" s="746">
        <v>3828</v>
      </c>
      <c r="M18" s="749">
        <v>41.987495886804872</v>
      </c>
      <c r="N18" s="746">
        <v>5289</v>
      </c>
      <c r="O18" s="235">
        <v>58.012504113195128</v>
      </c>
      <c r="P18" s="226"/>
      <c r="Q18" s="234">
        <v>9003</v>
      </c>
      <c r="R18" s="752">
        <v>19.282501606339689</v>
      </c>
      <c r="S18" s="746">
        <v>5312</v>
      </c>
      <c r="T18" s="749">
        <v>59.002554703987563</v>
      </c>
      <c r="U18" s="746">
        <v>3691</v>
      </c>
      <c r="V18" s="235">
        <v>40.997445296012444</v>
      </c>
      <c r="W18" s="226"/>
      <c r="X18" s="234">
        <v>28570</v>
      </c>
      <c r="Y18" s="752">
        <v>61.190833154851141</v>
      </c>
      <c r="Z18" s="746">
        <v>19890</v>
      </c>
      <c r="AA18" s="749">
        <v>69.618480924046196</v>
      </c>
      <c r="AB18" s="746">
        <v>8680</v>
      </c>
      <c r="AC18" s="235">
        <f t="shared" si="0"/>
        <v>30.381519075953801</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27845</v>
      </c>
      <c r="E19" s="740">
        <f t="shared" si="2"/>
        <v>18103</v>
      </c>
      <c r="F19" s="577">
        <f t="shared" si="3"/>
        <v>65.013467408870525</v>
      </c>
      <c r="G19" s="740">
        <f t="shared" si="4"/>
        <v>9742</v>
      </c>
      <c r="H19" s="237">
        <f t="shared" si="3"/>
        <v>34.986532591129468</v>
      </c>
      <c r="I19" s="226"/>
      <c r="J19" s="234">
        <f t="shared" si="5"/>
        <v>5329</v>
      </c>
      <c r="K19" s="752">
        <f t="shared" si="6"/>
        <v>19.138085832285867</v>
      </c>
      <c r="L19" s="746">
        <v>2308</v>
      </c>
      <c r="M19" s="749">
        <v>43.310189528992304</v>
      </c>
      <c r="N19" s="746">
        <v>3021</v>
      </c>
      <c r="O19" s="235">
        <v>56.689810471007696</v>
      </c>
      <c r="P19" s="226"/>
      <c r="Q19" s="234">
        <v>5895</v>
      </c>
      <c r="R19" s="752">
        <v>21.17076674447836</v>
      </c>
      <c r="S19" s="746">
        <v>3915</v>
      </c>
      <c r="T19" s="749">
        <v>66.412213740458014</v>
      </c>
      <c r="U19" s="746">
        <v>1980</v>
      </c>
      <c r="V19" s="235">
        <v>33.587786259541986</v>
      </c>
      <c r="W19" s="226"/>
      <c r="X19" s="234">
        <v>16621</v>
      </c>
      <c r="Y19" s="752">
        <v>59.691147423235769</v>
      </c>
      <c r="Z19" s="746">
        <v>11880</v>
      </c>
      <c r="AA19" s="749">
        <v>71.475843812044999</v>
      </c>
      <c r="AB19" s="746">
        <v>4741</v>
      </c>
      <c r="AC19" s="235">
        <f t="shared" si="0"/>
        <v>28.524156187954997</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121420</v>
      </c>
      <c r="E20" s="740">
        <f t="shared" si="2"/>
        <v>76937</v>
      </c>
      <c r="F20" s="577">
        <f t="shared" si="3"/>
        <v>63.364355130950422</v>
      </c>
      <c r="G20" s="740">
        <f t="shared" si="4"/>
        <v>44483</v>
      </c>
      <c r="H20" s="237">
        <f t="shared" si="3"/>
        <v>36.635644869049578</v>
      </c>
      <c r="I20" s="226"/>
      <c r="J20" s="234">
        <f t="shared" si="5"/>
        <v>31508</v>
      </c>
      <c r="K20" s="752">
        <f t="shared" si="6"/>
        <v>25.949596442101797</v>
      </c>
      <c r="L20" s="746">
        <v>14010</v>
      </c>
      <c r="M20" s="749">
        <v>44.464897803732384</v>
      </c>
      <c r="N20" s="746">
        <v>17498</v>
      </c>
      <c r="O20" s="235">
        <v>55.535102196267616</v>
      </c>
      <c r="P20" s="226"/>
      <c r="Q20" s="234">
        <v>28593</v>
      </c>
      <c r="R20" s="752">
        <v>23.548838741558228</v>
      </c>
      <c r="S20" s="746">
        <v>18231</v>
      </c>
      <c r="T20" s="749">
        <v>63.76036092749974</v>
      </c>
      <c r="U20" s="746">
        <v>10362</v>
      </c>
      <c r="V20" s="235">
        <v>36.23963907250026</v>
      </c>
      <c r="W20" s="226"/>
      <c r="X20" s="234">
        <v>61319</v>
      </c>
      <c r="Y20" s="752">
        <v>50.501564816339972</v>
      </c>
      <c r="Z20" s="746">
        <v>44696</v>
      </c>
      <c r="AA20" s="749">
        <v>72.890947340954682</v>
      </c>
      <c r="AB20" s="746">
        <v>16623</v>
      </c>
      <c r="AC20" s="235">
        <f t="shared" si="0"/>
        <v>27.109052659045318</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53070</v>
      </c>
      <c r="E21" s="740">
        <f t="shared" si="2"/>
        <v>32162</v>
      </c>
      <c r="F21" s="577">
        <f t="shared" si="3"/>
        <v>60.602977199924624</v>
      </c>
      <c r="G21" s="740">
        <f t="shared" si="4"/>
        <v>20908</v>
      </c>
      <c r="H21" s="237">
        <f t="shared" si="3"/>
        <v>39.397022800075369</v>
      </c>
      <c r="I21" s="226"/>
      <c r="J21" s="234">
        <f t="shared" si="5"/>
        <v>16165</v>
      </c>
      <c r="K21" s="752">
        <f t="shared" si="6"/>
        <v>30.459770114942529</v>
      </c>
      <c r="L21" s="746">
        <v>6306</v>
      </c>
      <c r="M21" s="749">
        <v>39.010207237859575</v>
      </c>
      <c r="N21" s="746">
        <v>9859</v>
      </c>
      <c r="O21" s="235">
        <v>60.989792762140425</v>
      </c>
      <c r="P21" s="226"/>
      <c r="Q21" s="234">
        <v>12172</v>
      </c>
      <c r="R21" s="752">
        <v>22.935745242133031</v>
      </c>
      <c r="S21" s="746">
        <v>7912</v>
      </c>
      <c r="T21" s="749">
        <v>65.001643115346695</v>
      </c>
      <c r="U21" s="746">
        <v>4260</v>
      </c>
      <c r="V21" s="235">
        <v>34.998356884653305</v>
      </c>
      <c r="W21" s="226"/>
      <c r="X21" s="234">
        <v>24733</v>
      </c>
      <c r="Y21" s="752">
        <v>46.60448464292444</v>
      </c>
      <c r="Z21" s="746">
        <v>17944</v>
      </c>
      <c r="AA21" s="749">
        <v>72.550843003274977</v>
      </c>
      <c r="AB21" s="746">
        <v>6789</v>
      </c>
      <c r="AC21" s="235">
        <f t="shared" si="0"/>
        <v>27.449156996725023</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14107</v>
      </c>
      <c r="E22" s="740">
        <f t="shared" si="2"/>
        <v>9025</v>
      </c>
      <c r="F22" s="577">
        <f t="shared" si="3"/>
        <v>63.975331395760968</v>
      </c>
      <c r="G22" s="740">
        <f t="shared" si="4"/>
        <v>5082</v>
      </c>
      <c r="H22" s="237">
        <f t="shared" si="3"/>
        <v>36.024668604239032</v>
      </c>
      <c r="I22" s="226"/>
      <c r="J22" s="234">
        <f t="shared" si="5"/>
        <v>3395</v>
      </c>
      <c r="K22" s="752">
        <f t="shared" si="6"/>
        <v>24.066066491812578</v>
      </c>
      <c r="L22" s="746">
        <v>1470</v>
      </c>
      <c r="M22" s="749">
        <v>43.298969072164951</v>
      </c>
      <c r="N22" s="746">
        <v>1925</v>
      </c>
      <c r="O22" s="235">
        <v>56.701030927835049</v>
      </c>
      <c r="P22" s="226"/>
      <c r="Q22" s="234">
        <v>3191</v>
      </c>
      <c r="R22" s="752">
        <v>22.619975898490111</v>
      </c>
      <c r="S22" s="746">
        <v>2170</v>
      </c>
      <c r="T22" s="749">
        <v>68.003760576621758</v>
      </c>
      <c r="U22" s="746">
        <v>1021</v>
      </c>
      <c r="V22" s="235">
        <v>31.996239423378253</v>
      </c>
      <c r="W22" s="226"/>
      <c r="X22" s="234">
        <v>7521</v>
      </c>
      <c r="Y22" s="752">
        <v>53.313957609697319</v>
      </c>
      <c r="Z22" s="746">
        <v>5385</v>
      </c>
      <c r="AA22" s="749">
        <v>71.599521340247307</v>
      </c>
      <c r="AB22" s="746">
        <v>2136</v>
      </c>
      <c r="AC22" s="235">
        <f t="shared" si="0"/>
        <v>28.400478659752693</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22867</v>
      </c>
      <c r="E23" s="740">
        <f t="shared" si="2"/>
        <v>13433</v>
      </c>
      <c r="F23" s="577">
        <f t="shared" si="3"/>
        <v>58.744041632046184</v>
      </c>
      <c r="G23" s="740">
        <f t="shared" si="4"/>
        <v>9434</v>
      </c>
      <c r="H23" s="237">
        <f t="shared" si="3"/>
        <v>41.255958367953824</v>
      </c>
      <c r="I23" s="226"/>
      <c r="J23" s="234">
        <f t="shared" si="5"/>
        <v>8060</v>
      </c>
      <c r="K23" s="752">
        <f t="shared" si="6"/>
        <v>35.247299602046617</v>
      </c>
      <c r="L23" s="746">
        <v>2995</v>
      </c>
      <c r="M23" s="749">
        <v>37.158808933002483</v>
      </c>
      <c r="N23" s="746">
        <v>5065</v>
      </c>
      <c r="O23" s="235">
        <v>62.841191066997517</v>
      </c>
      <c r="P23" s="226"/>
      <c r="Q23" s="234">
        <v>4269</v>
      </c>
      <c r="R23" s="752">
        <v>18.668824069619976</v>
      </c>
      <c r="S23" s="746">
        <v>2578</v>
      </c>
      <c r="T23" s="749">
        <v>60.388849847739515</v>
      </c>
      <c r="U23" s="746">
        <v>1691</v>
      </c>
      <c r="V23" s="235">
        <v>39.611150152260485</v>
      </c>
      <c r="W23" s="226"/>
      <c r="X23" s="234">
        <v>10538</v>
      </c>
      <c r="Y23" s="752">
        <v>46.083876328333403</v>
      </c>
      <c r="Z23" s="746">
        <v>7860</v>
      </c>
      <c r="AA23" s="749">
        <v>74.587208198899219</v>
      </c>
      <c r="AB23" s="746">
        <v>2678</v>
      </c>
      <c r="AC23" s="235">
        <f t="shared" si="0"/>
        <v>25.412791801100777</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55633</v>
      </c>
      <c r="E24" s="740">
        <f t="shared" si="2"/>
        <v>36911</v>
      </c>
      <c r="F24" s="577">
        <f t="shared" si="3"/>
        <v>66.347311847284885</v>
      </c>
      <c r="G24" s="740">
        <f t="shared" si="4"/>
        <v>18722</v>
      </c>
      <c r="H24" s="237">
        <f t="shared" si="3"/>
        <v>33.652688152715115</v>
      </c>
      <c r="I24" s="226"/>
      <c r="J24" s="234">
        <f t="shared" si="5"/>
        <v>13397</v>
      </c>
      <c r="K24" s="752">
        <f t="shared" si="6"/>
        <v>24.08103104272644</v>
      </c>
      <c r="L24" s="746">
        <v>6228</v>
      </c>
      <c r="M24" s="749">
        <v>46.488019705904307</v>
      </c>
      <c r="N24" s="746">
        <v>7169</v>
      </c>
      <c r="O24" s="235">
        <v>53.511980294095693</v>
      </c>
      <c r="P24" s="226"/>
      <c r="Q24" s="234">
        <v>11944</v>
      </c>
      <c r="R24" s="752">
        <v>21.469271835061924</v>
      </c>
      <c r="S24" s="746">
        <v>8283</v>
      </c>
      <c r="T24" s="749">
        <v>69.348626925653051</v>
      </c>
      <c r="U24" s="746">
        <v>3661</v>
      </c>
      <c r="V24" s="235">
        <v>30.651373074346957</v>
      </c>
      <c r="W24" s="226"/>
      <c r="X24" s="234">
        <v>30292</v>
      </c>
      <c r="Y24" s="752">
        <v>54.449697122211639</v>
      </c>
      <c r="Z24" s="746">
        <v>22400</v>
      </c>
      <c r="AA24" s="749">
        <v>73.946916677670671</v>
      </c>
      <c r="AB24" s="746">
        <v>7892</v>
      </c>
      <c r="AC24" s="235">
        <f t="shared" si="0"/>
        <v>26.053083322329329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13699</v>
      </c>
      <c r="E25" s="740">
        <f t="shared" si="2"/>
        <v>8542</v>
      </c>
      <c r="F25" s="577">
        <f t="shared" si="3"/>
        <v>62.354916417256732</v>
      </c>
      <c r="G25" s="740">
        <f t="shared" si="4"/>
        <v>5157</v>
      </c>
      <c r="H25" s="237">
        <f t="shared" si="3"/>
        <v>37.645083582743268</v>
      </c>
      <c r="I25" s="226"/>
      <c r="J25" s="234">
        <f t="shared" si="5"/>
        <v>3925</v>
      </c>
      <c r="K25" s="752">
        <f t="shared" si="6"/>
        <v>28.651726403387105</v>
      </c>
      <c r="L25" s="746">
        <v>1538</v>
      </c>
      <c r="M25" s="749">
        <v>39.184713375796179</v>
      </c>
      <c r="N25" s="746">
        <v>2387</v>
      </c>
      <c r="O25" s="235">
        <v>60.815286624203821</v>
      </c>
      <c r="P25" s="226"/>
      <c r="Q25" s="234">
        <v>3662</v>
      </c>
      <c r="R25" s="752">
        <v>26.731878239287539</v>
      </c>
      <c r="S25" s="746">
        <v>2598</v>
      </c>
      <c r="T25" s="749">
        <v>70.944838885854722</v>
      </c>
      <c r="U25" s="746">
        <v>1064</v>
      </c>
      <c r="V25" s="235">
        <v>29.055161114145278</v>
      </c>
      <c r="W25" s="226"/>
      <c r="X25" s="234">
        <v>6112</v>
      </c>
      <c r="Y25" s="752">
        <v>44.616395357325352</v>
      </c>
      <c r="Z25" s="746">
        <v>4406</v>
      </c>
      <c r="AA25" s="749">
        <v>72.087696335078533</v>
      </c>
      <c r="AB25" s="746">
        <v>1706</v>
      </c>
      <c r="AC25" s="235">
        <f t="shared" si="0"/>
        <v>27.912303664921467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6878</v>
      </c>
      <c r="E26" s="742">
        <f t="shared" si="2"/>
        <v>4274</v>
      </c>
      <c r="F26" s="579">
        <f t="shared" si="3"/>
        <v>62.140157022390227</v>
      </c>
      <c r="G26" s="742">
        <f t="shared" si="4"/>
        <v>2604</v>
      </c>
      <c r="H26" s="237">
        <f t="shared" si="3"/>
        <v>37.859842977609773</v>
      </c>
      <c r="I26" s="226"/>
      <c r="J26" s="238">
        <f t="shared" si="5"/>
        <v>1632</v>
      </c>
      <c r="K26" s="753">
        <f t="shared" si="6"/>
        <v>23.727827856935154</v>
      </c>
      <c r="L26" s="741">
        <v>671</v>
      </c>
      <c r="M26" s="578">
        <v>41.115196078431367</v>
      </c>
      <c r="N26" s="741">
        <v>961</v>
      </c>
      <c r="O26" s="235">
        <v>58.884803921568633</v>
      </c>
      <c r="P26" s="226"/>
      <c r="Q26" s="238">
        <v>1372</v>
      </c>
      <c r="R26" s="753">
        <v>19.947659203256759</v>
      </c>
      <c r="S26" s="741">
        <v>784</v>
      </c>
      <c r="T26" s="578">
        <v>57.142857142857139</v>
      </c>
      <c r="U26" s="741">
        <v>588</v>
      </c>
      <c r="V26" s="235">
        <v>42.857142857142854</v>
      </c>
      <c r="W26" s="226"/>
      <c r="X26" s="238">
        <v>3874</v>
      </c>
      <c r="Y26" s="753">
        <v>56.324512939808081</v>
      </c>
      <c r="Z26" s="741">
        <v>2819</v>
      </c>
      <c r="AA26" s="578">
        <v>72.767165720185858</v>
      </c>
      <c r="AB26" s="741">
        <v>1055</v>
      </c>
      <c r="AC26" s="235">
        <f t="shared" si="0"/>
        <v>27.232834279814146</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35924</v>
      </c>
      <c r="E27" s="742">
        <f t="shared" si="2"/>
        <v>20973</v>
      </c>
      <c r="F27" s="579">
        <f t="shared" si="3"/>
        <v>58.381583342612188</v>
      </c>
      <c r="G27" s="742">
        <f t="shared" si="4"/>
        <v>14951</v>
      </c>
      <c r="H27" s="237">
        <f t="shared" si="3"/>
        <v>41.618416657387819</v>
      </c>
      <c r="I27" s="226"/>
      <c r="J27" s="238">
        <f t="shared" si="5"/>
        <v>11145</v>
      </c>
      <c r="K27" s="753">
        <f t="shared" si="6"/>
        <v>31.0238280815054</v>
      </c>
      <c r="L27" s="741">
        <v>4295</v>
      </c>
      <c r="M27" s="578">
        <v>38.537460744728577</v>
      </c>
      <c r="N27" s="741">
        <v>6850</v>
      </c>
      <c r="O27" s="235">
        <v>61.462539255271423</v>
      </c>
      <c r="P27" s="226"/>
      <c r="Q27" s="238">
        <v>7397</v>
      </c>
      <c r="R27" s="753">
        <v>20.59069145974836</v>
      </c>
      <c r="S27" s="741">
        <v>4237</v>
      </c>
      <c r="T27" s="578">
        <v>57.279978369609296</v>
      </c>
      <c r="U27" s="741">
        <v>3160</v>
      </c>
      <c r="V27" s="235">
        <v>42.720021630390697</v>
      </c>
      <c r="W27" s="226"/>
      <c r="X27" s="238">
        <v>17382</v>
      </c>
      <c r="Y27" s="753">
        <v>48.385480458746244</v>
      </c>
      <c r="Z27" s="741">
        <v>12441</v>
      </c>
      <c r="AA27" s="578">
        <v>71.574042112530208</v>
      </c>
      <c r="AB27" s="741">
        <v>4941</v>
      </c>
      <c r="AC27" s="235">
        <f t="shared" si="0"/>
        <v>28.425957887469792</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3765</v>
      </c>
      <c r="E28" s="742">
        <f t="shared" si="2"/>
        <v>2457</v>
      </c>
      <c r="F28" s="579">
        <f t="shared" si="3"/>
        <v>65.258964143426283</v>
      </c>
      <c r="G28" s="742">
        <f t="shared" si="4"/>
        <v>1308</v>
      </c>
      <c r="H28" s="243">
        <f t="shared" si="3"/>
        <v>34.741035856573703</v>
      </c>
      <c r="I28" s="226"/>
      <c r="J28" s="238">
        <f t="shared" si="5"/>
        <v>515</v>
      </c>
      <c r="K28" s="753">
        <f t="shared" si="6"/>
        <v>13.678618857901725</v>
      </c>
      <c r="L28" s="741">
        <v>229</v>
      </c>
      <c r="M28" s="578">
        <v>44.466019417475728</v>
      </c>
      <c r="N28" s="741">
        <v>286</v>
      </c>
      <c r="O28" s="242">
        <v>55.533980582524265</v>
      </c>
      <c r="P28" s="226"/>
      <c r="Q28" s="238">
        <v>843</v>
      </c>
      <c r="R28" s="753">
        <v>22.39043824701195</v>
      </c>
      <c r="S28" s="741">
        <v>525</v>
      </c>
      <c r="T28" s="578">
        <v>62.277580071174377</v>
      </c>
      <c r="U28" s="741">
        <v>318</v>
      </c>
      <c r="V28" s="242">
        <v>37.722419928825623</v>
      </c>
      <c r="W28" s="226"/>
      <c r="X28" s="238">
        <v>2407</v>
      </c>
      <c r="Y28" s="753">
        <v>63.930942895086318</v>
      </c>
      <c r="Z28" s="741">
        <v>1703</v>
      </c>
      <c r="AA28" s="578">
        <v>70.751973410884915</v>
      </c>
      <c r="AB28" s="741">
        <v>704</v>
      </c>
      <c r="AC28" s="242">
        <f t="shared" si="0"/>
        <v>29.248026589115085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1112</v>
      </c>
      <c r="E29" s="743">
        <f t="shared" si="2"/>
        <v>631</v>
      </c>
      <c r="F29" s="580">
        <f t="shared" si="3"/>
        <v>56.744604316546763</v>
      </c>
      <c r="G29" s="743">
        <f t="shared" si="4"/>
        <v>481</v>
      </c>
      <c r="H29" s="248">
        <f t="shared" si="3"/>
        <v>43.255395683453237</v>
      </c>
      <c r="I29" s="226"/>
      <c r="J29" s="245">
        <f t="shared" si="5"/>
        <v>558</v>
      </c>
      <c r="K29" s="754">
        <f t="shared" si="6"/>
        <v>50.17985611510791</v>
      </c>
      <c r="L29" s="747">
        <v>208</v>
      </c>
      <c r="M29" s="750">
        <v>37.275985663082437</v>
      </c>
      <c r="N29" s="747">
        <v>350</v>
      </c>
      <c r="O29" s="246">
        <v>62.724014336917563</v>
      </c>
      <c r="P29" s="226"/>
      <c r="Q29" s="245">
        <v>222</v>
      </c>
      <c r="R29" s="754">
        <v>19.964028776978417</v>
      </c>
      <c r="S29" s="747">
        <v>158</v>
      </c>
      <c r="T29" s="750">
        <v>71.171171171171167</v>
      </c>
      <c r="U29" s="747">
        <v>64</v>
      </c>
      <c r="V29" s="246">
        <v>28.828828828828829</v>
      </c>
      <c r="W29" s="226"/>
      <c r="X29" s="245">
        <v>332</v>
      </c>
      <c r="Y29" s="754">
        <v>29.856115107913666</v>
      </c>
      <c r="Z29" s="747">
        <v>265</v>
      </c>
      <c r="AA29" s="750">
        <v>79.819277108433738</v>
      </c>
      <c r="AB29" s="747">
        <v>67</v>
      </c>
      <c r="AC29" s="246">
        <f t="shared" si="0"/>
        <v>20.180722891566266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555859</v>
      </c>
      <c r="E31" s="744">
        <f>L31+S31+Z31</f>
        <v>349821</v>
      </c>
      <c r="F31" s="409">
        <f>E31/$D31*100</f>
        <v>62.933405773766374</v>
      </c>
      <c r="G31" s="744">
        <f>N31+U31+AB31</f>
        <v>206038</v>
      </c>
      <c r="H31" s="255">
        <f>G31/$D31*100</f>
        <v>37.066594226233626</v>
      </c>
      <c r="I31" s="211"/>
      <c r="J31" s="253">
        <f>SUM(J12:J29)</f>
        <v>144282</v>
      </c>
      <c r="K31" s="755">
        <f>J31/$D31*100</f>
        <v>25.956582514630512</v>
      </c>
      <c r="L31" s="744">
        <f>SUM(L12:L29)</f>
        <v>61267</v>
      </c>
      <c r="M31" s="409">
        <f t="shared" ref="M13:O31" si="7">L31/$J31*100</f>
        <v>42.463370344187076</v>
      </c>
      <c r="N31" s="744">
        <f>SUM(N12:N29)</f>
        <v>83015</v>
      </c>
      <c r="O31" s="254">
        <f t="shared" si="7"/>
        <v>57.536629655812924</v>
      </c>
      <c r="P31" s="211"/>
      <c r="Q31" s="253">
        <f>SUM(Q12:Q29)</f>
        <v>127648</v>
      </c>
      <c r="R31" s="755">
        <f>Q31/$D31*100</f>
        <v>22.96409701021302</v>
      </c>
      <c r="S31" s="744">
        <f>SUM(S12:S29)</f>
        <v>83443</v>
      </c>
      <c r="T31" s="409">
        <f>S31/$Q31*100</f>
        <v>65.369610177989472</v>
      </c>
      <c r="U31" s="744">
        <f>SUM(U12:U29)</f>
        <v>44205</v>
      </c>
      <c r="V31" s="254">
        <f>U31/$Q31*100</f>
        <v>34.630389822010528</v>
      </c>
      <c r="W31" s="211"/>
      <c r="X31" s="253">
        <f>SUM(X12:X29)</f>
        <v>283929</v>
      </c>
      <c r="Y31" s="755">
        <f>X31/$D31*100</f>
        <v>51.079320475156464</v>
      </c>
      <c r="Z31" s="744">
        <f>SUM(Z12:Z29)</f>
        <v>205111</v>
      </c>
      <c r="AA31" s="409">
        <f>Z31/$X31*100</f>
        <v>72.240243159381393</v>
      </c>
      <c r="AB31" s="744">
        <f>SUM(AB12:AB29)</f>
        <v>78818</v>
      </c>
      <c r="AC31" s="254">
        <f>AB31/$X31*100</f>
        <v>27.759756840618603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121</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418</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247</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25.5" customHeight="1" x14ac:dyDescent="0.2">
      <c r="A8" s="209"/>
      <c r="B8" s="1048"/>
      <c r="C8" s="211"/>
      <c r="D8" s="1052"/>
      <c r="E8" s="1053"/>
      <c r="F8" s="1053"/>
      <c r="G8" s="1053"/>
      <c r="H8" s="1053"/>
      <c r="I8" s="501"/>
      <c r="J8" s="1056" t="s">
        <v>248</v>
      </c>
      <c r="K8" s="1054"/>
      <c r="L8" s="1054"/>
      <c r="M8" s="1054"/>
      <c r="N8" s="1054"/>
      <c r="O8" s="1055"/>
      <c r="P8" s="211"/>
      <c r="Q8" s="1056" t="s">
        <v>249</v>
      </c>
      <c r="R8" s="1054"/>
      <c r="S8" s="1054"/>
      <c r="T8" s="1054"/>
      <c r="U8" s="1054"/>
      <c r="V8" s="1055"/>
      <c r="W8" s="211"/>
      <c r="X8" s="1056" t="s">
        <v>250</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230</v>
      </c>
      <c r="L9" s="1059" t="s">
        <v>27</v>
      </c>
      <c r="M9" s="1060"/>
      <c r="N9" s="1060" t="s">
        <v>26</v>
      </c>
      <c r="O9" s="1061"/>
      <c r="P9" s="211"/>
      <c r="Q9" s="1062" t="s">
        <v>12</v>
      </c>
      <c r="R9" s="1064" t="s">
        <v>230</v>
      </c>
      <c r="S9" s="1059" t="s">
        <v>27</v>
      </c>
      <c r="T9" s="1060"/>
      <c r="U9" s="1060" t="s">
        <v>26</v>
      </c>
      <c r="V9" s="1061"/>
      <c r="W9" s="211"/>
      <c r="X9" s="1062" t="s">
        <v>12</v>
      </c>
      <c r="Y9" s="1064" t="s">
        <v>230</v>
      </c>
      <c r="Z9" s="1059" t="s">
        <v>27</v>
      </c>
      <c r="AA9" s="1060"/>
      <c r="AB9" s="1060" t="s">
        <v>26</v>
      </c>
      <c r="AC9" s="1061"/>
      <c r="AD9" s="430"/>
      <c r="AE9" s="430"/>
      <c r="AF9" s="431"/>
      <c r="AG9" s="431"/>
      <c r="AH9" s="431"/>
      <c r="AI9" s="431"/>
      <c r="AJ9" s="431"/>
      <c r="AK9" s="431"/>
      <c r="AL9" s="432"/>
    </row>
    <row r="10" spans="1:53" s="219" customFormat="1" ht="44.25" customHeight="1" x14ac:dyDescent="0.2">
      <c r="A10" s="214"/>
      <c r="B10" s="1049"/>
      <c r="C10" s="216"/>
      <c r="D10" s="1058"/>
      <c r="E10" s="408" t="s">
        <v>12</v>
      </c>
      <c r="F10" s="408" t="s">
        <v>230</v>
      </c>
      <c r="G10" s="408" t="s">
        <v>12</v>
      </c>
      <c r="H10" s="218" t="s">
        <v>230</v>
      </c>
      <c r="I10" s="216"/>
      <c r="J10" s="1063"/>
      <c r="K10" s="1065"/>
      <c r="L10" s="408" t="s">
        <v>12</v>
      </c>
      <c r="M10" s="408" t="s">
        <v>231</v>
      </c>
      <c r="N10" s="408" t="s">
        <v>12</v>
      </c>
      <c r="O10" s="218" t="s">
        <v>231</v>
      </c>
      <c r="P10" s="216"/>
      <c r="Q10" s="1063"/>
      <c r="R10" s="1065"/>
      <c r="S10" s="408" t="s">
        <v>12</v>
      </c>
      <c r="T10" s="408" t="s">
        <v>231</v>
      </c>
      <c r="U10" s="408" t="s">
        <v>12</v>
      </c>
      <c r="V10" s="218" t="s">
        <v>231</v>
      </c>
      <c r="W10" s="216"/>
      <c r="X10" s="1063"/>
      <c r="Y10" s="1065"/>
      <c r="Z10" s="408" t="s">
        <v>12</v>
      </c>
      <c r="AA10" s="408" t="s">
        <v>231</v>
      </c>
      <c r="AB10" s="408" t="s">
        <v>12</v>
      </c>
      <c r="AC10" s="218" t="s">
        <v>231</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69885</v>
      </c>
      <c r="E12" s="739">
        <f>L12+S12+Z12</f>
        <v>42796</v>
      </c>
      <c r="F12" s="748">
        <f>E12/$D12*100</f>
        <v>61.237747728410966</v>
      </c>
      <c r="G12" s="739">
        <f>N12+U12+AB12</f>
        <v>27089</v>
      </c>
      <c r="H12" s="230">
        <f>G12/$D12*100</f>
        <v>38.762252271589034</v>
      </c>
      <c r="I12" s="226"/>
      <c r="J12" s="227">
        <f>L12+N12</f>
        <v>18552</v>
      </c>
      <c r="K12" s="751">
        <f>J12/$D12*100</f>
        <v>26.546469199399013</v>
      </c>
      <c r="L12" s="745">
        <v>9099</v>
      </c>
      <c r="M12" s="748">
        <v>49.045924967658472</v>
      </c>
      <c r="N12" s="745">
        <v>9453</v>
      </c>
      <c r="O12" s="228">
        <v>50.954075032341528</v>
      </c>
      <c r="P12" s="226"/>
      <c r="Q12" s="227">
        <v>23990</v>
      </c>
      <c r="R12" s="751">
        <v>34.327824282750228</v>
      </c>
      <c r="S12" s="745">
        <v>16432</v>
      </c>
      <c r="T12" s="748">
        <v>68.495206335973322</v>
      </c>
      <c r="U12" s="745">
        <v>7558</v>
      </c>
      <c r="V12" s="228">
        <v>31.504793664026675</v>
      </c>
      <c r="W12" s="226"/>
      <c r="X12" s="227">
        <v>27343</v>
      </c>
      <c r="Y12" s="751">
        <v>39.125706517850759</v>
      </c>
      <c r="Z12" s="745">
        <v>17265</v>
      </c>
      <c r="AA12" s="748">
        <v>63.142303331748529</v>
      </c>
      <c r="AB12" s="745">
        <v>10078</v>
      </c>
      <c r="AC12" s="228">
        <f t="shared" ref="AC12:AC29" si="0">AB12/$X12*100</f>
        <v>36.857696668251471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8019</v>
      </c>
      <c r="E13" s="740">
        <f t="shared" ref="E13:E29" si="2">L13+S13+Z13</f>
        <v>5048</v>
      </c>
      <c r="F13" s="577">
        <f t="shared" ref="F13:H29" si="3">E13/$D13*100</f>
        <v>62.950492580122209</v>
      </c>
      <c r="G13" s="740">
        <f t="shared" ref="G13:G29" si="4">N13+U13+AB13</f>
        <v>2971</v>
      </c>
      <c r="H13" s="237">
        <f t="shared" si="3"/>
        <v>37.049507419877791</v>
      </c>
      <c r="I13" s="226"/>
      <c r="J13" s="234">
        <f t="shared" ref="J13:J29" si="5">L13+N13</f>
        <v>1513</v>
      </c>
      <c r="K13" s="752">
        <f t="shared" ref="K13:K29" si="6">J13/$D13*100</f>
        <v>18.867689238059608</v>
      </c>
      <c r="L13" s="746">
        <v>708</v>
      </c>
      <c r="M13" s="749">
        <v>46.794448116325185</v>
      </c>
      <c r="N13" s="746">
        <v>805</v>
      </c>
      <c r="O13" s="235">
        <v>53.205551883674815</v>
      </c>
      <c r="P13" s="226"/>
      <c r="Q13" s="234">
        <v>1865</v>
      </c>
      <c r="R13" s="752">
        <v>23.257263998004738</v>
      </c>
      <c r="S13" s="746">
        <v>1222</v>
      </c>
      <c r="T13" s="749">
        <v>65.52278820375335</v>
      </c>
      <c r="U13" s="746">
        <v>643</v>
      </c>
      <c r="V13" s="235">
        <v>34.47721179624665</v>
      </c>
      <c r="W13" s="226"/>
      <c r="X13" s="234">
        <v>4641</v>
      </c>
      <c r="Y13" s="752">
        <v>57.875046763935657</v>
      </c>
      <c r="Z13" s="746">
        <v>3118</v>
      </c>
      <c r="AA13" s="749">
        <v>67.18379659556129</v>
      </c>
      <c r="AB13" s="746">
        <v>1523</v>
      </c>
      <c r="AC13" s="235">
        <f t="shared" si="0"/>
        <v>32.816203404438696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8552</v>
      </c>
      <c r="E14" s="740">
        <f t="shared" si="2"/>
        <v>5505</v>
      </c>
      <c r="F14" s="577">
        <f t="shared" si="3"/>
        <v>64.370907390084184</v>
      </c>
      <c r="G14" s="740">
        <f t="shared" si="4"/>
        <v>3047</v>
      </c>
      <c r="H14" s="237">
        <f t="shared" si="3"/>
        <v>35.629092609915809</v>
      </c>
      <c r="I14" s="226"/>
      <c r="J14" s="234">
        <f t="shared" si="5"/>
        <v>1740</v>
      </c>
      <c r="K14" s="752">
        <f t="shared" si="6"/>
        <v>20.346117867165574</v>
      </c>
      <c r="L14" s="746">
        <v>815</v>
      </c>
      <c r="M14" s="749">
        <v>46.839080459770116</v>
      </c>
      <c r="N14" s="746">
        <v>925</v>
      </c>
      <c r="O14" s="235">
        <v>53.160919540229891</v>
      </c>
      <c r="P14" s="226"/>
      <c r="Q14" s="234">
        <v>2171</v>
      </c>
      <c r="R14" s="752">
        <v>25.385874649204865</v>
      </c>
      <c r="S14" s="746">
        <v>1451</v>
      </c>
      <c r="T14" s="749">
        <v>66.835559649930914</v>
      </c>
      <c r="U14" s="746">
        <v>720</v>
      </c>
      <c r="V14" s="235">
        <v>33.164440350069093</v>
      </c>
      <c r="W14" s="226"/>
      <c r="X14" s="234">
        <v>4641</v>
      </c>
      <c r="Y14" s="752">
        <v>54.268007483629567</v>
      </c>
      <c r="Z14" s="746">
        <v>3239</v>
      </c>
      <c r="AA14" s="749">
        <v>69.790993320405079</v>
      </c>
      <c r="AB14" s="746">
        <v>1402</v>
      </c>
      <c r="AC14" s="235">
        <f t="shared" si="0"/>
        <v>30.209006679594914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7248</v>
      </c>
      <c r="E15" s="740">
        <f t="shared" si="2"/>
        <v>4303</v>
      </c>
      <c r="F15" s="577">
        <f t="shared" si="3"/>
        <v>59.368101545253857</v>
      </c>
      <c r="G15" s="740">
        <f t="shared" si="4"/>
        <v>2945</v>
      </c>
      <c r="H15" s="237">
        <f t="shared" si="3"/>
        <v>40.631898454746135</v>
      </c>
      <c r="I15" s="226"/>
      <c r="J15" s="234">
        <f t="shared" si="5"/>
        <v>2496</v>
      </c>
      <c r="K15" s="752">
        <f t="shared" si="6"/>
        <v>34.437086092715234</v>
      </c>
      <c r="L15" s="746">
        <v>1181</v>
      </c>
      <c r="M15" s="749">
        <v>47.315705128205124</v>
      </c>
      <c r="N15" s="746">
        <v>1315</v>
      </c>
      <c r="O15" s="235">
        <v>52.684294871794869</v>
      </c>
      <c r="P15" s="226"/>
      <c r="Q15" s="234">
        <v>2009</v>
      </c>
      <c r="R15" s="752">
        <v>27.717991169977925</v>
      </c>
      <c r="S15" s="746">
        <v>1277</v>
      </c>
      <c r="T15" s="749">
        <v>63.563962170233943</v>
      </c>
      <c r="U15" s="746">
        <v>732</v>
      </c>
      <c r="V15" s="235">
        <v>36.436037829766057</v>
      </c>
      <c r="W15" s="226"/>
      <c r="X15" s="234">
        <v>2743</v>
      </c>
      <c r="Y15" s="752">
        <v>37.844922737306838</v>
      </c>
      <c r="Z15" s="746">
        <v>1845</v>
      </c>
      <c r="AA15" s="749">
        <v>67.26212176449144</v>
      </c>
      <c r="AB15" s="746">
        <v>898</v>
      </c>
      <c r="AC15" s="235">
        <f t="shared" si="0"/>
        <v>32.737878235508568</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6294</v>
      </c>
      <c r="E16" s="740">
        <f t="shared" si="2"/>
        <v>3592</v>
      </c>
      <c r="F16" s="577">
        <f t="shared" si="3"/>
        <v>57.070225611693679</v>
      </c>
      <c r="G16" s="740">
        <f t="shared" si="4"/>
        <v>2702</v>
      </c>
      <c r="H16" s="237">
        <f t="shared" si="3"/>
        <v>42.929774388306328</v>
      </c>
      <c r="I16" s="226"/>
      <c r="J16" s="234">
        <f t="shared" si="5"/>
        <v>2086</v>
      </c>
      <c r="K16" s="752">
        <f t="shared" si="6"/>
        <v>33.142675564029233</v>
      </c>
      <c r="L16" s="746">
        <v>879</v>
      </c>
      <c r="M16" s="749">
        <v>42.138063279002871</v>
      </c>
      <c r="N16" s="746">
        <v>1207</v>
      </c>
      <c r="O16" s="235">
        <v>57.861936720997122</v>
      </c>
      <c r="P16" s="226"/>
      <c r="Q16" s="234">
        <v>1678</v>
      </c>
      <c r="R16" s="752">
        <v>26.660311407689864</v>
      </c>
      <c r="S16" s="746">
        <v>1036</v>
      </c>
      <c r="T16" s="749">
        <v>61.74016686531585</v>
      </c>
      <c r="U16" s="746">
        <v>642</v>
      </c>
      <c r="V16" s="235">
        <v>38.259833134684143</v>
      </c>
      <c r="W16" s="226"/>
      <c r="X16" s="234">
        <v>2530</v>
      </c>
      <c r="Y16" s="752">
        <v>40.197013028280907</v>
      </c>
      <c r="Z16" s="746">
        <v>1677</v>
      </c>
      <c r="AA16" s="749">
        <v>66.284584980237156</v>
      </c>
      <c r="AB16" s="746">
        <v>853</v>
      </c>
      <c r="AC16" s="235">
        <f t="shared" si="0"/>
        <v>33.715415019762844</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4252</v>
      </c>
      <c r="E17" s="741">
        <f t="shared" si="2"/>
        <v>2470</v>
      </c>
      <c r="F17" s="578">
        <f t="shared" si="3"/>
        <v>58.090310442144876</v>
      </c>
      <c r="G17" s="741">
        <f t="shared" si="4"/>
        <v>1782</v>
      </c>
      <c r="H17" s="237">
        <f t="shared" si="3"/>
        <v>41.909689557855131</v>
      </c>
      <c r="I17" s="226"/>
      <c r="J17" s="238">
        <f t="shared" si="5"/>
        <v>1636</v>
      </c>
      <c r="K17" s="753">
        <f t="shared" si="6"/>
        <v>38.476011288805267</v>
      </c>
      <c r="L17" s="741">
        <v>755</v>
      </c>
      <c r="M17" s="578">
        <v>46.149144254278731</v>
      </c>
      <c r="N17" s="741">
        <v>881</v>
      </c>
      <c r="O17" s="235">
        <v>53.850855745721269</v>
      </c>
      <c r="P17" s="226"/>
      <c r="Q17" s="238">
        <v>921</v>
      </c>
      <c r="R17" s="753">
        <v>21.660395108184382</v>
      </c>
      <c r="S17" s="741">
        <v>577</v>
      </c>
      <c r="T17" s="578">
        <v>62.649294245385448</v>
      </c>
      <c r="U17" s="741">
        <v>344</v>
      </c>
      <c r="V17" s="235">
        <v>37.350705754614552</v>
      </c>
      <c r="W17" s="226"/>
      <c r="X17" s="238">
        <v>1695</v>
      </c>
      <c r="Y17" s="753">
        <v>39.863593603010351</v>
      </c>
      <c r="Z17" s="741">
        <v>1138</v>
      </c>
      <c r="AA17" s="578">
        <v>67.138643067846601</v>
      </c>
      <c r="AB17" s="741">
        <v>557</v>
      </c>
      <c r="AC17" s="235">
        <f t="shared" si="0"/>
        <v>32.861356932153392</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24973</v>
      </c>
      <c r="E18" s="740">
        <f t="shared" si="2"/>
        <v>14435</v>
      </c>
      <c r="F18" s="577">
        <f t="shared" si="3"/>
        <v>57.80242662075041</v>
      </c>
      <c r="G18" s="740">
        <f t="shared" si="4"/>
        <v>10538</v>
      </c>
      <c r="H18" s="237">
        <f t="shared" si="3"/>
        <v>42.19757337924959</v>
      </c>
      <c r="I18" s="226"/>
      <c r="J18" s="234">
        <f t="shared" si="5"/>
        <v>4832</v>
      </c>
      <c r="K18" s="752">
        <f t="shared" si="6"/>
        <v>19.348896808553238</v>
      </c>
      <c r="L18" s="746">
        <v>2092</v>
      </c>
      <c r="M18" s="749">
        <v>43.294701986754966</v>
      </c>
      <c r="N18" s="746">
        <v>2740</v>
      </c>
      <c r="O18" s="235">
        <v>56.705298013245034</v>
      </c>
      <c r="P18" s="226"/>
      <c r="Q18" s="234">
        <v>5275</v>
      </c>
      <c r="R18" s="752">
        <v>21.122812637648661</v>
      </c>
      <c r="S18" s="746">
        <v>3136</v>
      </c>
      <c r="T18" s="749">
        <v>59.45023696682464</v>
      </c>
      <c r="U18" s="746">
        <v>2139</v>
      </c>
      <c r="V18" s="235">
        <v>40.54976303317536</v>
      </c>
      <c r="W18" s="226"/>
      <c r="X18" s="234">
        <v>14866</v>
      </c>
      <c r="Y18" s="752">
        <v>59.528290553798101</v>
      </c>
      <c r="Z18" s="746">
        <v>9207</v>
      </c>
      <c r="AA18" s="749">
        <v>61.933270550248885</v>
      </c>
      <c r="AB18" s="746">
        <v>5659</v>
      </c>
      <c r="AC18" s="235">
        <f t="shared" si="0"/>
        <v>38.066729449751108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16941</v>
      </c>
      <c r="E19" s="740">
        <f t="shared" si="2"/>
        <v>10157</v>
      </c>
      <c r="F19" s="577">
        <f t="shared" si="3"/>
        <v>59.955138421580777</v>
      </c>
      <c r="G19" s="740">
        <f t="shared" si="4"/>
        <v>6784</v>
      </c>
      <c r="H19" s="237">
        <f t="shared" si="3"/>
        <v>40.044861578419223</v>
      </c>
      <c r="I19" s="226"/>
      <c r="J19" s="234">
        <f t="shared" si="5"/>
        <v>4261</v>
      </c>
      <c r="K19" s="752">
        <f t="shared" si="6"/>
        <v>25.151998111091434</v>
      </c>
      <c r="L19" s="746">
        <v>2058</v>
      </c>
      <c r="M19" s="749">
        <v>48.298521473832437</v>
      </c>
      <c r="N19" s="746">
        <v>2203</v>
      </c>
      <c r="O19" s="235">
        <v>51.701478526167563</v>
      </c>
      <c r="P19" s="226"/>
      <c r="Q19" s="234">
        <v>4495</v>
      </c>
      <c r="R19" s="752">
        <v>26.533262499262143</v>
      </c>
      <c r="S19" s="746">
        <v>2948</v>
      </c>
      <c r="T19" s="749">
        <v>65.58398220244716</v>
      </c>
      <c r="U19" s="746">
        <v>1547</v>
      </c>
      <c r="V19" s="235">
        <v>34.41601779755284</v>
      </c>
      <c r="W19" s="226"/>
      <c r="X19" s="234">
        <v>8185</v>
      </c>
      <c r="Y19" s="752">
        <v>48.314739389646419</v>
      </c>
      <c r="Z19" s="746">
        <v>5151</v>
      </c>
      <c r="AA19" s="749">
        <v>62.932193036041539</v>
      </c>
      <c r="AB19" s="746">
        <v>3034</v>
      </c>
      <c r="AC19" s="235">
        <f t="shared" si="0"/>
        <v>37.067806963958461</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76348</v>
      </c>
      <c r="E20" s="740">
        <f t="shared" si="2"/>
        <v>47854</v>
      </c>
      <c r="F20" s="577">
        <f t="shared" si="3"/>
        <v>62.678786608686544</v>
      </c>
      <c r="G20" s="740">
        <f t="shared" si="4"/>
        <v>28494</v>
      </c>
      <c r="H20" s="237">
        <f t="shared" si="3"/>
        <v>37.321213391313456</v>
      </c>
      <c r="I20" s="226"/>
      <c r="J20" s="234">
        <f t="shared" si="5"/>
        <v>19807</v>
      </c>
      <c r="K20" s="752">
        <f t="shared" si="6"/>
        <v>25.943050243621315</v>
      </c>
      <c r="L20" s="746">
        <v>9600</v>
      </c>
      <c r="M20" s="749">
        <v>48.467713434644317</v>
      </c>
      <c r="N20" s="746">
        <v>10207</v>
      </c>
      <c r="O20" s="235">
        <v>51.532286565355676</v>
      </c>
      <c r="P20" s="226"/>
      <c r="Q20" s="234">
        <v>21435</v>
      </c>
      <c r="R20" s="752">
        <v>28.075391627809505</v>
      </c>
      <c r="S20" s="746">
        <v>14628</v>
      </c>
      <c r="T20" s="749">
        <v>68.243526941917423</v>
      </c>
      <c r="U20" s="746">
        <v>6807</v>
      </c>
      <c r="V20" s="235">
        <v>31.756473058082573</v>
      </c>
      <c r="W20" s="226"/>
      <c r="X20" s="234">
        <v>35106</v>
      </c>
      <c r="Y20" s="752">
        <v>45.981558128569183</v>
      </c>
      <c r="Z20" s="746">
        <v>23626</v>
      </c>
      <c r="AA20" s="749">
        <v>67.299037201617963</v>
      </c>
      <c r="AB20" s="746">
        <v>11480</v>
      </c>
      <c r="AC20" s="235">
        <f t="shared" si="0"/>
        <v>32.700962798382044</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26754</v>
      </c>
      <c r="E21" s="740">
        <f t="shared" si="2"/>
        <v>15740</v>
      </c>
      <c r="F21" s="577">
        <f t="shared" si="3"/>
        <v>58.832324138446587</v>
      </c>
      <c r="G21" s="740">
        <f t="shared" si="4"/>
        <v>11014</v>
      </c>
      <c r="H21" s="237">
        <f t="shared" si="3"/>
        <v>41.167675861553413</v>
      </c>
      <c r="I21" s="226"/>
      <c r="J21" s="234">
        <f t="shared" si="5"/>
        <v>8524</v>
      </c>
      <c r="K21" s="752">
        <f t="shared" si="6"/>
        <v>31.86065635045227</v>
      </c>
      <c r="L21" s="746">
        <v>3830</v>
      </c>
      <c r="M21" s="749">
        <v>44.931956827780382</v>
      </c>
      <c r="N21" s="746">
        <v>4694</v>
      </c>
      <c r="O21" s="235">
        <v>55.068043172219618</v>
      </c>
      <c r="P21" s="226"/>
      <c r="Q21" s="234">
        <v>7386</v>
      </c>
      <c r="R21" s="752">
        <v>27.60708679076026</v>
      </c>
      <c r="S21" s="746">
        <v>4788</v>
      </c>
      <c r="T21" s="749">
        <v>64.825345247766037</v>
      </c>
      <c r="U21" s="746">
        <v>2598</v>
      </c>
      <c r="V21" s="235">
        <v>35.174654752233955</v>
      </c>
      <c r="W21" s="226"/>
      <c r="X21" s="234">
        <v>10844</v>
      </c>
      <c r="Y21" s="752">
        <v>40.53225685878747</v>
      </c>
      <c r="Z21" s="746">
        <v>7122</v>
      </c>
      <c r="AA21" s="749">
        <v>65.676872002950944</v>
      </c>
      <c r="AB21" s="746">
        <v>3722</v>
      </c>
      <c r="AC21" s="235">
        <f t="shared" si="0"/>
        <v>34.323127997049056</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15275</v>
      </c>
      <c r="E22" s="740">
        <f t="shared" si="2"/>
        <v>9487</v>
      </c>
      <c r="F22" s="577">
        <f t="shared" si="3"/>
        <v>62.108019639934533</v>
      </c>
      <c r="G22" s="740">
        <f t="shared" si="4"/>
        <v>5788</v>
      </c>
      <c r="H22" s="237">
        <f t="shared" si="3"/>
        <v>37.891980360065467</v>
      </c>
      <c r="I22" s="226"/>
      <c r="J22" s="234">
        <f t="shared" si="5"/>
        <v>3317</v>
      </c>
      <c r="K22" s="752">
        <f t="shared" si="6"/>
        <v>21.715220949263504</v>
      </c>
      <c r="L22" s="746">
        <v>1631</v>
      </c>
      <c r="M22" s="749">
        <v>49.170937594211637</v>
      </c>
      <c r="N22" s="746">
        <v>1686</v>
      </c>
      <c r="O22" s="235">
        <v>50.829062405788363</v>
      </c>
      <c r="P22" s="226"/>
      <c r="Q22" s="234">
        <v>4368</v>
      </c>
      <c r="R22" s="752">
        <v>28.595744680851066</v>
      </c>
      <c r="S22" s="746">
        <v>2886</v>
      </c>
      <c r="T22" s="749">
        <v>66.071428571428569</v>
      </c>
      <c r="U22" s="746">
        <v>1482</v>
      </c>
      <c r="V22" s="235">
        <v>33.928571428571431</v>
      </c>
      <c r="W22" s="226"/>
      <c r="X22" s="234">
        <v>7590</v>
      </c>
      <c r="Y22" s="752">
        <v>49.689034369885434</v>
      </c>
      <c r="Z22" s="746">
        <v>4970</v>
      </c>
      <c r="AA22" s="749">
        <v>65.480895915678531</v>
      </c>
      <c r="AB22" s="746">
        <v>2620</v>
      </c>
      <c r="AC22" s="235">
        <f t="shared" si="0"/>
        <v>34.519104084321476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7951</v>
      </c>
      <c r="E23" s="740">
        <f t="shared" si="2"/>
        <v>4919</v>
      </c>
      <c r="F23" s="577">
        <f t="shared" si="3"/>
        <v>61.866431895359078</v>
      </c>
      <c r="G23" s="740">
        <f t="shared" si="4"/>
        <v>3032</v>
      </c>
      <c r="H23" s="237">
        <f t="shared" si="3"/>
        <v>38.133568104640922</v>
      </c>
      <c r="I23" s="226"/>
      <c r="J23" s="234">
        <f t="shared" si="5"/>
        <v>2506</v>
      </c>
      <c r="K23" s="752">
        <f t="shared" si="6"/>
        <v>31.518048044271161</v>
      </c>
      <c r="L23" s="746">
        <v>1113</v>
      </c>
      <c r="M23" s="749">
        <v>44.41340782122905</v>
      </c>
      <c r="N23" s="746">
        <v>1393</v>
      </c>
      <c r="O23" s="235">
        <v>55.586592178770957</v>
      </c>
      <c r="P23" s="226"/>
      <c r="Q23" s="234">
        <v>1491</v>
      </c>
      <c r="R23" s="752">
        <v>18.752358193937869</v>
      </c>
      <c r="S23" s="746">
        <v>900</v>
      </c>
      <c r="T23" s="749">
        <v>60.362173038229372</v>
      </c>
      <c r="U23" s="746">
        <v>591</v>
      </c>
      <c r="V23" s="235">
        <v>39.637826961770621</v>
      </c>
      <c r="W23" s="226"/>
      <c r="X23" s="234">
        <v>3954</v>
      </c>
      <c r="Y23" s="752">
        <v>49.729593761790966</v>
      </c>
      <c r="Z23" s="746">
        <v>2906</v>
      </c>
      <c r="AA23" s="749">
        <v>73.495194739504299</v>
      </c>
      <c r="AB23" s="746">
        <v>1048</v>
      </c>
      <c r="AC23" s="235">
        <f t="shared" si="0"/>
        <v>26.504805260495701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51989</v>
      </c>
      <c r="E24" s="740">
        <f t="shared" si="2"/>
        <v>35510</v>
      </c>
      <c r="F24" s="577">
        <f t="shared" si="3"/>
        <v>68.302910231010401</v>
      </c>
      <c r="G24" s="740">
        <f t="shared" si="4"/>
        <v>16479</v>
      </c>
      <c r="H24" s="237">
        <f t="shared" si="3"/>
        <v>31.697089768989596</v>
      </c>
      <c r="I24" s="226"/>
      <c r="J24" s="234">
        <f t="shared" si="5"/>
        <v>7723</v>
      </c>
      <c r="K24" s="752">
        <f t="shared" si="6"/>
        <v>14.855065494623862</v>
      </c>
      <c r="L24" s="746">
        <v>3939</v>
      </c>
      <c r="M24" s="749">
        <v>51.003496050757477</v>
      </c>
      <c r="N24" s="746">
        <v>3784</v>
      </c>
      <c r="O24" s="235">
        <v>48.996503949242523</v>
      </c>
      <c r="P24" s="226"/>
      <c r="Q24" s="234">
        <v>12314</v>
      </c>
      <c r="R24" s="752">
        <v>23.685779684163958</v>
      </c>
      <c r="S24" s="746">
        <v>8879</v>
      </c>
      <c r="T24" s="749">
        <v>72.104921227870705</v>
      </c>
      <c r="U24" s="746">
        <v>3435</v>
      </c>
      <c r="V24" s="235">
        <v>27.895078772129285</v>
      </c>
      <c r="W24" s="226"/>
      <c r="X24" s="234">
        <v>31952</v>
      </c>
      <c r="Y24" s="752">
        <v>61.459154821212181</v>
      </c>
      <c r="Z24" s="746">
        <v>22692</v>
      </c>
      <c r="AA24" s="749">
        <v>71.019028542814226</v>
      </c>
      <c r="AB24" s="746">
        <v>9260</v>
      </c>
      <c r="AC24" s="235">
        <f t="shared" si="0"/>
        <v>28.980971457185777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6373</v>
      </c>
      <c r="E25" s="740">
        <f t="shared" si="2"/>
        <v>3849</v>
      </c>
      <c r="F25" s="577">
        <f t="shared" si="3"/>
        <v>60.395418170406401</v>
      </c>
      <c r="G25" s="740">
        <f t="shared" si="4"/>
        <v>2524</v>
      </c>
      <c r="H25" s="237">
        <f t="shared" si="3"/>
        <v>39.604581829593599</v>
      </c>
      <c r="I25" s="226"/>
      <c r="J25" s="234">
        <f t="shared" si="5"/>
        <v>2326</v>
      </c>
      <c r="K25" s="752">
        <f t="shared" si="6"/>
        <v>36.497724776400439</v>
      </c>
      <c r="L25" s="746">
        <v>1091</v>
      </c>
      <c r="M25" s="749">
        <v>46.904557179707652</v>
      </c>
      <c r="N25" s="746">
        <v>1235</v>
      </c>
      <c r="O25" s="235">
        <v>53.095442820292348</v>
      </c>
      <c r="P25" s="226"/>
      <c r="Q25" s="234">
        <v>2147</v>
      </c>
      <c r="R25" s="752">
        <v>33.68900047073592</v>
      </c>
      <c r="S25" s="746">
        <v>1509</v>
      </c>
      <c r="T25" s="749">
        <v>70.284117373078715</v>
      </c>
      <c r="U25" s="746">
        <v>638</v>
      </c>
      <c r="V25" s="235">
        <v>29.715882626921285</v>
      </c>
      <c r="W25" s="226"/>
      <c r="X25" s="234">
        <v>1900</v>
      </c>
      <c r="Y25" s="752">
        <v>29.813274752863645</v>
      </c>
      <c r="Z25" s="746">
        <v>1249</v>
      </c>
      <c r="AA25" s="749">
        <v>65.736842105263165</v>
      </c>
      <c r="AB25" s="746">
        <v>651</v>
      </c>
      <c r="AC25" s="235">
        <f t="shared" si="0"/>
        <v>34.263157894736842</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5394</v>
      </c>
      <c r="E26" s="742">
        <f t="shared" si="2"/>
        <v>3154</v>
      </c>
      <c r="F26" s="579">
        <f t="shared" si="3"/>
        <v>58.472376714868368</v>
      </c>
      <c r="G26" s="742">
        <f t="shared" si="4"/>
        <v>2240</v>
      </c>
      <c r="H26" s="237">
        <f t="shared" si="3"/>
        <v>41.527623285131625</v>
      </c>
      <c r="I26" s="226"/>
      <c r="J26" s="238">
        <f t="shared" si="5"/>
        <v>1717</v>
      </c>
      <c r="K26" s="753">
        <f t="shared" si="6"/>
        <v>31.831664812754912</v>
      </c>
      <c r="L26" s="741">
        <v>836</v>
      </c>
      <c r="M26" s="578">
        <v>48.689574839836922</v>
      </c>
      <c r="N26" s="741">
        <v>881</v>
      </c>
      <c r="O26" s="235">
        <v>51.310425160163078</v>
      </c>
      <c r="P26" s="226"/>
      <c r="Q26" s="238">
        <v>1355</v>
      </c>
      <c r="R26" s="753">
        <v>25.120504263997034</v>
      </c>
      <c r="S26" s="741">
        <v>738</v>
      </c>
      <c r="T26" s="578">
        <v>54.464944649446487</v>
      </c>
      <c r="U26" s="741">
        <v>617</v>
      </c>
      <c r="V26" s="235">
        <v>45.535055350553506</v>
      </c>
      <c r="W26" s="226"/>
      <c r="X26" s="238">
        <v>2322</v>
      </c>
      <c r="Y26" s="753">
        <v>43.047830923248057</v>
      </c>
      <c r="Z26" s="741">
        <v>1580</v>
      </c>
      <c r="AA26" s="578">
        <v>68.044788975021532</v>
      </c>
      <c r="AB26" s="741">
        <v>742</v>
      </c>
      <c r="AC26" s="235">
        <f t="shared" si="0"/>
        <v>31.955211024978468</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31109</v>
      </c>
      <c r="E27" s="742">
        <f t="shared" si="2"/>
        <v>18559</v>
      </c>
      <c r="F27" s="579">
        <f t="shared" si="3"/>
        <v>59.657976791282266</v>
      </c>
      <c r="G27" s="742">
        <f t="shared" si="4"/>
        <v>12550</v>
      </c>
      <c r="H27" s="237">
        <f t="shared" si="3"/>
        <v>40.342023208717734</v>
      </c>
      <c r="I27" s="226"/>
      <c r="J27" s="238">
        <f t="shared" si="5"/>
        <v>8449</v>
      </c>
      <c r="K27" s="753">
        <f t="shared" si="6"/>
        <v>27.159342955414832</v>
      </c>
      <c r="L27" s="741">
        <v>3831</v>
      </c>
      <c r="M27" s="578">
        <v>45.342644099893484</v>
      </c>
      <c r="N27" s="741">
        <v>4618</v>
      </c>
      <c r="O27" s="235">
        <v>54.657355900106516</v>
      </c>
      <c r="P27" s="226"/>
      <c r="Q27" s="238">
        <v>7350</v>
      </c>
      <c r="R27" s="753">
        <v>23.626603233790863</v>
      </c>
      <c r="S27" s="741">
        <v>4379</v>
      </c>
      <c r="T27" s="578">
        <v>59.578231292517003</v>
      </c>
      <c r="U27" s="741">
        <v>2971</v>
      </c>
      <c r="V27" s="235">
        <v>40.42176870748299</v>
      </c>
      <c r="W27" s="226"/>
      <c r="X27" s="238">
        <v>15310</v>
      </c>
      <c r="Y27" s="753">
        <v>49.214053810794304</v>
      </c>
      <c r="Z27" s="741">
        <v>10349</v>
      </c>
      <c r="AA27" s="578">
        <v>67.596342259960807</v>
      </c>
      <c r="AB27" s="741">
        <v>4961</v>
      </c>
      <c r="AC27" s="235">
        <f t="shared" si="0"/>
        <v>32.403657740039186</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3921</v>
      </c>
      <c r="E28" s="742">
        <f t="shared" si="2"/>
        <v>2134</v>
      </c>
      <c r="F28" s="579">
        <f t="shared" si="3"/>
        <v>54.424891609283343</v>
      </c>
      <c r="G28" s="742">
        <f t="shared" si="4"/>
        <v>1787</v>
      </c>
      <c r="H28" s="243">
        <f t="shared" si="3"/>
        <v>45.575108390716657</v>
      </c>
      <c r="I28" s="226"/>
      <c r="J28" s="238">
        <f t="shared" si="5"/>
        <v>1623</v>
      </c>
      <c r="K28" s="753">
        <f t="shared" si="6"/>
        <v>41.392501912777355</v>
      </c>
      <c r="L28" s="741">
        <v>646</v>
      </c>
      <c r="M28" s="578">
        <v>39.802834257547751</v>
      </c>
      <c r="N28" s="741">
        <v>977</v>
      </c>
      <c r="O28" s="242">
        <v>60.197165742452249</v>
      </c>
      <c r="P28" s="226"/>
      <c r="Q28" s="238">
        <v>730</v>
      </c>
      <c r="R28" s="753">
        <v>18.617699566437135</v>
      </c>
      <c r="S28" s="741">
        <v>451</v>
      </c>
      <c r="T28" s="578">
        <v>61.780821917808218</v>
      </c>
      <c r="U28" s="741">
        <v>279</v>
      </c>
      <c r="V28" s="242">
        <v>38.219178082191782</v>
      </c>
      <c r="W28" s="226"/>
      <c r="X28" s="238">
        <v>1568</v>
      </c>
      <c r="Y28" s="753">
        <v>39.989798520785513</v>
      </c>
      <c r="Z28" s="741">
        <v>1037</v>
      </c>
      <c r="AA28" s="578">
        <v>66.135204081632651</v>
      </c>
      <c r="AB28" s="741">
        <v>531</v>
      </c>
      <c r="AC28" s="242">
        <f t="shared" si="0"/>
        <v>33.864795918367349</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1295</v>
      </c>
      <c r="E29" s="743">
        <f t="shared" si="2"/>
        <v>770</v>
      </c>
      <c r="F29" s="580">
        <f t="shared" si="3"/>
        <v>59.45945945945946</v>
      </c>
      <c r="G29" s="743">
        <f t="shared" si="4"/>
        <v>525</v>
      </c>
      <c r="H29" s="248">
        <f t="shared" si="3"/>
        <v>40.54054054054054</v>
      </c>
      <c r="I29" s="226"/>
      <c r="J29" s="245">
        <f t="shared" si="5"/>
        <v>657</v>
      </c>
      <c r="K29" s="754">
        <f t="shared" si="6"/>
        <v>50.733590733590738</v>
      </c>
      <c r="L29" s="747">
        <v>300</v>
      </c>
      <c r="M29" s="750">
        <v>45.662100456621005</v>
      </c>
      <c r="N29" s="747">
        <v>357</v>
      </c>
      <c r="O29" s="246">
        <v>54.337899543378995</v>
      </c>
      <c r="P29" s="226"/>
      <c r="Q29" s="245">
        <v>318</v>
      </c>
      <c r="R29" s="754">
        <v>24.555984555984555</v>
      </c>
      <c r="S29" s="747">
        <v>224</v>
      </c>
      <c r="T29" s="750">
        <v>70.440251572327043</v>
      </c>
      <c r="U29" s="747">
        <v>94</v>
      </c>
      <c r="V29" s="246">
        <v>29.559748427672954</v>
      </c>
      <c r="W29" s="226"/>
      <c r="X29" s="245">
        <v>320</v>
      </c>
      <c r="Y29" s="754">
        <v>24.710424710424711</v>
      </c>
      <c r="Z29" s="747">
        <v>246</v>
      </c>
      <c r="AA29" s="750">
        <v>76.875</v>
      </c>
      <c r="AB29" s="747">
        <v>74</v>
      </c>
      <c r="AC29" s="246">
        <f t="shared" si="0"/>
        <v>23.125</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372573</v>
      </c>
      <c r="E31" s="744">
        <f>L31+S31+Z31</f>
        <v>230282</v>
      </c>
      <c r="F31" s="409">
        <f>E31/$D31*100</f>
        <v>61.80855832279849</v>
      </c>
      <c r="G31" s="744">
        <f>N31+U31+AB31</f>
        <v>142291</v>
      </c>
      <c r="H31" s="255">
        <f>G31/$D31*100</f>
        <v>38.191441677201517</v>
      </c>
      <c r="I31" s="211"/>
      <c r="J31" s="253">
        <f>SUM(J12:J29)</f>
        <v>93765</v>
      </c>
      <c r="K31" s="755">
        <f>J31/$D31*100</f>
        <v>25.16688004766851</v>
      </c>
      <c r="L31" s="744">
        <f>SUM(L12:L29)</f>
        <v>44404</v>
      </c>
      <c r="M31" s="409">
        <f t="shared" ref="M13:O31" si="7">L31/$J31*100</f>
        <v>47.35668959633125</v>
      </c>
      <c r="N31" s="744">
        <f>SUM(N12:N29)</f>
        <v>49361</v>
      </c>
      <c r="O31" s="254">
        <f t="shared" si="7"/>
        <v>52.643310403668742</v>
      </c>
      <c r="P31" s="211"/>
      <c r="Q31" s="253">
        <f>SUM(Q12:Q29)</f>
        <v>101298</v>
      </c>
      <c r="R31" s="755">
        <f>Q31/$D31*100</f>
        <v>27.188765691555751</v>
      </c>
      <c r="S31" s="744">
        <f>SUM(S12:S29)</f>
        <v>67461</v>
      </c>
      <c r="T31" s="409">
        <f>S31/$Q31*100</f>
        <v>66.596576437836873</v>
      </c>
      <c r="U31" s="744">
        <f>SUM(U12:U29)</f>
        <v>33837</v>
      </c>
      <c r="V31" s="254">
        <f>U31/$Q31*100</f>
        <v>33.40342356216312</v>
      </c>
      <c r="W31" s="211"/>
      <c r="X31" s="253">
        <f>SUM(X12:X29)</f>
        <v>177510</v>
      </c>
      <c r="Y31" s="755">
        <f>X31/$D31*100</f>
        <v>47.644354260775742</v>
      </c>
      <c r="Z31" s="744">
        <f>SUM(Z12:Z29)</f>
        <v>118417</v>
      </c>
      <c r="AA31" s="409">
        <f>Z31/$X31*100</f>
        <v>66.710044504534963</v>
      </c>
      <c r="AB31" s="744">
        <f>SUM(AB12:AB29)</f>
        <v>59093</v>
      </c>
      <c r="AC31" s="254">
        <f>AB31/$X31*100</f>
        <v>33.289955495465044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6.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4"/>
      <c r="C2" s="1044"/>
    </row>
    <row r="3" spans="1:38" s="208" customFormat="1" ht="4.5" customHeight="1" x14ac:dyDescent="0.2">
      <c r="B3" s="1045"/>
      <c r="C3" s="1045"/>
    </row>
    <row r="4" spans="1:38" s="208" customFormat="1" ht="37.5" customHeight="1" x14ac:dyDescent="0.2">
      <c r="A4" s="1092" t="s">
        <v>419</v>
      </c>
      <c r="B4" s="1092"/>
      <c r="C4" s="1092"/>
      <c r="D4" s="1092"/>
      <c r="E4" s="1092"/>
      <c r="F4" s="1092"/>
      <c r="G4" s="1092"/>
      <c r="H4" s="1092"/>
      <c r="I4" s="1092"/>
      <c r="J4" s="1092"/>
      <c r="K4" s="1092"/>
      <c r="L4" s="1092"/>
      <c r="M4" s="1092"/>
      <c r="N4" s="1092"/>
    </row>
    <row r="5" spans="1:38" s="208" customFormat="1" ht="17.25" customHeight="1" x14ac:dyDescent="0.2">
      <c r="B5" s="1046" t="str">
        <f>porsaad!B6</f>
        <v>Situación a 31 de octubre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254</v>
      </c>
      <c r="E7" s="1051"/>
      <c r="F7" s="568"/>
      <c r="G7" s="1054"/>
      <c r="H7" s="1054"/>
      <c r="I7" s="568"/>
      <c r="J7" s="1054"/>
      <c r="K7" s="1054"/>
      <c r="L7" s="568"/>
      <c r="M7" s="1122"/>
      <c r="N7" s="1123"/>
      <c r="O7" s="430"/>
      <c r="P7" s="430"/>
      <c r="Q7" s="431"/>
      <c r="R7" s="431"/>
      <c r="S7" s="431"/>
      <c r="T7" s="431"/>
      <c r="U7" s="431"/>
      <c r="V7" s="431"/>
      <c r="W7" s="432"/>
    </row>
    <row r="8" spans="1:38" s="213" customFormat="1" ht="33.75" customHeight="1" x14ac:dyDescent="0.2">
      <c r="A8" s="209"/>
      <c r="B8" s="1048"/>
      <c r="C8" s="211"/>
      <c r="D8" s="1052"/>
      <c r="E8" s="1053"/>
      <c r="F8" s="501"/>
      <c r="G8" s="1056" t="s">
        <v>232</v>
      </c>
      <c r="H8" s="1055"/>
      <c r="I8" s="211"/>
      <c r="J8" s="1056" t="s">
        <v>185</v>
      </c>
      <c r="K8" s="1055"/>
      <c r="L8" s="211"/>
      <c r="M8" s="1056" t="s">
        <v>186</v>
      </c>
      <c r="N8" s="1055"/>
      <c r="O8" s="430"/>
      <c r="P8" s="430"/>
      <c r="Q8" s="431"/>
      <c r="R8" s="431"/>
      <c r="S8" s="431"/>
      <c r="T8" s="431"/>
      <c r="U8" s="431"/>
      <c r="V8" s="431"/>
      <c r="W8" s="432"/>
    </row>
    <row r="9" spans="1:38" s="213" customFormat="1" ht="6" customHeight="1" x14ac:dyDescent="0.2">
      <c r="A9" s="209"/>
      <c r="B9" s="1048"/>
      <c r="C9" s="211"/>
      <c r="D9" s="1062" t="s">
        <v>12</v>
      </c>
      <c r="E9" s="1080" t="s">
        <v>228</v>
      </c>
      <c r="F9" s="211"/>
      <c r="G9" s="1062" t="s">
        <v>12</v>
      </c>
      <c r="H9" s="1083" t="s">
        <v>228</v>
      </c>
      <c r="I9" s="211"/>
      <c r="J9" s="1062" t="s">
        <v>12</v>
      </c>
      <c r="K9" s="1083" t="s">
        <v>228</v>
      </c>
      <c r="L9" s="211"/>
      <c r="M9" s="1062" t="s">
        <v>12</v>
      </c>
      <c r="N9" s="1083" t="s">
        <v>228</v>
      </c>
      <c r="O9" s="430"/>
      <c r="P9" s="430"/>
      <c r="Q9" s="431"/>
      <c r="R9" s="431"/>
      <c r="S9" s="431"/>
      <c r="T9" s="431"/>
      <c r="U9" s="431"/>
      <c r="V9" s="431"/>
      <c r="W9" s="432"/>
    </row>
    <row r="10" spans="1:38" s="219" customFormat="1" ht="27.75" customHeight="1" x14ac:dyDescent="0.2">
      <c r="A10" s="214"/>
      <c r="B10" s="1049"/>
      <c r="C10" s="216"/>
      <c r="D10" s="1063"/>
      <c r="E10" s="1081"/>
      <c r="F10" s="216"/>
      <c r="G10" s="1063"/>
      <c r="H10" s="1084"/>
      <c r="I10" s="216"/>
      <c r="J10" s="1063"/>
      <c r="K10" s="1084"/>
      <c r="L10" s="216"/>
      <c r="M10" s="1063"/>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391632</v>
      </c>
      <c r="E12" s="762">
        <f>D12/'20pobl'!D12*100</f>
        <v>4.6073339327711258</v>
      </c>
      <c r="F12" s="226"/>
      <c r="G12" s="227">
        <v>113618</v>
      </c>
      <c r="H12" s="768">
        <v>1.6293526113337651</v>
      </c>
      <c r="I12" s="226"/>
      <c r="J12" s="227">
        <v>93628</v>
      </c>
      <c r="K12" s="768">
        <v>8.4589906816305067</v>
      </c>
      <c r="L12" s="226"/>
      <c r="M12" s="227">
        <v>184386</v>
      </c>
      <c r="N12" s="768">
        <f>M12/'20pobl'!X12*100</f>
        <v>43.886590724088521</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48208</v>
      </c>
      <c r="E13" s="763">
        <f>D13/'20pobl'!D13*100</f>
        <v>3.6347323222613026</v>
      </c>
      <c r="F13" s="226"/>
      <c r="G13" s="234">
        <v>9805</v>
      </c>
      <c r="H13" s="769">
        <v>0.94882719926145331</v>
      </c>
      <c r="I13" s="226"/>
      <c r="J13" s="234">
        <v>9127</v>
      </c>
      <c r="K13" s="769">
        <v>4.6575594123320458</v>
      </c>
      <c r="L13" s="226"/>
      <c r="M13" s="234">
        <v>29276</v>
      </c>
      <c r="N13" s="769">
        <f>M13/'20pobl'!X13*100</f>
        <v>30.189846658348202</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41081</v>
      </c>
      <c r="E14" s="763">
        <f>D14/'20pobl'!D14*100</f>
        <v>4.0889392307646366</v>
      </c>
      <c r="F14" s="226"/>
      <c r="G14" s="234">
        <v>9490</v>
      </c>
      <c r="H14" s="769">
        <v>1.2967492450432476</v>
      </c>
      <c r="I14" s="226"/>
      <c r="J14" s="234">
        <v>8857</v>
      </c>
      <c r="K14" s="769">
        <v>4.720208910680026</v>
      </c>
      <c r="L14" s="226"/>
      <c r="M14" s="234">
        <v>22734</v>
      </c>
      <c r="N14" s="769">
        <f>M14/'20pobl'!X14*100</f>
        <v>26.67808862185505</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40174</v>
      </c>
      <c r="E15" s="763">
        <f>D15/'20pobl'!D15*100</f>
        <v>3.4142432089500865</v>
      </c>
      <c r="F15" s="226"/>
      <c r="G15" s="234">
        <v>11379</v>
      </c>
      <c r="H15" s="769">
        <v>1.1559630790736042</v>
      </c>
      <c r="I15" s="226"/>
      <c r="J15" s="234">
        <v>9347</v>
      </c>
      <c r="K15" s="769">
        <v>6.6282788599956035</v>
      </c>
      <c r="L15" s="226"/>
      <c r="M15" s="234">
        <v>19448</v>
      </c>
      <c r="N15" s="769">
        <f>M15/'20pobl'!X15*100</f>
        <v>37.933993914332525</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52097</v>
      </c>
      <c r="E16" s="763">
        <f>D16/'20pobl'!D16*100</f>
        <v>2.3922935242257775</v>
      </c>
      <c r="F16" s="226"/>
      <c r="G16" s="234">
        <v>19412</v>
      </c>
      <c r="H16" s="769">
        <v>1.0755559791094362</v>
      </c>
      <c r="I16" s="226"/>
      <c r="J16" s="234">
        <v>11171</v>
      </c>
      <c r="K16" s="769">
        <v>4.026775479601179</v>
      </c>
      <c r="L16" s="226"/>
      <c r="M16" s="234">
        <v>21514</v>
      </c>
      <c r="N16" s="769">
        <f>M16/'20pobl'!X16*100</f>
        <v>22.539785644689832</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22933</v>
      </c>
      <c r="E17" s="764">
        <f>D17/'20pobl'!D17*100</f>
        <v>3.9174789290094671</v>
      </c>
      <c r="F17" s="226"/>
      <c r="G17" s="238">
        <v>6266</v>
      </c>
      <c r="H17" s="770">
        <v>1.3914024386181902</v>
      </c>
      <c r="I17" s="226"/>
      <c r="J17" s="238">
        <v>4843</v>
      </c>
      <c r="K17" s="770">
        <v>5.1501004923593907</v>
      </c>
      <c r="L17" s="226"/>
      <c r="M17" s="238">
        <v>11824</v>
      </c>
      <c r="N17" s="770">
        <f>M17/'20pobl'!X17*100</f>
        <v>28.81934288778395</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146129</v>
      </c>
      <c r="E18" s="763">
        <f>D18/'20pobl'!D18*100</f>
        <v>6.1589200215793376</v>
      </c>
      <c r="F18" s="226"/>
      <c r="G18" s="234">
        <v>29984</v>
      </c>
      <c r="H18" s="769">
        <v>1.7128438726586499</v>
      </c>
      <c r="I18" s="226"/>
      <c r="J18" s="234">
        <v>26153</v>
      </c>
      <c r="K18" s="769">
        <v>6.4855870332896872</v>
      </c>
      <c r="L18" s="226"/>
      <c r="M18" s="234">
        <v>89992</v>
      </c>
      <c r="N18" s="769">
        <f>M18/'20pobl'!X18*100</f>
        <v>41.119838430361931</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91963</v>
      </c>
      <c r="E19" s="763">
        <f>D19/'20pobl'!D19*100</f>
        <v>4.4787291655303001</v>
      </c>
      <c r="F19" s="226"/>
      <c r="G19" s="234">
        <v>21339</v>
      </c>
      <c r="H19" s="769">
        <v>1.2871715342006163</v>
      </c>
      <c r="I19" s="226"/>
      <c r="J19" s="234">
        <v>17977</v>
      </c>
      <c r="K19" s="769">
        <v>6.827599041394004</v>
      </c>
      <c r="L19" s="226"/>
      <c r="M19" s="234">
        <v>52647</v>
      </c>
      <c r="N19" s="769">
        <f>M19/'20pobl'!X19*100</f>
        <v>39.821342127556576</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349697</v>
      </c>
      <c r="E20" s="763">
        <f>D20/'20pobl'!D20*100</f>
        <v>4.4875459586010384</v>
      </c>
      <c r="F20" s="226"/>
      <c r="G20" s="234">
        <v>87778</v>
      </c>
      <c r="H20" s="769">
        <v>1.3953356766435387</v>
      </c>
      <c r="I20" s="226"/>
      <c r="J20" s="234">
        <v>77872</v>
      </c>
      <c r="K20" s="769">
        <v>7.4268280238010993</v>
      </c>
      <c r="L20" s="226"/>
      <c r="M20" s="234">
        <v>184047</v>
      </c>
      <c r="N20" s="769">
        <f>M20/'20pobl'!X20*100</f>
        <v>40.604096436576711</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185448</v>
      </c>
      <c r="E21" s="763">
        <f>D21/'20pobl'!D21*100</f>
        <v>3.6376853753662979</v>
      </c>
      <c r="F21" s="226"/>
      <c r="G21" s="234">
        <v>50320</v>
      </c>
      <c r="H21" s="769">
        <v>1.2334101191593789</v>
      </c>
      <c r="I21" s="226"/>
      <c r="J21" s="234">
        <v>40006</v>
      </c>
      <c r="K21" s="769">
        <v>5.4821288847048244</v>
      </c>
      <c r="L21" s="226"/>
      <c r="M21" s="234">
        <v>95122</v>
      </c>
      <c r="N21" s="769">
        <f>M21/'20pobl'!X21*100</f>
        <v>32.974888029174814</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55845</v>
      </c>
      <c r="E22" s="763">
        <f>D22/'20pobl'!D22*100</f>
        <v>5.2944890668729663</v>
      </c>
      <c r="F22" s="226"/>
      <c r="G22" s="234">
        <v>12918</v>
      </c>
      <c r="H22" s="769">
        <v>1.5600450695788797</v>
      </c>
      <c r="I22" s="226"/>
      <c r="J22" s="234">
        <v>12258</v>
      </c>
      <c r="K22" s="769">
        <v>8.0316601254086919</v>
      </c>
      <c r="L22" s="226"/>
      <c r="M22" s="234">
        <v>30669</v>
      </c>
      <c r="N22" s="769">
        <f>M22/'20pobl'!X22*100</f>
        <v>41.387546894820652</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83124</v>
      </c>
      <c r="E23" s="763">
        <f>D23/'20pobl'!D23*100</f>
        <v>3.0895786005685268</v>
      </c>
      <c r="F23" s="226"/>
      <c r="G23" s="234">
        <v>23578</v>
      </c>
      <c r="H23" s="769">
        <v>1.1861151383868069</v>
      </c>
      <c r="I23" s="226"/>
      <c r="J23" s="234">
        <v>15020</v>
      </c>
      <c r="K23" s="769">
        <v>3.2312958098569577</v>
      </c>
      <c r="L23" s="226"/>
      <c r="M23" s="234">
        <v>44526</v>
      </c>
      <c r="N23" s="769">
        <f>M23/'20pobl'!X23*100</f>
        <v>18.724059192349905</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238510</v>
      </c>
      <c r="E24" s="763">
        <f>D24/'20pobl'!D24*100</f>
        <v>3.5333056013804347</v>
      </c>
      <c r="F24" s="226"/>
      <c r="G24" s="234">
        <v>56416</v>
      </c>
      <c r="H24" s="769">
        <v>1.0231360854780001</v>
      </c>
      <c r="I24" s="226"/>
      <c r="J24" s="234">
        <v>46300</v>
      </c>
      <c r="K24" s="769">
        <v>5.3462042527149594</v>
      </c>
      <c r="L24" s="226"/>
      <c r="M24" s="234">
        <v>135794</v>
      </c>
      <c r="N24" s="769">
        <f>M24/'20pobl'!X24*100</f>
        <v>36.673922554648719</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52811</v>
      </c>
      <c r="E25" s="763">
        <f>D25/'20pobl'!D25*100</f>
        <v>3.4474677487371705</v>
      </c>
      <c r="F25" s="226"/>
      <c r="G25" s="234">
        <v>18982</v>
      </c>
      <c r="H25" s="769">
        <v>1.4771536116802682</v>
      </c>
      <c r="I25" s="226"/>
      <c r="J25" s="234">
        <v>11482</v>
      </c>
      <c r="K25" s="769">
        <v>6.5538400068495113</v>
      </c>
      <c r="L25" s="226"/>
      <c r="M25" s="234">
        <v>22347</v>
      </c>
      <c r="N25" s="769">
        <f>M25/'20pobl'!X25*100</f>
        <v>31.191725755122551</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21958</v>
      </c>
      <c r="E26" s="765">
        <f>D26/'20pobl'!D26*100</f>
        <v>3.3063451168995823</v>
      </c>
      <c r="F26" s="226"/>
      <c r="G26" s="238">
        <v>5185</v>
      </c>
      <c r="H26" s="770">
        <v>0.9792238352713214</v>
      </c>
      <c r="I26" s="226"/>
      <c r="J26" s="238">
        <v>4138</v>
      </c>
      <c r="K26" s="770">
        <v>4.4428697202001333</v>
      </c>
      <c r="L26" s="226"/>
      <c r="M26" s="238">
        <v>12635</v>
      </c>
      <c r="N26" s="770">
        <f>M26/'20pobl'!X26*100</f>
        <v>30.461931626404358</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112964</v>
      </c>
      <c r="E27" s="765">
        <f>D27/'20pobl'!D27*100</f>
        <v>5.1157200474237987</v>
      </c>
      <c r="F27" s="226"/>
      <c r="G27" s="238">
        <v>29741</v>
      </c>
      <c r="H27" s="770">
        <v>1.7539514182408351</v>
      </c>
      <c r="I27" s="226"/>
      <c r="J27" s="238">
        <v>22645</v>
      </c>
      <c r="K27" s="770">
        <v>6.4112001358964914</v>
      </c>
      <c r="L27" s="226"/>
      <c r="M27" s="238">
        <v>60578</v>
      </c>
      <c r="N27" s="770">
        <f>M27/'20pobl'!X27*100</f>
        <v>38.025949895484814</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14589</v>
      </c>
      <c r="E28" s="765">
        <f>D28/'20pobl'!D28*100</f>
        <v>4.5606017030747878</v>
      </c>
      <c r="F28" s="226"/>
      <c r="G28" s="238">
        <v>3419</v>
      </c>
      <c r="H28" s="770">
        <v>1.361928927944041</v>
      </c>
      <c r="I28" s="226"/>
      <c r="J28" s="238">
        <v>2718</v>
      </c>
      <c r="K28" s="770">
        <v>5.8188824662813099</v>
      </c>
      <c r="L28" s="226"/>
      <c r="M28" s="238">
        <v>8452</v>
      </c>
      <c r="N28" s="770">
        <f>M28/'20pobl'!X28*100</f>
        <v>38.17352423106454</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4986</v>
      </c>
      <c r="E29" s="766">
        <f>D29/'20pobl'!D29*100</f>
        <v>2.9627957002026299</v>
      </c>
      <c r="F29" s="226"/>
      <c r="G29" s="245">
        <v>2632</v>
      </c>
      <c r="H29" s="771">
        <v>1.773812010971755</v>
      </c>
      <c r="I29" s="226"/>
      <c r="J29" s="245">
        <v>933</v>
      </c>
      <c r="K29" s="771">
        <v>6.2005715425001657</v>
      </c>
      <c r="L29" s="226"/>
      <c r="M29" s="245">
        <v>1421</v>
      </c>
      <c r="N29" s="771">
        <f>M29/'20pobl'!X29*100</f>
        <v>29.24470055566989</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1954149</v>
      </c>
      <c r="E31" s="767">
        <f>D31/'20pobl'!D31*100</f>
        <v>4.1161278825969312</v>
      </c>
      <c r="F31" s="211"/>
      <c r="G31" s="253">
        <f>SUM(G12:G29)</f>
        <v>512262</v>
      </c>
      <c r="H31" s="254">
        <f>G31/'20pobl'!J31*100</f>
        <v>1.3481852627656139</v>
      </c>
      <c r="I31" s="211"/>
      <c r="J31" s="253">
        <f>SUM(J12:J29)</f>
        <v>414475</v>
      </c>
      <c r="K31" s="254">
        <f>J31/'20pobl'!Q31*100</f>
        <v>6.2661321058935888</v>
      </c>
      <c r="L31" s="211"/>
      <c r="M31" s="253">
        <f>SUM(M12:M29)</f>
        <v>1027412</v>
      </c>
      <c r="N31" s="254">
        <f>M31/'20pobl'!X31*100</f>
        <v>35.867275176707281</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'24solcasaad_pobl'!B34:N34</f>
        <v>(1) Cifras definitivas INE de la Estadística del Padrón continuo referidas al 01/01/2022. Datos definitivos (publicado 24/1/2023)</v>
      </c>
      <c r="C34" s="1082"/>
      <c r="D34" s="1082"/>
      <c r="E34" s="1082"/>
      <c r="F34" s="1082"/>
      <c r="G34" s="1082"/>
      <c r="H34" s="1082"/>
      <c r="I34" s="1082"/>
      <c r="J34" s="1082"/>
      <c r="K34" s="1082"/>
      <c r="L34" s="1082"/>
      <c r="M34" s="1082"/>
      <c r="N34" s="1082"/>
    </row>
    <row r="35" spans="2:14" ht="29.25" customHeight="1" x14ac:dyDescent="0.2">
      <c r="B35" s="1075"/>
      <c r="C35" s="1075"/>
      <c r="D35" s="1075"/>
      <c r="E35" s="737"/>
      <c r="F35" s="262"/>
      <c r="G35" s="262"/>
      <c r="H35" s="262"/>
    </row>
    <row r="36" spans="2:14" ht="4.5" customHeight="1" x14ac:dyDescent="0.2">
      <c r="B36" s="1076"/>
      <c r="C36" s="1076"/>
      <c r="D36" s="1076"/>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3"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AD43"/>
  <sheetViews>
    <sheetView topLeftCell="A10" zoomScaleNormal="100" workbookViewId="0">
      <selection activeCell="A33" sqref="A33:XFD33"/>
    </sheetView>
  </sheetViews>
  <sheetFormatPr baseColWidth="10" defaultColWidth="11.42578125" defaultRowHeight="15" x14ac:dyDescent="0.2"/>
  <cols>
    <col min="1" max="1" width="2" style="1" customWidth="1"/>
    <col min="2" max="2" width="4.5703125" style="1" customWidth="1"/>
    <col min="3" max="3" width="13.42578125" style="1" customWidth="1"/>
    <col min="4" max="4" width="0.85546875" style="1" customWidth="1"/>
    <col min="5" max="5" width="7" style="1" customWidth="1"/>
    <col min="6" max="6" width="7.140625" style="1" customWidth="1"/>
    <col min="7" max="7" width="7" style="1" customWidth="1"/>
    <col min="8" max="8" width="7.140625" style="1" customWidth="1"/>
    <col min="9" max="9" width="7" style="1" customWidth="1"/>
    <col min="10" max="10" width="7.140625" style="1" customWidth="1"/>
    <col min="11" max="11" width="7" style="1" customWidth="1"/>
    <col min="12" max="12" width="7.140625" style="1" customWidth="1"/>
    <col min="13" max="13" width="7" style="1" customWidth="1"/>
    <col min="14" max="14" width="7.140625" style="1" customWidth="1"/>
    <col min="15" max="15" width="7" style="2" customWidth="1"/>
    <col min="16" max="16" width="5.28515625" style="1" customWidth="1"/>
    <col min="17" max="17" width="7" style="2" customWidth="1"/>
    <col min="18" max="18" width="7.140625" style="1" customWidth="1"/>
    <col min="19" max="19" width="2.85546875" style="1" customWidth="1"/>
    <col min="20" max="20" width="11.140625" style="12" customWidth="1"/>
    <col min="21" max="30" width="11.42578125" style="12"/>
    <col min="31" max="16384" width="11.42578125" style="1"/>
  </cols>
  <sheetData>
    <row r="1" spans="1:30" s="2" customFormat="1" ht="13.5" customHeight="1" x14ac:dyDescent="0.2">
      <c r="T1" s="17"/>
      <c r="U1" s="17"/>
      <c r="V1" s="17"/>
      <c r="W1" s="17"/>
      <c r="X1" s="17"/>
      <c r="Y1" s="17"/>
      <c r="Z1" s="17"/>
      <c r="AA1" s="17"/>
      <c r="AB1" s="17"/>
      <c r="AC1" s="17"/>
      <c r="AD1" s="17"/>
    </row>
    <row r="2" spans="1:30" s="9" customFormat="1" ht="66.75" customHeight="1" x14ac:dyDescent="0.2">
      <c r="A2" s="10"/>
      <c r="B2" s="1027"/>
      <c r="C2" s="1027"/>
      <c r="D2" s="1027"/>
      <c r="E2" s="1027"/>
      <c r="F2" s="1027"/>
      <c r="G2" s="1027"/>
      <c r="H2" s="1027"/>
      <c r="I2" s="1027"/>
      <c r="J2" s="1027"/>
      <c r="K2" s="1027"/>
      <c r="L2" s="1027"/>
      <c r="M2" s="1027"/>
      <c r="N2" s="1027"/>
      <c r="O2" s="1027"/>
      <c r="P2" s="1027"/>
      <c r="Q2" s="1027"/>
      <c r="R2" s="1027"/>
      <c r="S2" s="10"/>
      <c r="T2" s="16"/>
      <c r="U2" s="15"/>
      <c r="V2" s="15"/>
      <c r="W2" s="15"/>
      <c r="X2" s="15"/>
      <c r="Y2" s="15"/>
      <c r="Z2" s="15"/>
      <c r="AA2" s="15"/>
      <c r="AB2" s="15"/>
      <c r="AC2" s="15"/>
      <c r="AD2" s="15"/>
    </row>
    <row r="3" spans="1:30" x14ac:dyDescent="0.2">
      <c r="B3" s="3"/>
      <c r="C3" s="1033" t="s">
        <v>326</v>
      </c>
      <c r="D3" s="1033"/>
      <c r="E3" s="1033"/>
      <c r="F3" s="3"/>
      <c r="G3" s="3"/>
      <c r="H3" s="3"/>
      <c r="I3" s="3"/>
      <c r="J3" s="3"/>
      <c r="K3" s="3"/>
      <c r="L3" s="3"/>
      <c r="M3" s="3"/>
      <c r="N3" s="3"/>
      <c r="O3" s="14"/>
      <c r="P3" s="3"/>
      <c r="Q3" s="14"/>
      <c r="R3" s="3"/>
    </row>
    <row r="4" spans="1:30" x14ac:dyDescent="0.2">
      <c r="B4" s="3"/>
      <c r="C4" s="3"/>
      <c r="D4" s="3"/>
      <c r="E4" s="3"/>
      <c r="F4" s="3"/>
      <c r="G4" s="3"/>
      <c r="H4" s="3"/>
      <c r="I4" s="3"/>
      <c r="J4" s="3"/>
      <c r="K4" s="3"/>
      <c r="L4" s="3"/>
      <c r="M4" s="3"/>
      <c r="N4" s="3"/>
      <c r="O4" s="14"/>
      <c r="P4" s="3"/>
      <c r="Q4" s="14"/>
      <c r="R4" s="3"/>
    </row>
    <row r="5" spans="1:30" ht="23.25" customHeight="1" x14ac:dyDescent="0.2">
      <c r="B5" s="1034" t="s">
        <v>302</v>
      </c>
      <c r="C5" s="1035"/>
      <c r="D5" s="1035"/>
      <c r="E5" s="1035"/>
      <c r="F5" s="1035"/>
      <c r="G5" s="1035"/>
      <c r="H5" s="1035"/>
      <c r="I5" s="1035"/>
      <c r="J5" s="1035"/>
      <c r="K5" s="1035"/>
      <c r="L5" s="1035"/>
      <c r="M5" s="1035"/>
      <c r="N5" s="1035"/>
      <c r="O5" s="1035"/>
      <c r="P5" s="1035"/>
      <c r="Q5" s="1036">
        <v>45230</v>
      </c>
      <c r="R5" s="1037"/>
      <c r="S5" s="1037"/>
      <c r="T5" s="1"/>
    </row>
    <row r="6" spans="1:30" ht="18.95" customHeight="1" x14ac:dyDescent="0.2">
      <c r="B6" s="141"/>
      <c r="C6" s="141"/>
      <c r="D6" s="141"/>
      <c r="E6" s="141"/>
      <c r="F6" s="141"/>
      <c r="G6" s="141"/>
      <c r="H6" s="141"/>
      <c r="I6" s="141"/>
      <c r="J6" s="141"/>
      <c r="K6" s="141"/>
      <c r="L6" s="141"/>
      <c r="M6" s="141"/>
      <c r="N6" s="141"/>
      <c r="O6" s="141"/>
      <c r="P6" s="141"/>
      <c r="Q6" s="141"/>
      <c r="R6" s="141"/>
      <c r="S6" s="141"/>
      <c r="T6" s="1"/>
    </row>
    <row r="7" spans="1:30" ht="18.75" customHeight="1" x14ac:dyDescent="0.2">
      <c r="B7" s="1032" t="s">
        <v>327</v>
      </c>
      <c r="C7" s="1032"/>
      <c r="D7" s="1032"/>
      <c r="E7" s="1032"/>
      <c r="F7" s="1032"/>
      <c r="G7" s="1032"/>
      <c r="H7" s="1032"/>
      <c r="I7" s="1032"/>
      <c r="J7" s="1032"/>
      <c r="K7" s="1032"/>
      <c r="L7" s="1032"/>
      <c r="M7" s="1032"/>
      <c r="N7" s="1032"/>
      <c r="O7" s="1032"/>
      <c r="P7" s="1032"/>
      <c r="Q7" s="1032"/>
      <c r="R7" s="1032"/>
      <c r="S7" s="1032"/>
      <c r="T7" s="1"/>
    </row>
    <row r="8" spans="1:30" ht="18.75" customHeight="1" x14ac:dyDescent="0.2">
      <c r="B8" s="1031" t="s">
        <v>328</v>
      </c>
      <c r="C8" s="1031"/>
      <c r="D8" s="1031"/>
      <c r="E8" s="1031"/>
      <c r="F8" s="1031"/>
      <c r="G8" s="1031"/>
      <c r="H8" s="1031"/>
      <c r="I8" s="1031"/>
      <c r="J8" s="1031"/>
      <c r="K8" s="1031"/>
      <c r="L8" s="1031"/>
      <c r="M8" s="1031"/>
      <c r="N8" s="1031"/>
      <c r="O8" s="1031"/>
      <c r="P8" s="1031"/>
      <c r="Q8" s="1031"/>
      <c r="R8" s="1031"/>
      <c r="S8" s="1031"/>
      <c r="T8" s="1031"/>
    </row>
    <row r="9" spans="1:30" ht="18.75" customHeight="1" x14ac:dyDescent="0.2">
      <c r="B9" s="1031" t="s">
        <v>329</v>
      </c>
      <c r="C9" s="1031"/>
      <c r="D9" s="1031"/>
      <c r="E9" s="1031"/>
      <c r="F9" s="1031"/>
      <c r="G9" s="1031"/>
      <c r="H9" s="1031"/>
      <c r="I9" s="1031"/>
      <c r="J9" s="1031"/>
      <c r="K9" s="1031"/>
      <c r="L9" s="1031"/>
      <c r="M9" s="1031"/>
      <c r="N9" s="1031"/>
      <c r="O9" s="1031"/>
      <c r="P9" s="1031"/>
      <c r="Q9" s="1031"/>
      <c r="R9" s="1031"/>
      <c r="S9" s="1031"/>
      <c r="T9" s="1031"/>
    </row>
    <row r="10" spans="1:30" ht="18.75" customHeight="1" x14ac:dyDescent="0.2">
      <c r="B10" s="1031" t="s">
        <v>330</v>
      </c>
      <c r="C10" s="1031"/>
      <c r="D10" s="1031"/>
      <c r="E10" s="1031"/>
      <c r="F10" s="1031"/>
      <c r="G10" s="1031"/>
      <c r="H10" s="1031"/>
      <c r="I10" s="1031"/>
      <c r="J10" s="1031"/>
      <c r="K10" s="1031"/>
      <c r="L10" s="1031"/>
      <c r="M10" s="1031"/>
      <c r="N10" s="1031"/>
      <c r="O10" s="1031"/>
      <c r="P10" s="1031"/>
      <c r="Q10" s="1031"/>
      <c r="R10" s="1031"/>
      <c r="S10" s="1031"/>
      <c r="T10" s="1031"/>
    </row>
    <row r="11" spans="1:30" ht="18.75" customHeight="1" x14ac:dyDescent="0.2">
      <c r="B11" s="1031" t="s">
        <v>331</v>
      </c>
      <c r="C11" s="1031"/>
      <c r="D11" s="1031"/>
      <c r="E11" s="1031"/>
      <c r="F11" s="1031"/>
      <c r="G11" s="1031"/>
      <c r="H11" s="1031"/>
      <c r="I11" s="1031"/>
      <c r="J11" s="1031"/>
      <c r="K11" s="1031"/>
      <c r="L11" s="1031"/>
      <c r="M11" s="1031"/>
      <c r="N11" s="1031"/>
      <c r="O11" s="1031"/>
      <c r="P11" s="1031"/>
      <c r="Q11" s="1031"/>
      <c r="R11" s="1031"/>
      <c r="S11" s="1031"/>
      <c r="T11" s="1031"/>
    </row>
    <row r="12" spans="1:30" ht="18.75" customHeight="1" x14ac:dyDescent="0.2">
      <c r="B12" s="1031" t="s">
        <v>332</v>
      </c>
      <c r="C12" s="1031"/>
      <c r="D12" s="1031"/>
      <c r="E12" s="1031"/>
      <c r="F12" s="1031"/>
      <c r="G12" s="1031"/>
      <c r="H12" s="1031"/>
      <c r="I12" s="1031"/>
      <c r="J12" s="1031"/>
      <c r="K12" s="1031"/>
      <c r="L12" s="1031"/>
      <c r="M12" s="1031"/>
      <c r="N12" s="1031"/>
      <c r="O12" s="1031"/>
      <c r="P12" s="1031"/>
      <c r="Q12" s="1031"/>
      <c r="R12" s="1031"/>
      <c r="S12" s="1031"/>
      <c r="T12" s="1031"/>
    </row>
    <row r="13" spans="1:30" ht="18.75" customHeight="1" x14ac:dyDescent="0.2">
      <c r="B13" s="1031" t="s">
        <v>333</v>
      </c>
      <c r="C13" s="1031"/>
      <c r="D13" s="1031"/>
      <c r="E13" s="1031"/>
      <c r="F13" s="1031"/>
      <c r="G13" s="1031"/>
      <c r="H13" s="1031"/>
      <c r="I13" s="1031"/>
      <c r="J13" s="1031"/>
      <c r="K13" s="1031"/>
      <c r="L13" s="1031"/>
      <c r="M13" s="1031"/>
      <c r="N13" s="1031"/>
      <c r="O13" s="1031"/>
      <c r="P13" s="1031"/>
      <c r="Q13" s="1031"/>
      <c r="R13" s="1031"/>
      <c r="S13" s="1031"/>
      <c r="T13" s="1031"/>
    </row>
    <row r="14" spans="1:30" ht="18.75" customHeight="1" x14ac:dyDescent="0.2">
      <c r="B14" s="863"/>
      <c r="C14" s="863"/>
      <c r="D14" s="863"/>
      <c r="E14" s="863"/>
      <c r="F14" s="863"/>
      <c r="G14" s="863"/>
      <c r="H14" s="863"/>
      <c r="I14" s="863"/>
      <c r="J14" s="863"/>
      <c r="K14" s="863"/>
      <c r="L14" s="863"/>
      <c r="M14" s="863"/>
      <c r="N14" s="863"/>
      <c r="O14" s="863"/>
      <c r="P14" s="863"/>
      <c r="Q14" s="863"/>
      <c r="R14" s="863"/>
      <c r="S14" s="863"/>
      <c r="T14" s="788"/>
    </row>
    <row r="15" spans="1:30" ht="18.75" customHeight="1" x14ac:dyDescent="0.2">
      <c r="B15" s="1032" t="s">
        <v>334</v>
      </c>
      <c r="C15" s="1032"/>
      <c r="D15" s="1032"/>
      <c r="E15" s="1032"/>
      <c r="F15" s="1032"/>
      <c r="G15" s="1032"/>
      <c r="H15" s="1032"/>
      <c r="I15" s="1032"/>
      <c r="J15" s="1032"/>
      <c r="K15" s="1032"/>
      <c r="L15" s="1032"/>
      <c r="M15" s="1032"/>
      <c r="N15" s="1032"/>
      <c r="O15" s="1032"/>
      <c r="P15" s="1032"/>
      <c r="Q15" s="1032"/>
      <c r="R15" s="1032"/>
      <c r="S15" s="1032"/>
      <c r="T15" s="1"/>
    </row>
    <row r="16" spans="1:30" ht="18.75" customHeight="1" x14ac:dyDescent="0.2">
      <c r="B16" s="1031" t="s">
        <v>335</v>
      </c>
      <c r="C16" s="1031"/>
      <c r="D16" s="1031"/>
      <c r="E16" s="1031"/>
      <c r="F16" s="1031"/>
      <c r="G16" s="1031"/>
      <c r="H16" s="1031"/>
      <c r="I16" s="1031"/>
      <c r="J16" s="1031"/>
      <c r="K16" s="1031"/>
      <c r="L16" s="1031"/>
      <c r="M16" s="1031"/>
      <c r="N16" s="1031"/>
      <c r="O16" s="1031"/>
      <c r="P16" s="1031"/>
      <c r="Q16" s="1031"/>
      <c r="R16" s="1031"/>
      <c r="S16" s="1031"/>
      <c r="T16" s="788"/>
    </row>
    <row r="17" spans="2:20" ht="18.75" customHeight="1" x14ac:dyDescent="0.2">
      <c r="B17" s="1031" t="s">
        <v>336</v>
      </c>
      <c r="C17" s="1031"/>
      <c r="D17" s="1031"/>
      <c r="E17" s="1031"/>
      <c r="F17" s="1031"/>
      <c r="G17" s="1031"/>
      <c r="H17" s="1031"/>
      <c r="I17" s="1031"/>
      <c r="J17" s="1031"/>
      <c r="K17" s="1031"/>
      <c r="L17" s="1031"/>
      <c r="M17" s="1031"/>
      <c r="N17" s="1031"/>
      <c r="O17" s="1031"/>
      <c r="P17" s="1031"/>
      <c r="Q17" s="1031"/>
      <c r="R17" s="1031"/>
      <c r="S17" s="1031"/>
      <c r="T17" s="863"/>
    </row>
    <row r="18" spans="2:20" ht="18.75" customHeight="1" x14ac:dyDescent="0.2">
      <c r="B18" s="1031" t="s">
        <v>337</v>
      </c>
      <c r="C18" s="1031"/>
      <c r="D18" s="1031"/>
      <c r="E18" s="1031"/>
      <c r="F18" s="1031"/>
      <c r="G18" s="1031"/>
      <c r="H18" s="1031"/>
      <c r="I18" s="1031"/>
      <c r="J18" s="1031"/>
      <c r="K18" s="1031"/>
      <c r="L18" s="1031"/>
      <c r="M18" s="1031"/>
      <c r="N18" s="1031"/>
      <c r="O18" s="1031"/>
      <c r="P18" s="1031"/>
      <c r="Q18" s="1031"/>
      <c r="R18" s="1031"/>
      <c r="S18" s="1031"/>
      <c r="T18" s="863"/>
    </row>
    <row r="19" spans="2:20" ht="18.75" customHeight="1" x14ac:dyDescent="0.2">
      <c r="B19" s="863"/>
      <c r="C19" s="863"/>
      <c r="D19" s="863"/>
      <c r="E19" s="863"/>
      <c r="F19" s="863"/>
      <c r="G19" s="863"/>
      <c r="H19" s="863"/>
      <c r="I19" s="863"/>
      <c r="J19" s="863"/>
      <c r="K19" s="863"/>
      <c r="L19" s="863"/>
      <c r="M19" s="863"/>
      <c r="N19" s="863"/>
      <c r="O19" s="863"/>
      <c r="P19" s="863"/>
      <c r="Q19" s="863"/>
      <c r="R19" s="863"/>
      <c r="S19" s="863"/>
      <c r="T19" s="788"/>
    </row>
    <row r="20" spans="2:20" ht="18.75" customHeight="1" x14ac:dyDescent="0.2">
      <c r="B20" s="1032" t="s">
        <v>338</v>
      </c>
      <c r="C20" s="1032"/>
      <c r="D20" s="1032"/>
      <c r="E20" s="1032"/>
      <c r="F20" s="1032"/>
      <c r="G20" s="1032"/>
      <c r="H20" s="1032"/>
      <c r="I20" s="1032"/>
      <c r="J20" s="1032"/>
      <c r="K20" s="1032"/>
      <c r="L20" s="1032"/>
      <c r="M20" s="1032"/>
      <c r="N20" s="1032"/>
      <c r="O20" s="1032"/>
      <c r="P20" s="1032"/>
      <c r="Q20" s="1032"/>
      <c r="R20" s="1032"/>
      <c r="S20" s="1032"/>
      <c r="T20" s="1"/>
    </row>
    <row r="21" spans="2:20" ht="18.75" customHeight="1" x14ac:dyDescent="0.2">
      <c r="B21" s="1031" t="s">
        <v>339</v>
      </c>
      <c r="C21" s="1031"/>
      <c r="D21" s="1031"/>
      <c r="E21" s="1031"/>
      <c r="F21" s="1031"/>
      <c r="G21" s="1031"/>
      <c r="H21" s="1031"/>
      <c r="I21" s="1031"/>
      <c r="J21" s="1031"/>
      <c r="K21" s="1031"/>
      <c r="L21" s="1031"/>
      <c r="M21" s="1031"/>
      <c r="N21" s="1031"/>
      <c r="O21" s="1031"/>
      <c r="P21" s="1031"/>
      <c r="Q21" s="1031"/>
      <c r="R21" s="1031"/>
      <c r="S21" s="1031"/>
      <c r="T21" s="788"/>
    </row>
    <row r="22" spans="2:20" ht="18.75" customHeight="1" x14ac:dyDescent="0.2">
      <c r="B22" s="863"/>
      <c r="C22" s="863"/>
      <c r="D22" s="863"/>
      <c r="E22" s="863"/>
      <c r="F22" s="863"/>
      <c r="G22" s="863"/>
      <c r="H22" s="863"/>
      <c r="I22" s="863"/>
      <c r="J22" s="863"/>
      <c r="K22" s="863"/>
      <c r="L22" s="863"/>
      <c r="M22" s="863"/>
      <c r="N22" s="863"/>
      <c r="O22" s="863"/>
      <c r="P22" s="863"/>
      <c r="Q22" s="863"/>
      <c r="R22" s="863"/>
      <c r="S22" s="863"/>
      <c r="T22" s="788"/>
    </row>
    <row r="23" spans="2:20" ht="18.75" customHeight="1" x14ac:dyDescent="0.2">
      <c r="B23" s="1032" t="s">
        <v>340</v>
      </c>
      <c r="C23" s="1032"/>
      <c r="D23" s="1032"/>
      <c r="E23" s="1032"/>
      <c r="F23" s="1032"/>
      <c r="G23" s="1032"/>
      <c r="H23" s="1032"/>
      <c r="I23" s="1032"/>
      <c r="J23" s="1032"/>
      <c r="K23" s="1032"/>
      <c r="L23" s="1032"/>
      <c r="M23" s="1032"/>
      <c r="N23" s="1032"/>
      <c r="O23" s="1032"/>
      <c r="P23" s="1032"/>
      <c r="Q23" s="1032"/>
      <c r="R23" s="1032"/>
      <c r="S23" s="1032"/>
      <c r="T23" s="1"/>
    </row>
    <row r="24" spans="2:20" ht="18.75" customHeight="1" x14ac:dyDescent="0.2">
      <c r="B24" s="1031" t="s">
        <v>340</v>
      </c>
      <c r="C24" s="1031"/>
      <c r="D24" s="1031"/>
      <c r="E24" s="1031"/>
      <c r="F24" s="1031"/>
      <c r="G24" s="1031"/>
      <c r="H24" s="1031"/>
      <c r="I24" s="1031"/>
      <c r="J24" s="1031"/>
      <c r="K24" s="1031"/>
      <c r="L24" s="1031"/>
      <c r="M24" s="1031"/>
      <c r="N24" s="1031"/>
      <c r="O24" s="1031"/>
      <c r="P24" s="1031"/>
      <c r="Q24" s="1031"/>
      <c r="R24" s="1031"/>
      <c r="S24" s="1031"/>
      <c r="T24" s="788"/>
    </row>
    <row r="25" spans="2:20" ht="18.75" customHeight="1" x14ac:dyDescent="0.2">
      <c r="B25" s="1031" t="s">
        <v>341</v>
      </c>
      <c r="C25" s="1031"/>
      <c r="D25" s="1031"/>
      <c r="E25" s="1031"/>
      <c r="F25" s="1031"/>
      <c r="G25" s="1031"/>
      <c r="H25" s="1031"/>
      <c r="I25" s="1031"/>
      <c r="J25" s="1031"/>
      <c r="K25" s="1031"/>
      <c r="L25" s="1031"/>
      <c r="M25" s="1031"/>
      <c r="N25" s="1031"/>
      <c r="O25" s="1031"/>
      <c r="P25" s="1031"/>
      <c r="Q25" s="1031"/>
      <c r="R25" s="1031"/>
      <c r="S25" s="1031"/>
      <c r="T25" s="788"/>
    </row>
    <row r="26" spans="2:20" ht="18.75" customHeight="1" x14ac:dyDescent="0.2">
      <c r="B26" s="863"/>
      <c r="C26" s="863"/>
      <c r="D26" s="863"/>
      <c r="E26" s="863"/>
      <c r="F26" s="863"/>
      <c r="G26" s="863"/>
      <c r="H26" s="863"/>
      <c r="I26" s="863"/>
      <c r="J26" s="863"/>
      <c r="K26" s="863"/>
      <c r="L26" s="863"/>
      <c r="M26" s="863"/>
      <c r="N26" s="863"/>
      <c r="O26" s="863"/>
      <c r="P26" s="863"/>
      <c r="Q26" s="863"/>
      <c r="R26" s="863"/>
      <c r="S26" s="863"/>
      <c r="T26" s="788"/>
    </row>
    <row r="27" spans="2:20" ht="18.75" customHeight="1" x14ac:dyDescent="0.2">
      <c r="B27" s="1032" t="s">
        <v>342</v>
      </c>
      <c r="C27" s="1032"/>
      <c r="D27" s="1032"/>
      <c r="E27" s="1032"/>
      <c r="F27" s="1032"/>
      <c r="G27" s="1032"/>
      <c r="H27" s="1032"/>
      <c r="I27" s="1032"/>
      <c r="J27" s="1032"/>
      <c r="K27" s="1032"/>
      <c r="L27" s="1032"/>
      <c r="M27" s="1032"/>
      <c r="N27" s="1032"/>
      <c r="O27" s="1032"/>
      <c r="P27" s="1032"/>
      <c r="Q27" s="1032"/>
      <c r="R27" s="1032"/>
      <c r="S27" s="1032"/>
      <c r="T27" s="1"/>
    </row>
    <row r="28" spans="2:20" ht="18.75" customHeight="1" x14ac:dyDescent="0.2">
      <c r="B28" s="1031" t="s">
        <v>342</v>
      </c>
      <c r="C28" s="1031"/>
      <c r="D28" s="1031"/>
      <c r="E28" s="1031"/>
      <c r="F28" s="1031"/>
      <c r="G28" s="1031"/>
      <c r="H28" s="1031"/>
      <c r="I28" s="1031"/>
      <c r="J28" s="1031"/>
      <c r="K28" s="1031"/>
      <c r="L28" s="1031"/>
      <c r="M28" s="1031"/>
      <c r="N28" s="1031"/>
      <c r="O28" s="1031"/>
      <c r="P28" s="1031"/>
      <c r="Q28" s="1031"/>
      <c r="R28" s="1031"/>
      <c r="S28" s="1031"/>
      <c r="T28" s="788"/>
    </row>
    <row r="29" spans="2:20" ht="18.75" customHeight="1" x14ac:dyDescent="0.2">
      <c r="B29" s="1031" t="s">
        <v>343</v>
      </c>
      <c r="C29" s="1031"/>
      <c r="D29" s="1031"/>
      <c r="E29" s="1031"/>
      <c r="F29" s="1031"/>
      <c r="G29" s="1031"/>
      <c r="H29" s="1031"/>
      <c r="I29" s="1031"/>
      <c r="J29" s="1031"/>
      <c r="K29" s="1031"/>
      <c r="L29" s="1031"/>
      <c r="M29" s="1031"/>
      <c r="N29" s="1031"/>
      <c r="O29" s="1031"/>
      <c r="P29" s="1031"/>
      <c r="Q29" s="1031"/>
      <c r="R29" s="1031"/>
      <c r="S29" s="1031"/>
      <c r="T29" s="788"/>
    </row>
    <row r="30" spans="2:20" ht="18.75" customHeight="1" x14ac:dyDescent="0.2">
      <c r="B30" s="863"/>
      <c r="C30" s="863"/>
      <c r="D30" s="863"/>
      <c r="E30" s="863"/>
      <c r="F30" s="863"/>
      <c r="G30" s="863"/>
      <c r="H30" s="863"/>
      <c r="I30" s="863"/>
      <c r="J30" s="863"/>
      <c r="K30" s="863"/>
      <c r="L30" s="863"/>
      <c r="M30" s="863"/>
      <c r="N30" s="863"/>
      <c r="O30" s="863"/>
      <c r="P30" s="863"/>
      <c r="Q30" s="863"/>
      <c r="R30" s="863"/>
      <c r="S30" s="863"/>
      <c r="T30" s="788"/>
    </row>
    <row r="31" spans="2:20" ht="18.75" customHeight="1" x14ac:dyDescent="0.2">
      <c r="B31" s="1032" t="s">
        <v>344</v>
      </c>
      <c r="C31" s="1032"/>
      <c r="D31" s="1032"/>
      <c r="E31" s="1032"/>
      <c r="F31" s="1032"/>
      <c r="G31" s="1032"/>
      <c r="H31" s="1032"/>
      <c r="I31" s="1032"/>
      <c r="J31" s="1032"/>
      <c r="K31" s="1032"/>
      <c r="L31" s="1032"/>
      <c r="M31" s="1032"/>
      <c r="N31" s="1032"/>
      <c r="O31" s="1032"/>
      <c r="P31" s="1032"/>
      <c r="Q31" s="1032"/>
      <c r="R31" s="1032"/>
      <c r="S31" s="1032"/>
      <c r="T31" s="1"/>
    </row>
    <row r="32" spans="2:20" ht="18.75" customHeight="1" x14ac:dyDescent="0.2">
      <c r="B32" s="1031" t="s">
        <v>345</v>
      </c>
      <c r="C32" s="1031"/>
      <c r="D32" s="1031"/>
      <c r="E32" s="1031"/>
      <c r="F32" s="1031"/>
      <c r="G32" s="1031"/>
      <c r="H32" s="1031"/>
      <c r="I32" s="1031"/>
      <c r="J32" s="1031"/>
      <c r="K32" s="1031"/>
      <c r="L32" s="1031"/>
      <c r="M32" s="1031"/>
      <c r="N32" s="1031"/>
      <c r="O32" s="1031"/>
      <c r="P32" s="1031"/>
      <c r="Q32" s="1031"/>
      <c r="R32" s="1031"/>
      <c r="S32" s="1031"/>
      <c r="T32" s="788"/>
    </row>
    <row r="33" spans="2:20" ht="18.75" customHeight="1" x14ac:dyDescent="0.2">
      <c r="B33" s="1031" t="s">
        <v>346</v>
      </c>
      <c r="C33" s="1031"/>
      <c r="D33" s="1031"/>
      <c r="E33" s="1031"/>
      <c r="F33" s="1031"/>
      <c r="G33" s="1031"/>
      <c r="H33" s="1031"/>
      <c r="I33" s="1031"/>
      <c r="J33" s="1031"/>
      <c r="K33" s="1031"/>
      <c r="L33" s="1031"/>
      <c r="M33" s="1031"/>
      <c r="N33" s="1031"/>
      <c r="O33" s="1031"/>
      <c r="P33" s="1031"/>
      <c r="Q33" s="1031"/>
      <c r="R33" s="1031"/>
      <c r="S33" s="1031"/>
      <c r="T33" s="863"/>
    </row>
    <row r="34" spans="2:20" ht="18.75" customHeight="1" x14ac:dyDescent="0.2">
      <c r="B34" s="1031" t="s">
        <v>347</v>
      </c>
      <c r="C34" s="1031"/>
      <c r="D34" s="1031"/>
      <c r="E34" s="1031"/>
      <c r="F34" s="1031"/>
      <c r="G34" s="1031"/>
      <c r="H34" s="1031"/>
      <c r="I34" s="1031"/>
      <c r="J34" s="1031"/>
      <c r="K34" s="1031"/>
      <c r="L34" s="1031"/>
      <c r="M34" s="1031"/>
      <c r="N34" s="1031"/>
      <c r="O34" s="1031"/>
      <c r="P34" s="1031"/>
      <c r="Q34" s="1031"/>
      <c r="R34" s="1031"/>
      <c r="S34" s="1031"/>
      <c r="T34" s="863"/>
    </row>
    <row r="35" spans="2:20" ht="15" customHeight="1" x14ac:dyDescent="0.2">
      <c r="B35" s="1031" t="s">
        <v>348</v>
      </c>
      <c r="C35" s="1031"/>
      <c r="D35" s="1031"/>
      <c r="E35" s="1031"/>
      <c r="F35" s="1031"/>
      <c r="G35" s="1031"/>
      <c r="H35" s="1031"/>
      <c r="I35" s="1031"/>
      <c r="J35" s="1031"/>
      <c r="K35" s="1031"/>
      <c r="L35" s="1031"/>
      <c r="M35" s="1031"/>
      <c r="N35" s="1031"/>
      <c r="O35" s="1031"/>
      <c r="P35" s="1031"/>
      <c r="Q35" s="1031"/>
      <c r="R35" s="1031"/>
      <c r="S35" s="1031"/>
      <c r="T35" s="863"/>
    </row>
    <row r="36" spans="2:20" ht="15.95" customHeight="1" x14ac:dyDescent="0.2">
      <c r="B36" s="788"/>
      <c r="C36" s="788"/>
      <c r="D36" s="788"/>
      <c r="E36" s="788"/>
      <c r="F36" s="788"/>
      <c r="G36" s="788"/>
      <c r="H36" s="788"/>
      <c r="I36" s="788"/>
      <c r="J36" s="788"/>
      <c r="K36" s="788"/>
      <c r="L36" s="788"/>
      <c r="M36" s="788"/>
      <c r="N36" s="788"/>
      <c r="O36" s="789"/>
      <c r="P36" s="788"/>
      <c r="Q36" s="789"/>
      <c r="R36" s="788"/>
      <c r="S36" s="788"/>
      <c r="T36" s="788"/>
    </row>
    <row r="37" spans="2:20" ht="15.95" customHeight="1" x14ac:dyDescent="0.2"/>
    <row r="38" spans="2:20" ht="15.95" customHeight="1" x14ac:dyDescent="0.2"/>
    <row r="39" spans="2:20" ht="15.95" customHeight="1" x14ac:dyDescent="0.2"/>
    <row r="40" spans="2:20" ht="15.95" customHeight="1" x14ac:dyDescent="0.2"/>
    <row r="41" spans="2:20" ht="15.95" customHeight="1" x14ac:dyDescent="0.2"/>
    <row r="42" spans="2:20" ht="15.95" customHeight="1" x14ac:dyDescent="0.2"/>
    <row r="43" spans="2:20" ht="18" customHeight="1" x14ac:dyDescent="0.2"/>
  </sheetData>
  <mergeCells count="28">
    <mergeCell ref="B15:S15"/>
    <mergeCell ref="B2:R2"/>
    <mergeCell ref="C3:E3"/>
    <mergeCell ref="B5:P5"/>
    <mergeCell ref="Q5:S5"/>
    <mergeCell ref="B7:S7"/>
    <mergeCell ref="B8:T8"/>
    <mergeCell ref="B9:T9"/>
    <mergeCell ref="B10:T10"/>
    <mergeCell ref="B11:T11"/>
    <mergeCell ref="B12:T12"/>
    <mergeCell ref="B13:T13"/>
    <mergeCell ref="B31:S31"/>
    <mergeCell ref="B16:S16"/>
    <mergeCell ref="B17:S17"/>
    <mergeCell ref="B18:S18"/>
    <mergeCell ref="B20:S20"/>
    <mergeCell ref="B21:S21"/>
    <mergeCell ref="B23:S23"/>
    <mergeCell ref="B24:S24"/>
    <mergeCell ref="B25:S25"/>
    <mergeCell ref="B27:S27"/>
    <mergeCell ref="B28:S28"/>
    <mergeCell ref="B29:S29"/>
    <mergeCell ref="B32:S32"/>
    <mergeCell ref="B33:S33"/>
    <mergeCell ref="B34:S34"/>
    <mergeCell ref="B35:S35"/>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8"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201" t="s">
        <v>143</v>
      </c>
      <c r="V1" s="201" t="s">
        <v>19</v>
      </c>
      <c r="Y1" s="201"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17.25" customHeight="1" x14ac:dyDescent="0.2">
      <c r="A4" s="1045" t="s">
        <v>202</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33</v>
      </c>
      <c r="Q7" s="1054"/>
      <c r="R7" s="568"/>
      <c r="S7" s="1054"/>
      <c r="T7" s="1054"/>
      <c r="U7" s="568"/>
      <c r="V7" s="1054"/>
      <c r="W7" s="1054"/>
      <c r="X7" s="568"/>
      <c r="Y7" s="1054"/>
      <c r="Z7" s="1055"/>
      <c r="AA7" s="430"/>
      <c r="AB7" s="430"/>
      <c r="AC7" s="431"/>
      <c r="AD7" s="431"/>
      <c r="AE7" s="431"/>
      <c r="AF7" s="431"/>
      <c r="AG7" s="431"/>
      <c r="AH7" s="431"/>
      <c r="AI7" s="432"/>
    </row>
    <row r="8" spans="1:50" s="213" customFormat="1" ht="33.75" customHeight="1" x14ac:dyDescent="0.2">
      <c r="A8" s="209"/>
      <c r="B8" s="1048"/>
      <c r="C8" s="211"/>
      <c r="D8" s="1085"/>
      <c r="E8" s="1086"/>
      <c r="F8" s="211"/>
      <c r="G8" s="1056" t="s">
        <v>177</v>
      </c>
      <c r="H8" s="1055"/>
      <c r="I8" s="211"/>
      <c r="J8" s="1056" t="s">
        <v>183</v>
      </c>
      <c r="K8" s="1055"/>
      <c r="L8" s="211"/>
      <c r="M8" s="1056" t="s">
        <v>178</v>
      </c>
      <c r="N8" s="1055"/>
      <c r="O8" s="211"/>
      <c r="P8" s="1085"/>
      <c r="Q8" s="1087"/>
      <c r="R8" s="501"/>
      <c r="S8" s="1056" t="s">
        <v>184</v>
      </c>
      <c r="T8" s="1055"/>
      <c r="U8" s="211"/>
      <c r="V8" s="1056" t="s">
        <v>185</v>
      </c>
      <c r="W8" s="1055"/>
      <c r="X8" s="211"/>
      <c r="Y8" s="1056" t="s">
        <v>186</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227</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38"/>
  <sheetViews>
    <sheetView showGridLines="0" topLeftCell="A17" zoomScaleNormal="100" workbookViewId="0">
      <selection activeCell="AE43" sqref="AE43"/>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97"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Y1" s="714"/>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52.5" customHeight="1" x14ac:dyDescent="0.2">
      <c r="B2" s="1044"/>
      <c r="C2" s="1044"/>
      <c r="D2" s="1044"/>
      <c r="E2" s="1044"/>
      <c r="F2" s="1044"/>
      <c r="G2" s="1044"/>
      <c r="H2" s="1044"/>
      <c r="I2" s="1044"/>
      <c r="O2" s="20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Y3" s="61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17.25" customHeight="1" x14ac:dyDescent="0.2">
      <c r="A4" s="1045" t="s">
        <v>420</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431" customFormat="1" ht="12.75" customHeight="1" x14ac:dyDescent="0.2">
      <c r="A7" s="715"/>
      <c r="B7" s="1124" t="s">
        <v>15</v>
      </c>
      <c r="C7" s="675"/>
      <c r="D7" s="1125" t="s">
        <v>218</v>
      </c>
      <c r="E7" s="1125"/>
      <c r="F7" s="675"/>
      <c r="G7" s="1125"/>
      <c r="H7" s="1125"/>
      <c r="I7" s="675"/>
      <c r="J7" s="1125"/>
      <c r="K7" s="1125"/>
      <c r="L7" s="675"/>
      <c r="M7" s="1125"/>
      <c r="N7" s="1125"/>
      <c r="O7" s="675"/>
      <c r="P7" s="1125" t="s">
        <v>33</v>
      </c>
      <c r="Q7" s="1125"/>
      <c r="R7" s="675"/>
      <c r="S7" s="1125"/>
      <c r="T7" s="1125"/>
      <c r="U7" s="675"/>
      <c r="V7" s="1125"/>
      <c r="W7" s="1125"/>
      <c r="X7" s="675"/>
      <c r="Y7" s="1089"/>
      <c r="Z7" s="1089"/>
      <c r="AA7" s="672"/>
      <c r="AB7" s="672"/>
      <c r="AC7" s="596"/>
      <c r="AD7" s="596"/>
      <c r="AE7" s="596"/>
      <c r="AF7" s="596"/>
      <c r="AG7" s="596"/>
      <c r="AH7" s="596"/>
      <c r="AI7" s="597"/>
      <c r="AJ7" s="596"/>
      <c r="AK7" s="596"/>
      <c r="AL7" s="596"/>
      <c r="AM7" s="596"/>
      <c r="AN7" s="596"/>
      <c r="AO7" s="596"/>
      <c r="AP7" s="596"/>
      <c r="AQ7" s="596"/>
      <c r="AR7" s="596"/>
      <c r="AS7" s="596"/>
      <c r="AT7" s="596"/>
      <c r="AU7" s="596"/>
      <c r="AV7" s="596"/>
      <c r="AW7" s="596"/>
      <c r="AX7" s="596"/>
    </row>
    <row r="8" spans="1:50" s="431" customFormat="1" ht="33.75" customHeight="1" x14ac:dyDescent="0.2">
      <c r="A8" s="715"/>
      <c r="B8" s="1124"/>
      <c r="C8" s="675"/>
      <c r="D8" s="1125"/>
      <c r="E8" s="1125"/>
      <c r="F8" s="675"/>
      <c r="G8" s="1125" t="s">
        <v>177</v>
      </c>
      <c r="H8" s="1125"/>
      <c r="I8" s="675"/>
      <c r="J8" s="1125" t="s">
        <v>183</v>
      </c>
      <c r="K8" s="1125"/>
      <c r="L8" s="675"/>
      <c r="M8" s="1125" t="s">
        <v>178</v>
      </c>
      <c r="N8" s="1125"/>
      <c r="O8" s="675"/>
      <c r="P8" s="1125"/>
      <c r="Q8" s="1125"/>
      <c r="R8" s="675"/>
      <c r="S8" s="1125" t="s">
        <v>184</v>
      </c>
      <c r="T8" s="1125"/>
      <c r="U8" s="675"/>
      <c r="V8" s="1125" t="s">
        <v>185</v>
      </c>
      <c r="W8" s="1125"/>
      <c r="X8" s="675"/>
      <c r="Y8" s="1089" t="s">
        <v>186</v>
      </c>
      <c r="Z8" s="1089"/>
      <c r="AA8" s="672"/>
      <c r="AB8" s="672"/>
      <c r="AC8" s="596"/>
      <c r="AD8" s="596"/>
      <c r="AE8" s="596"/>
      <c r="AF8" s="596"/>
      <c r="AG8" s="596"/>
      <c r="AH8" s="596"/>
      <c r="AI8" s="597"/>
      <c r="AJ8" s="596"/>
      <c r="AK8" s="596"/>
      <c r="AL8" s="596"/>
      <c r="AM8" s="596"/>
      <c r="AN8" s="596"/>
      <c r="AO8" s="596"/>
      <c r="AP8" s="596"/>
      <c r="AQ8" s="596"/>
      <c r="AR8" s="596"/>
      <c r="AS8" s="596"/>
      <c r="AT8" s="596"/>
      <c r="AU8" s="596"/>
      <c r="AV8" s="596"/>
      <c r="AW8" s="596"/>
      <c r="AX8" s="596"/>
    </row>
    <row r="9" spans="1:50" s="435" customFormat="1" ht="36.75" customHeight="1" x14ac:dyDescent="0.2">
      <c r="A9" s="716"/>
      <c r="B9" s="1124"/>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599"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672"/>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 t="shared" ref="P11:P28" si="2">S11+V11+Y11</f>
        <v>391632</v>
      </c>
      <c r="Q11" s="685">
        <f>P11*100/D11</f>
        <v>4.6073339327711258</v>
      </c>
      <c r="R11" s="679"/>
      <c r="S11" s="682">
        <f>'34adictcasaad'!G12</f>
        <v>113618</v>
      </c>
      <c r="T11" s="686">
        <f>S11*100/G11</f>
        <v>1.6293526113337651</v>
      </c>
      <c r="U11" s="679"/>
      <c r="V11" s="682">
        <f>'34adictcasaad'!J12</f>
        <v>93628</v>
      </c>
      <c r="W11" s="686">
        <f>V11*100/J11</f>
        <v>8.4589906816305067</v>
      </c>
      <c r="X11" s="679"/>
      <c r="Y11" s="605">
        <f>'34adictcasaad'!M12</f>
        <v>184386</v>
      </c>
      <c r="Z11" s="609">
        <f>Y11*100/M11</f>
        <v>43.886590724088521</v>
      </c>
      <c r="AA11" s="588"/>
      <c r="AB11" s="589">
        <f t="shared" ref="AB11:AB28" si="3">_xlfn.RANK.EQ(Q11,Q$11:Q$30,0)</f>
        <v>4</v>
      </c>
      <c r="AC11" s="589">
        <v>1</v>
      </c>
      <c r="AD11" s="589">
        <f>MATCH(AC11,AB$11:AB$30,0)</f>
        <v>7</v>
      </c>
      <c r="AE11" s="590" t="str">
        <f t="shared" ref="AE11:AE29" si="4">INDEX(B$11:B$30,AD11,1)</f>
        <v>Castilla y León</v>
      </c>
      <c r="AF11" s="591">
        <f t="shared" ref="AF11:AF29" si="5">INDEX(Q$11:Q$30,AD11,1)</f>
        <v>6.1589200215793376</v>
      </c>
      <c r="AG11" s="587"/>
      <c r="AH11" s="589">
        <f>_xlfn.RANK.EQ(T11,T$11:T$30,0)</f>
        <v>4</v>
      </c>
      <c r="AI11" s="589">
        <v>1</v>
      </c>
      <c r="AJ11" s="589">
        <f>MATCH(AI11,AH$11:AH$30,0)</f>
        <v>18</v>
      </c>
      <c r="AK11" s="590" t="str">
        <f>INDEX(B$11:B$30,AJ11,1)</f>
        <v>Ceuta y Melilla</v>
      </c>
      <c r="AL11" s="591">
        <f>INDEX(T$11:T$30,AJ11,1)</f>
        <v>1.7738120109717552</v>
      </c>
      <c r="AM11" s="587"/>
      <c r="AN11" s="589">
        <f>_xlfn.RANK.EQ(W11,W$11:W$30,0)</f>
        <v>1</v>
      </c>
      <c r="AO11" s="589">
        <v>1</v>
      </c>
      <c r="AP11" s="589">
        <f>MATCH(AO11,AN$11:AN$30,0)</f>
        <v>1</v>
      </c>
      <c r="AQ11" s="590" t="str">
        <f>INDEX(B$11:B$30,AP11,1)</f>
        <v>Andalucía</v>
      </c>
      <c r="AR11" s="591">
        <f>INDEX(W$11:W$30,AP11,1)</f>
        <v>8.4589906816305067</v>
      </c>
      <c r="AS11" s="587"/>
      <c r="AT11" s="589">
        <f>_xlfn.RANK.EQ(Z11,Z$11:Z$30,0)</f>
        <v>1</v>
      </c>
      <c r="AU11" s="589">
        <v>1</v>
      </c>
      <c r="AV11" s="589">
        <f>MATCH(AU11,AT$11:AT$30,0)</f>
        <v>1</v>
      </c>
      <c r="AW11" s="590" t="str">
        <f>INDEX(B$11:B$30,AV11,1)</f>
        <v>Andalucía</v>
      </c>
      <c r="AX11" s="591">
        <f>INDEX(Z$11:Z$30,AV11,1)</f>
        <v>43.886590724088521</v>
      </c>
    </row>
    <row r="12" spans="1:50" s="231" customFormat="1" ht="18" customHeight="1" x14ac:dyDescent="0.15">
      <c r="A12" s="677"/>
      <c r="B12" s="678" t="s">
        <v>10</v>
      </c>
      <c r="C12" s="679"/>
      <c r="D12" s="680">
        <f t="shared" ref="D12:D28" si="6">G12+J12+M12</f>
        <v>1326315</v>
      </c>
      <c r="E12" s="681">
        <f t="shared" si="0"/>
        <v>2.793687765163531</v>
      </c>
      <c r="F12" s="679"/>
      <c r="G12" s="682">
        <f>'20pobl'!J13</f>
        <v>1033381</v>
      </c>
      <c r="H12" s="683">
        <f t="shared" ref="H12:H28" si="7">G12*100/$G$30</f>
        <v>2.7196806224588062</v>
      </c>
      <c r="I12" s="679"/>
      <c r="J12" s="682">
        <f>'20pobl'!Q13</f>
        <v>195961</v>
      </c>
      <c r="K12" s="683">
        <f t="shared" ref="K12:K28" si="8">J12*100/$J$30</f>
        <v>2.9625852309620928</v>
      </c>
      <c r="L12" s="679"/>
      <c r="M12" s="682">
        <f>'20pobl'!X13</f>
        <v>96973</v>
      </c>
      <c r="N12" s="683">
        <f t="shared" si="1"/>
        <v>3.3853578464246428</v>
      </c>
      <c r="O12" s="679"/>
      <c r="P12" s="684">
        <f t="shared" si="2"/>
        <v>48208</v>
      </c>
      <c r="Q12" s="685">
        <f t="shared" ref="Q12:Q28" si="9">P12*100/D12</f>
        <v>3.6347323222613031</v>
      </c>
      <c r="R12" s="679"/>
      <c r="S12" s="682">
        <f>'34adictcasaad'!G13</f>
        <v>9805</v>
      </c>
      <c r="T12" s="686">
        <f t="shared" ref="T12:T28" si="10">S12*100/G12</f>
        <v>0.94882719926145342</v>
      </c>
      <c r="U12" s="679"/>
      <c r="V12" s="682">
        <f>'34adictcasaad'!J13</f>
        <v>9127</v>
      </c>
      <c r="W12" s="686">
        <f t="shared" ref="W12:W28" si="11">V12*100/J12</f>
        <v>4.6575594123320458</v>
      </c>
      <c r="X12" s="679"/>
      <c r="Y12" s="605">
        <f>'34adictcasaad'!M13</f>
        <v>29276</v>
      </c>
      <c r="Z12" s="609">
        <f t="shared" ref="Z12:Z28" si="12">Y12*100/M12</f>
        <v>30.189846658348198</v>
      </c>
      <c r="AA12" s="588"/>
      <c r="AB12" s="589">
        <f t="shared" si="3"/>
        <v>12</v>
      </c>
      <c r="AC12" s="589">
        <v>2</v>
      </c>
      <c r="AD12" s="589">
        <f t="shared" ref="AD12:AD28" si="13">MATCH(AC12,AB$11:AB$30,0)</f>
        <v>11</v>
      </c>
      <c r="AE12" s="590" t="str">
        <f t="shared" si="4"/>
        <v>Extremadura</v>
      </c>
      <c r="AF12" s="591">
        <f t="shared" si="5"/>
        <v>5.2944890668729663</v>
      </c>
      <c r="AG12" s="587"/>
      <c r="AH12" s="589">
        <f t="shared" ref="AH12:AH30" si="14">_xlfn.RANK.EQ(T12,T$11:T$30,0)</f>
        <v>19</v>
      </c>
      <c r="AI12" s="589">
        <v>2</v>
      </c>
      <c r="AJ12" s="589">
        <f t="shared" ref="AJ12:AJ28" si="15">MATCH(AI12,AH$11:AH$30,0)</f>
        <v>16</v>
      </c>
      <c r="AK12" s="590" t="str">
        <f t="shared" ref="AK12:AK29" si="16">INDEX(B$11:B$30,AJ12,1)</f>
        <v>País Vasco</v>
      </c>
      <c r="AL12" s="591">
        <f t="shared" ref="AL12:AL29" si="17">INDEX(T$11:T$30,AJ12,1)</f>
        <v>1.7539514182408353</v>
      </c>
      <c r="AM12" s="587"/>
      <c r="AN12" s="589">
        <f t="shared" ref="AN12:AN30" si="18">_xlfn.RANK.EQ(W12,W$11:W$30,0)</f>
        <v>16</v>
      </c>
      <c r="AO12" s="589">
        <v>2</v>
      </c>
      <c r="AP12" s="589">
        <f t="shared" ref="AP12:AP28" si="19">MATCH(AO12,AN$11:AN$30,0)</f>
        <v>11</v>
      </c>
      <c r="AQ12" s="590" t="str">
        <f t="shared" ref="AQ12:AQ29" si="20">INDEX(B$11:B$30,AP12,1)</f>
        <v>Extremadura</v>
      </c>
      <c r="AR12" s="591">
        <f t="shared" ref="AR12:AR28" si="21">INDEX(W$11:W$30,AP12,1)</f>
        <v>8.0316601254086919</v>
      </c>
      <c r="AS12" s="587"/>
      <c r="AT12" s="589">
        <f t="shared" ref="AT12:AT30" si="22">_xlfn.RANK.EQ(Z12,Z$11:Z$30,0)</f>
        <v>14</v>
      </c>
      <c r="AU12" s="589">
        <v>2</v>
      </c>
      <c r="AV12" s="589">
        <f t="shared" ref="AV12:AV28" si="23">MATCH(AU12,AT$11:AT$30,0)</f>
        <v>11</v>
      </c>
      <c r="AW12" s="590" t="str">
        <f t="shared" ref="AW12:AW29" si="24">INDEX(B$11:B$30,AV12,1)</f>
        <v>Extremadura</v>
      </c>
      <c r="AX12" s="591">
        <f t="shared" ref="AX12:AX29" si="25">INDEX(Z$11:Z$30,AV12,1)</f>
        <v>41.387546894820652</v>
      </c>
    </row>
    <row r="13" spans="1:50" s="231" customFormat="1" ht="18" customHeight="1" x14ac:dyDescent="0.15">
      <c r="A13" s="677"/>
      <c r="B13" s="678" t="s">
        <v>40</v>
      </c>
      <c r="C13" s="679"/>
      <c r="D13" s="680">
        <f t="shared" si="6"/>
        <v>1004686</v>
      </c>
      <c r="E13" s="681">
        <f t="shared" si="0"/>
        <v>2.1162235110294971</v>
      </c>
      <c r="F13" s="679"/>
      <c r="G13" s="682">
        <f>'20pobl'!J14</f>
        <v>731830</v>
      </c>
      <c r="H13" s="683">
        <f t="shared" si="7"/>
        <v>1.9260503821282062</v>
      </c>
      <c r="I13" s="679"/>
      <c r="J13" s="682">
        <f>'20pobl'!Q14</f>
        <v>187640</v>
      </c>
      <c r="K13" s="683">
        <f t="shared" si="8"/>
        <v>2.8367863643159974</v>
      </c>
      <c r="L13" s="679"/>
      <c r="M13" s="682">
        <f>'20pobl'!X14</f>
        <v>85216</v>
      </c>
      <c r="N13" s="683">
        <f t="shared" si="1"/>
        <v>2.974917288739364</v>
      </c>
      <c r="O13" s="679"/>
      <c r="P13" s="684">
        <f t="shared" si="2"/>
        <v>41081</v>
      </c>
      <c r="Q13" s="685">
        <f t="shared" si="9"/>
        <v>4.0889392307646366</v>
      </c>
      <c r="R13" s="679"/>
      <c r="S13" s="682">
        <f>'34adictcasaad'!G14</f>
        <v>9490</v>
      </c>
      <c r="T13" s="686">
        <f t="shared" si="10"/>
        <v>1.2967492450432478</v>
      </c>
      <c r="U13" s="679"/>
      <c r="V13" s="682">
        <f>'34adictcasaad'!J14</f>
        <v>8857</v>
      </c>
      <c r="W13" s="686">
        <f t="shared" si="11"/>
        <v>4.720208910680026</v>
      </c>
      <c r="X13" s="679"/>
      <c r="Y13" s="605">
        <f>'34adictcasaad'!M14</f>
        <v>22734</v>
      </c>
      <c r="Z13" s="609">
        <f t="shared" si="12"/>
        <v>26.67808862185505</v>
      </c>
      <c r="AA13" s="588"/>
      <c r="AB13" s="589">
        <f t="shared" si="3"/>
        <v>9</v>
      </c>
      <c r="AC13" s="589">
        <v>3</v>
      </c>
      <c r="AD13" s="589">
        <f t="shared" si="13"/>
        <v>16</v>
      </c>
      <c r="AE13" s="590" t="str">
        <f t="shared" si="4"/>
        <v>País Vasco</v>
      </c>
      <c r="AF13" s="592">
        <f t="shared" si="5"/>
        <v>5.1157200474237987</v>
      </c>
      <c r="AG13" s="587"/>
      <c r="AH13" s="589">
        <f t="shared" si="14"/>
        <v>11</v>
      </c>
      <c r="AI13" s="589">
        <v>3</v>
      </c>
      <c r="AJ13" s="589">
        <f t="shared" si="15"/>
        <v>7</v>
      </c>
      <c r="AK13" s="590" t="str">
        <f t="shared" si="16"/>
        <v>Castilla y León</v>
      </c>
      <c r="AL13" s="591">
        <f t="shared" si="17"/>
        <v>1.7128438726586497</v>
      </c>
      <c r="AM13" s="587"/>
      <c r="AN13" s="589">
        <f t="shared" si="18"/>
        <v>15</v>
      </c>
      <c r="AO13" s="589">
        <v>3</v>
      </c>
      <c r="AP13" s="589">
        <f t="shared" si="19"/>
        <v>9</v>
      </c>
      <c r="AQ13" s="590" t="str">
        <f t="shared" si="20"/>
        <v>Cataluña</v>
      </c>
      <c r="AR13" s="591">
        <f t="shared" si="21"/>
        <v>7.4268280238010993</v>
      </c>
      <c r="AS13" s="587"/>
      <c r="AT13" s="589">
        <f t="shared" si="22"/>
        <v>17</v>
      </c>
      <c r="AU13" s="589">
        <v>3</v>
      </c>
      <c r="AV13" s="589">
        <f t="shared" si="23"/>
        <v>7</v>
      </c>
      <c r="AW13" s="590" t="str">
        <f t="shared" si="24"/>
        <v>Castilla y León</v>
      </c>
      <c r="AX13" s="591">
        <f t="shared" si="25"/>
        <v>41.119838430361931</v>
      </c>
    </row>
    <row r="14" spans="1:50" s="231" customFormat="1" ht="18" customHeight="1" x14ac:dyDescent="0.15">
      <c r="A14" s="677"/>
      <c r="B14" s="678" t="s">
        <v>41</v>
      </c>
      <c r="C14" s="679"/>
      <c r="D14" s="680">
        <f t="shared" si="6"/>
        <v>1176659</v>
      </c>
      <c r="E14" s="681">
        <f t="shared" si="0"/>
        <v>2.4784593796115968</v>
      </c>
      <c r="F14" s="679"/>
      <c r="G14" s="682">
        <f>'20pobl'!J15</f>
        <v>984374</v>
      </c>
      <c r="H14" s="683">
        <f t="shared" si="7"/>
        <v>2.5907026479606889</v>
      </c>
      <c r="I14" s="679"/>
      <c r="J14" s="682">
        <f>'20pobl'!Q15</f>
        <v>141017</v>
      </c>
      <c r="K14" s="683">
        <f t="shared" si="8"/>
        <v>2.1319287078274836</v>
      </c>
      <c r="L14" s="679"/>
      <c r="M14" s="682">
        <f>'20pobl'!X15</f>
        <v>51268</v>
      </c>
      <c r="N14" s="683">
        <f t="shared" si="1"/>
        <v>1.789781960653982</v>
      </c>
      <c r="O14" s="679"/>
      <c r="P14" s="684">
        <f t="shared" si="2"/>
        <v>40174</v>
      </c>
      <c r="Q14" s="685">
        <f t="shared" si="9"/>
        <v>3.4142432089500865</v>
      </c>
      <c r="R14" s="679"/>
      <c r="S14" s="682">
        <f>'34adictcasaad'!G15</f>
        <v>11379</v>
      </c>
      <c r="T14" s="686">
        <f t="shared" si="10"/>
        <v>1.1559630790736042</v>
      </c>
      <c r="U14" s="679"/>
      <c r="V14" s="682">
        <f>'34adictcasaad'!J15</f>
        <v>9347</v>
      </c>
      <c r="W14" s="686">
        <f t="shared" si="11"/>
        <v>6.6282788599956035</v>
      </c>
      <c r="X14" s="679"/>
      <c r="Y14" s="605">
        <f>'34adictcasaad'!M15</f>
        <v>19448</v>
      </c>
      <c r="Z14" s="609">
        <f t="shared" si="12"/>
        <v>37.933993914332525</v>
      </c>
      <c r="AA14" s="588"/>
      <c r="AB14" s="589">
        <f t="shared" si="3"/>
        <v>15</v>
      </c>
      <c r="AC14" s="589">
        <v>4</v>
      </c>
      <c r="AD14" s="589">
        <f t="shared" si="13"/>
        <v>1</v>
      </c>
      <c r="AE14" s="590" t="str">
        <f t="shared" si="4"/>
        <v>Andalucía</v>
      </c>
      <c r="AF14" s="591">
        <f t="shared" si="5"/>
        <v>4.6073339327711258</v>
      </c>
      <c r="AG14" s="587"/>
      <c r="AH14" s="589">
        <f t="shared" si="14"/>
        <v>15</v>
      </c>
      <c r="AI14" s="589">
        <v>4</v>
      </c>
      <c r="AJ14" s="589">
        <f t="shared" si="15"/>
        <v>1</v>
      </c>
      <c r="AK14" s="590" t="str">
        <f t="shared" si="16"/>
        <v>Andalucía</v>
      </c>
      <c r="AL14" s="591">
        <f t="shared" si="17"/>
        <v>1.6293526113337651</v>
      </c>
      <c r="AM14" s="587"/>
      <c r="AN14" s="589">
        <f t="shared" si="18"/>
        <v>5</v>
      </c>
      <c r="AO14" s="589">
        <v>4</v>
      </c>
      <c r="AP14" s="589">
        <f t="shared" si="19"/>
        <v>8</v>
      </c>
      <c r="AQ14" s="590" t="str">
        <f t="shared" si="20"/>
        <v>Castilla - La Mancha</v>
      </c>
      <c r="AR14" s="591">
        <f t="shared" si="21"/>
        <v>6.8275990413940049</v>
      </c>
      <c r="AS14" s="587"/>
      <c r="AT14" s="589">
        <f t="shared" si="22"/>
        <v>8</v>
      </c>
      <c r="AU14" s="589">
        <v>4</v>
      </c>
      <c r="AV14" s="589">
        <f t="shared" si="23"/>
        <v>9</v>
      </c>
      <c r="AW14" s="590" t="str">
        <f t="shared" si="24"/>
        <v>Cataluña</v>
      </c>
      <c r="AX14" s="591">
        <f t="shared" si="25"/>
        <v>40.604096436576711</v>
      </c>
    </row>
    <row r="15" spans="1:50" s="231" customFormat="1" ht="18" customHeight="1" x14ac:dyDescent="0.15">
      <c r="A15" s="677"/>
      <c r="B15" s="678" t="s">
        <v>9</v>
      </c>
      <c r="C15" s="679"/>
      <c r="D15" s="680">
        <f t="shared" si="6"/>
        <v>2177701</v>
      </c>
      <c r="E15" s="681">
        <f t="shared" si="0"/>
        <v>4.5870073397981521</v>
      </c>
      <c r="F15" s="679"/>
      <c r="G15" s="682">
        <f>'20pobl'!J16</f>
        <v>1804834</v>
      </c>
      <c r="H15" s="683">
        <f t="shared" si="7"/>
        <v>4.7500119090198254</v>
      </c>
      <c r="I15" s="679"/>
      <c r="J15" s="682">
        <f>'20pobl'!Q16</f>
        <v>277418</v>
      </c>
      <c r="K15" s="683">
        <f t="shared" si="8"/>
        <v>4.1940716244714098</v>
      </c>
      <c r="L15" s="679"/>
      <c r="M15" s="682">
        <f>'20pobl'!X16</f>
        <v>95449</v>
      </c>
      <c r="N15" s="683">
        <f t="shared" si="1"/>
        <v>3.3321545284087914</v>
      </c>
      <c r="O15" s="679"/>
      <c r="P15" s="684">
        <f t="shared" si="2"/>
        <v>52097</v>
      </c>
      <c r="Q15" s="685">
        <f t="shared" si="9"/>
        <v>2.3922935242257775</v>
      </c>
      <c r="R15" s="679"/>
      <c r="S15" s="682">
        <f>'34adictcasaad'!G16</f>
        <v>19412</v>
      </c>
      <c r="T15" s="686">
        <f t="shared" si="10"/>
        <v>1.075555979109436</v>
      </c>
      <c r="U15" s="679"/>
      <c r="V15" s="682">
        <f>'34adictcasaad'!J16</f>
        <v>11171</v>
      </c>
      <c r="W15" s="686">
        <f t="shared" si="11"/>
        <v>4.0267754796011799</v>
      </c>
      <c r="X15" s="679"/>
      <c r="Y15" s="605">
        <f>'34adictcasaad'!M16</f>
        <v>21514</v>
      </c>
      <c r="Z15" s="609">
        <f t="shared" si="12"/>
        <v>22.539785644689836</v>
      </c>
      <c r="AA15" s="588"/>
      <c r="AB15" s="589">
        <f t="shared" si="3"/>
        <v>19</v>
      </c>
      <c r="AC15" s="589">
        <v>5</v>
      </c>
      <c r="AD15" s="589">
        <f t="shared" si="13"/>
        <v>17</v>
      </c>
      <c r="AE15" s="590" t="str">
        <f t="shared" si="4"/>
        <v>Rioja, La</v>
      </c>
      <c r="AF15" s="591">
        <f t="shared" si="5"/>
        <v>4.5606017030747878</v>
      </c>
      <c r="AG15" s="587"/>
      <c r="AH15" s="589">
        <f t="shared" si="14"/>
        <v>16</v>
      </c>
      <c r="AI15" s="589">
        <v>5</v>
      </c>
      <c r="AJ15" s="589">
        <f t="shared" si="15"/>
        <v>11</v>
      </c>
      <c r="AK15" s="590" t="str">
        <f t="shared" si="16"/>
        <v>Extremadura</v>
      </c>
      <c r="AL15" s="591">
        <f t="shared" si="17"/>
        <v>1.5600450695788797</v>
      </c>
      <c r="AM15" s="587"/>
      <c r="AN15" s="589">
        <f t="shared" si="18"/>
        <v>18</v>
      </c>
      <c r="AO15" s="589">
        <v>5</v>
      </c>
      <c r="AP15" s="589">
        <f t="shared" si="19"/>
        <v>4</v>
      </c>
      <c r="AQ15" s="590" t="str">
        <f t="shared" si="20"/>
        <v>Balears, Illes</v>
      </c>
      <c r="AR15" s="591">
        <f t="shared" si="21"/>
        <v>6.6282788599956035</v>
      </c>
      <c r="AS15" s="587"/>
      <c r="AT15" s="589">
        <f t="shared" si="22"/>
        <v>18</v>
      </c>
      <c r="AU15" s="589">
        <v>5</v>
      </c>
      <c r="AV15" s="589">
        <f t="shared" si="23"/>
        <v>8</v>
      </c>
      <c r="AW15" s="590" t="str">
        <f t="shared" si="24"/>
        <v>Castilla - La Mancha</v>
      </c>
      <c r="AX15" s="591">
        <f t="shared" si="25"/>
        <v>39.821342127556576</v>
      </c>
    </row>
    <row r="16" spans="1:50" s="231" customFormat="1" ht="18" customHeight="1" x14ac:dyDescent="0.15">
      <c r="A16" s="677"/>
      <c r="B16" s="678" t="s">
        <v>8</v>
      </c>
      <c r="C16" s="679"/>
      <c r="D16" s="687">
        <f t="shared" si="6"/>
        <v>585402</v>
      </c>
      <c r="E16" s="681">
        <f t="shared" si="0"/>
        <v>1.2330633409878207</v>
      </c>
      <c r="F16" s="679"/>
      <c r="G16" s="688">
        <f>'20pobl'!J17</f>
        <v>450337</v>
      </c>
      <c r="H16" s="683">
        <f t="shared" si="7"/>
        <v>1.1852093395139172</v>
      </c>
      <c r="I16" s="679"/>
      <c r="J16" s="688">
        <f>'20pobl'!Q17</f>
        <v>94037</v>
      </c>
      <c r="K16" s="683">
        <f t="shared" si="8"/>
        <v>1.4216738400190974</v>
      </c>
      <c r="L16" s="679"/>
      <c r="M16" s="688">
        <f>'20pobl'!X17</f>
        <v>41028</v>
      </c>
      <c r="N16" s="683">
        <f t="shared" si="1"/>
        <v>1.4323003487889439</v>
      </c>
      <c r="O16" s="679"/>
      <c r="P16" s="688">
        <f t="shared" si="2"/>
        <v>22933</v>
      </c>
      <c r="Q16" s="685">
        <f t="shared" si="9"/>
        <v>3.9174789290094671</v>
      </c>
      <c r="R16" s="679"/>
      <c r="S16" s="688">
        <f>'34adictcasaad'!G17</f>
        <v>6266</v>
      </c>
      <c r="T16" s="686">
        <f t="shared" si="10"/>
        <v>1.3914024386181905</v>
      </c>
      <c r="U16" s="679"/>
      <c r="V16" s="688">
        <f>'34adictcasaad'!J17</f>
        <v>4843</v>
      </c>
      <c r="W16" s="686">
        <f t="shared" si="11"/>
        <v>5.1501004923593907</v>
      </c>
      <c r="X16" s="679"/>
      <c r="Y16" s="611">
        <f>'34adictcasaad'!M17</f>
        <v>11824</v>
      </c>
      <c r="Z16" s="609">
        <f t="shared" si="12"/>
        <v>28.819342887783954</v>
      </c>
      <c r="AA16" s="588"/>
      <c r="AB16" s="589">
        <f t="shared" si="3"/>
        <v>10</v>
      </c>
      <c r="AC16" s="589">
        <v>6</v>
      </c>
      <c r="AD16" s="589">
        <f t="shared" si="13"/>
        <v>9</v>
      </c>
      <c r="AE16" s="590" t="str">
        <f t="shared" si="4"/>
        <v>Cataluña</v>
      </c>
      <c r="AF16" s="591">
        <f t="shared" si="5"/>
        <v>4.4875459586010384</v>
      </c>
      <c r="AG16" s="587"/>
      <c r="AH16" s="589">
        <f t="shared" si="14"/>
        <v>8</v>
      </c>
      <c r="AI16" s="589">
        <v>6</v>
      </c>
      <c r="AJ16" s="589">
        <f t="shared" si="15"/>
        <v>14</v>
      </c>
      <c r="AK16" s="590" t="str">
        <f t="shared" si="16"/>
        <v>Murcia, Región de</v>
      </c>
      <c r="AL16" s="591">
        <f t="shared" si="17"/>
        <v>1.4771536116802682</v>
      </c>
      <c r="AM16" s="587"/>
      <c r="AN16" s="589">
        <f t="shared" si="18"/>
        <v>14</v>
      </c>
      <c r="AO16" s="589">
        <v>6</v>
      </c>
      <c r="AP16" s="589">
        <f t="shared" si="19"/>
        <v>14</v>
      </c>
      <c r="AQ16" s="590" t="str">
        <f t="shared" si="20"/>
        <v>Murcia, Región de</v>
      </c>
      <c r="AR16" s="591">
        <f t="shared" si="21"/>
        <v>6.5538400068495104</v>
      </c>
      <c r="AS16" s="587"/>
      <c r="AT16" s="589">
        <f t="shared" si="22"/>
        <v>16</v>
      </c>
      <c r="AU16" s="589">
        <v>6</v>
      </c>
      <c r="AV16" s="589">
        <f t="shared" si="23"/>
        <v>17</v>
      </c>
      <c r="AW16" s="590" t="str">
        <f t="shared" si="24"/>
        <v>Rioja, La</v>
      </c>
      <c r="AX16" s="591">
        <f t="shared" si="25"/>
        <v>38.17352423106454</v>
      </c>
    </row>
    <row r="17" spans="1:50" s="231" customFormat="1" ht="18" customHeight="1" x14ac:dyDescent="0.15">
      <c r="A17" s="677"/>
      <c r="B17" s="678" t="s">
        <v>7</v>
      </c>
      <c r="C17" s="679"/>
      <c r="D17" s="680">
        <f t="shared" si="6"/>
        <v>2372640</v>
      </c>
      <c r="E17" s="681">
        <f t="shared" si="0"/>
        <v>4.9976177145984177</v>
      </c>
      <c r="F17" s="679"/>
      <c r="G17" s="682">
        <f>'20pobl'!J18</f>
        <v>1750539</v>
      </c>
      <c r="H17" s="683">
        <f t="shared" si="7"/>
        <v>4.60711683024791</v>
      </c>
      <c r="I17" s="679"/>
      <c r="J17" s="682">
        <f>'20pobl'!Q18</f>
        <v>403248</v>
      </c>
      <c r="K17" s="683">
        <f t="shared" si="8"/>
        <v>6.0963996367389539</v>
      </c>
      <c r="L17" s="679"/>
      <c r="M17" s="682">
        <f>'20pobl'!X18</f>
        <v>218853</v>
      </c>
      <c r="N17" s="683">
        <f t="shared" si="1"/>
        <v>7.6402268751464053</v>
      </c>
      <c r="O17" s="679"/>
      <c r="P17" s="684">
        <f t="shared" si="2"/>
        <v>146129</v>
      </c>
      <c r="Q17" s="685">
        <f>P17*100/D17</f>
        <v>6.1589200215793376</v>
      </c>
      <c r="R17" s="679"/>
      <c r="S17" s="682">
        <f>'34adictcasaad'!G18</f>
        <v>29984</v>
      </c>
      <c r="T17" s="686">
        <f>S17*100/G17</f>
        <v>1.7128438726586497</v>
      </c>
      <c r="U17" s="679"/>
      <c r="V17" s="682">
        <f>'34adictcasaad'!J18</f>
        <v>26153</v>
      </c>
      <c r="W17" s="686">
        <f>V17*100/J17</f>
        <v>6.4855870332896881</v>
      </c>
      <c r="X17" s="679"/>
      <c r="Y17" s="605">
        <f>'34adictcasaad'!M18</f>
        <v>89992</v>
      </c>
      <c r="Z17" s="609">
        <f>Y17*100/M17</f>
        <v>41.119838430361931</v>
      </c>
      <c r="AA17" s="588"/>
      <c r="AB17" s="589">
        <f t="shared" si="3"/>
        <v>1</v>
      </c>
      <c r="AC17" s="589">
        <v>7</v>
      </c>
      <c r="AD17" s="589">
        <f t="shared" si="13"/>
        <v>8</v>
      </c>
      <c r="AE17" s="590" t="str">
        <f t="shared" si="4"/>
        <v>Castilla - La Mancha</v>
      </c>
      <c r="AF17" s="591">
        <f t="shared" si="5"/>
        <v>4.4787291655303001</v>
      </c>
      <c r="AG17" s="587"/>
      <c r="AH17" s="589">
        <f t="shared" si="14"/>
        <v>3</v>
      </c>
      <c r="AI17" s="589">
        <v>7</v>
      </c>
      <c r="AJ17" s="589">
        <f t="shared" si="15"/>
        <v>9</v>
      </c>
      <c r="AK17" s="590" t="str">
        <f t="shared" si="16"/>
        <v>Cataluña</v>
      </c>
      <c r="AL17" s="591">
        <f t="shared" si="17"/>
        <v>1.3953356766435387</v>
      </c>
      <c r="AM17" s="587"/>
      <c r="AN17" s="589">
        <f t="shared" si="18"/>
        <v>7</v>
      </c>
      <c r="AO17" s="589">
        <v>7</v>
      </c>
      <c r="AP17" s="589">
        <f t="shared" si="19"/>
        <v>7</v>
      </c>
      <c r="AQ17" s="590" t="str">
        <f t="shared" si="20"/>
        <v>Castilla y León</v>
      </c>
      <c r="AR17" s="591">
        <f t="shared" si="21"/>
        <v>6.4855870332896881</v>
      </c>
      <c r="AS17" s="587"/>
      <c r="AT17" s="589">
        <f t="shared" si="22"/>
        <v>3</v>
      </c>
      <c r="AU17" s="589">
        <v>7</v>
      </c>
      <c r="AV17" s="589">
        <f t="shared" si="23"/>
        <v>16</v>
      </c>
      <c r="AW17" s="590" t="str">
        <f t="shared" si="24"/>
        <v>País Vasco</v>
      </c>
      <c r="AX17" s="591">
        <f t="shared" si="25"/>
        <v>38.025949895484821</v>
      </c>
    </row>
    <row r="18" spans="1:50" s="231" customFormat="1" ht="18" customHeight="1" x14ac:dyDescent="0.15">
      <c r="A18" s="677"/>
      <c r="B18" s="678" t="s">
        <v>43</v>
      </c>
      <c r="C18" s="679"/>
      <c r="D18" s="680">
        <f t="shared" si="6"/>
        <v>2053328</v>
      </c>
      <c r="E18" s="681">
        <f t="shared" si="0"/>
        <v>4.3250338806902606</v>
      </c>
      <c r="F18" s="679"/>
      <c r="G18" s="682">
        <f>'20pobl'!J19</f>
        <v>1657821</v>
      </c>
      <c r="H18" s="683">
        <f t="shared" si="7"/>
        <v>4.3630990401461611</v>
      </c>
      <c r="I18" s="679"/>
      <c r="J18" s="682">
        <f>'20pobl'!Q19</f>
        <v>263299</v>
      </c>
      <c r="K18" s="683">
        <f t="shared" si="8"/>
        <v>3.9806172081541131</v>
      </c>
      <c r="L18" s="679"/>
      <c r="M18" s="682">
        <f>'20pobl'!X19</f>
        <v>132208</v>
      </c>
      <c r="N18" s="683">
        <f t="shared" si="1"/>
        <v>4.6154227481887657</v>
      </c>
      <c r="O18" s="679"/>
      <c r="P18" s="684">
        <f t="shared" si="2"/>
        <v>91963</v>
      </c>
      <c r="Q18" s="685">
        <f t="shared" si="9"/>
        <v>4.4787291655303001</v>
      </c>
      <c r="R18" s="679"/>
      <c r="S18" s="682">
        <f>'34adictcasaad'!G19</f>
        <v>21339</v>
      </c>
      <c r="T18" s="686">
        <f t="shared" si="10"/>
        <v>1.2871715342006163</v>
      </c>
      <c r="U18" s="679"/>
      <c r="V18" s="682">
        <f>'34adictcasaad'!J19</f>
        <v>17977</v>
      </c>
      <c r="W18" s="686">
        <f t="shared" si="11"/>
        <v>6.8275990413940049</v>
      </c>
      <c r="X18" s="679"/>
      <c r="Y18" s="605">
        <f>'34adictcasaad'!M19</f>
        <v>52647</v>
      </c>
      <c r="Z18" s="609">
        <f t="shared" si="12"/>
        <v>39.821342127556576</v>
      </c>
      <c r="AA18" s="588"/>
      <c r="AB18" s="589">
        <f t="shared" si="3"/>
        <v>7</v>
      </c>
      <c r="AC18" s="589">
        <v>8</v>
      </c>
      <c r="AD18" s="589">
        <f t="shared" si="13"/>
        <v>20</v>
      </c>
      <c r="AE18" s="590" t="str">
        <f t="shared" si="4"/>
        <v>TOTAL</v>
      </c>
      <c r="AF18" s="591">
        <f t="shared" si="5"/>
        <v>4.1161278825969312</v>
      </c>
      <c r="AG18" s="587"/>
      <c r="AH18" s="589">
        <f t="shared" si="14"/>
        <v>12</v>
      </c>
      <c r="AI18" s="589">
        <v>8</v>
      </c>
      <c r="AJ18" s="589">
        <f t="shared" si="15"/>
        <v>6</v>
      </c>
      <c r="AK18" s="590" t="str">
        <f t="shared" si="16"/>
        <v>Cantabria</v>
      </c>
      <c r="AL18" s="591">
        <f t="shared" si="17"/>
        <v>1.3914024386181905</v>
      </c>
      <c r="AM18" s="587"/>
      <c r="AN18" s="589">
        <f t="shared" si="18"/>
        <v>4</v>
      </c>
      <c r="AO18" s="589">
        <v>8</v>
      </c>
      <c r="AP18" s="589">
        <f t="shared" si="19"/>
        <v>16</v>
      </c>
      <c r="AQ18" s="590" t="str">
        <f t="shared" si="20"/>
        <v>País Vasco</v>
      </c>
      <c r="AR18" s="591">
        <f t="shared" si="21"/>
        <v>6.4112001358964923</v>
      </c>
      <c r="AS18" s="587"/>
      <c r="AT18" s="589">
        <f t="shared" si="22"/>
        <v>5</v>
      </c>
      <c r="AU18" s="589">
        <v>8</v>
      </c>
      <c r="AV18" s="589">
        <f t="shared" si="23"/>
        <v>4</v>
      </c>
      <c r="AW18" s="590" t="str">
        <f t="shared" si="24"/>
        <v>Balears, Illes</v>
      </c>
      <c r="AX18" s="591">
        <f t="shared" si="25"/>
        <v>37.933993914332525</v>
      </c>
    </row>
    <row r="19" spans="1:50" s="231" customFormat="1" ht="18" customHeight="1" x14ac:dyDescent="0.15">
      <c r="A19" s="677"/>
      <c r="B19" s="678" t="s">
        <v>44</v>
      </c>
      <c r="C19" s="679"/>
      <c r="D19" s="680">
        <f t="shared" si="6"/>
        <v>7792611</v>
      </c>
      <c r="E19" s="681">
        <f t="shared" si="0"/>
        <v>16.413990650319683</v>
      </c>
      <c r="F19" s="679"/>
      <c r="G19" s="682">
        <f>'20pobl'!J20</f>
        <v>6290816</v>
      </c>
      <c r="H19" s="683">
        <f t="shared" si="7"/>
        <v>16.556343086096817</v>
      </c>
      <c r="I19" s="679"/>
      <c r="J19" s="682">
        <f>'20pobl'!Q20</f>
        <v>1048523</v>
      </c>
      <c r="K19" s="683">
        <f t="shared" si="8"/>
        <v>15.851821301810395</v>
      </c>
      <c r="L19" s="679"/>
      <c r="M19" s="682">
        <f>'20pobl'!X20</f>
        <v>453272</v>
      </c>
      <c r="N19" s="683">
        <f t="shared" si="1"/>
        <v>15.823867692704059</v>
      </c>
      <c r="O19" s="679"/>
      <c r="P19" s="684">
        <f t="shared" si="2"/>
        <v>349697</v>
      </c>
      <c r="Q19" s="685">
        <f t="shared" si="9"/>
        <v>4.4875459586010384</v>
      </c>
      <c r="R19" s="679"/>
      <c r="S19" s="682">
        <f>'34adictcasaad'!G20</f>
        <v>87778</v>
      </c>
      <c r="T19" s="686">
        <f t="shared" si="10"/>
        <v>1.3953356766435387</v>
      </c>
      <c r="U19" s="679"/>
      <c r="V19" s="682">
        <f>'34adictcasaad'!J20</f>
        <v>77872</v>
      </c>
      <c r="W19" s="686">
        <f t="shared" si="11"/>
        <v>7.4268280238010993</v>
      </c>
      <c r="X19" s="679"/>
      <c r="Y19" s="605">
        <f>'34adictcasaad'!M20</f>
        <v>184047</v>
      </c>
      <c r="Z19" s="609">
        <f t="shared" si="12"/>
        <v>40.604096436576711</v>
      </c>
      <c r="AA19" s="588"/>
      <c r="AB19" s="589">
        <f t="shared" si="3"/>
        <v>6</v>
      </c>
      <c r="AC19" s="589">
        <v>9</v>
      </c>
      <c r="AD19" s="589">
        <f t="shared" si="13"/>
        <v>3</v>
      </c>
      <c r="AE19" s="590" t="str">
        <f t="shared" si="4"/>
        <v>Asturias, Principado de</v>
      </c>
      <c r="AF19" s="591">
        <f t="shared" si="5"/>
        <v>4.0889392307646366</v>
      </c>
      <c r="AG19" s="587"/>
      <c r="AH19" s="589">
        <f t="shared" si="14"/>
        <v>7</v>
      </c>
      <c r="AI19" s="589">
        <v>9</v>
      </c>
      <c r="AJ19" s="589">
        <f t="shared" si="15"/>
        <v>17</v>
      </c>
      <c r="AK19" s="590" t="str">
        <f t="shared" si="16"/>
        <v>Rioja, La</v>
      </c>
      <c r="AL19" s="591">
        <f t="shared" si="17"/>
        <v>1.361928927944041</v>
      </c>
      <c r="AM19" s="587"/>
      <c r="AN19" s="589">
        <f t="shared" si="18"/>
        <v>3</v>
      </c>
      <c r="AO19" s="589">
        <v>9</v>
      </c>
      <c r="AP19" s="589">
        <f t="shared" si="19"/>
        <v>20</v>
      </c>
      <c r="AQ19" s="590" t="str">
        <f t="shared" si="20"/>
        <v>TOTAL</v>
      </c>
      <c r="AR19" s="591">
        <f t="shared" si="21"/>
        <v>6.2661321058935888</v>
      </c>
      <c r="AS19" s="587"/>
      <c r="AT19" s="589">
        <f t="shared" si="22"/>
        <v>4</v>
      </c>
      <c r="AU19" s="589">
        <v>9</v>
      </c>
      <c r="AV19" s="589">
        <f t="shared" si="23"/>
        <v>13</v>
      </c>
      <c r="AW19" s="590" t="str">
        <f t="shared" si="24"/>
        <v>Madrid, Comunidad de</v>
      </c>
      <c r="AX19" s="591">
        <f t="shared" si="25"/>
        <v>36.673922554648719</v>
      </c>
    </row>
    <row r="20" spans="1:50" s="231" customFormat="1" ht="18" customHeight="1" x14ac:dyDescent="0.15">
      <c r="A20" s="677"/>
      <c r="B20" s="678" t="s">
        <v>6</v>
      </c>
      <c r="C20" s="679"/>
      <c r="D20" s="680">
        <f t="shared" si="6"/>
        <v>5097967</v>
      </c>
      <c r="E20" s="681">
        <f t="shared" si="0"/>
        <v>10.738118799159649</v>
      </c>
      <c r="F20" s="679"/>
      <c r="G20" s="682">
        <f>'20pobl'!J21</f>
        <v>4079746</v>
      </c>
      <c r="H20" s="683">
        <f t="shared" si="7"/>
        <v>10.737188065925176</v>
      </c>
      <c r="I20" s="679"/>
      <c r="J20" s="682">
        <f>'20pobl'!Q21</f>
        <v>729753</v>
      </c>
      <c r="K20" s="683">
        <f t="shared" si="8"/>
        <v>11.032580258573288</v>
      </c>
      <c r="L20" s="679"/>
      <c r="M20" s="682">
        <f>'20pobl'!X21</f>
        <v>288468</v>
      </c>
      <c r="N20" s="683">
        <f t="shared" si="1"/>
        <v>10.070508360496467</v>
      </c>
      <c r="O20" s="679"/>
      <c r="P20" s="684">
        <f t="shared" si="2"/>
        <v>185448</v>
      </c>
      <c r="Q20" s="685">
        <f t="shared" si="9"/>
        <v>3.6376853753662979</v>
      </c>
      <c r="R20" s="679"/>
      <c r="S20" s="682">
        <f>'34adictcasaad'!G21</f>
        <v>50320</v>
      </c>
      <c r="T20" s="686">
        <f t="shared" si="10"/>
        <v>1.2334101191593791</v>
      </c>
      <c r="U20" s="679"/>
      <c r="V20" s="682">
        <f>'34adictcasaad'!J21</f>
        <v>40006</v>
      </c>
      <c r="W20" s="686">
        <f t="shared" si="11"/>
        <v>5.4821288847048244</v>
      </c>
      <c r="X20" s="679"/>
      <c r="Y20" s="605">
        <f>'34adictcasaad'!M21</f>
        <v>95122</v>
      </c>
      <c r="Z20" s="609">
        <f t="shared" si="12"/>
        <v>32.974888029174814</v>
      </c>
      <c r="AA20" s="588"/>
      <c r="AB20" s="589">
        <f t="shared" si="3"/>
        <v>11</v>
      </c>
      <c r="AC20" s="589">
        <v>10</v>
      </c>
      <c r="AD20" s="589">
        <f t="shared" si="13"/>
        <v>6</v>
      </c>
      <c r="AE20" s="590" t="str">
        <f t="shared" si="4"/>
        <v>Cantabria</v>
      </c>
      <c r="AF20" s="592">
        <f t="shared" si="5"/>
        <v>3.9174789290094671</v>
      </c>
      <c r="AG20" s="587"/>
      <c r="AH20" s="589">
        <f t="shared" si="14"/>
        <v>13</v>
      </c>
      <c r="AI20" s="589">
        <v>10</v>
      </c>
      <c r="AJ20" s="589">
        <f t="shared" si="15"/>
        <v>20</v>
      </c>
      <c r="AK20" s="590" t="str">
        <f t="shared" si="16"/>
        <v>TOTAL</v>
      </c>
      <c r="AL20" s="591">
        <f t="shared" si="17"/>
        <v>1.3481852627656139</v>
      </c>
      <c r="AM20" s="587"/>
      <c r="AN20" s="589">
        <f t="shared" si="18"/>
        <v>12</v>
      </c>
      <c r="AO20" s="589">
        <v>10</v>
      </c>
      <c r="AP20" s="589">
        <f t="shared" si="19"/>
        <v>18</v>
      </c>
      <c r="AQ20" s="590" t="str">
        <f t="shared" si="20"/>
        <v>Ceuta y Melilla</v>
      </c>
      <c r="AR20" s="591">
        <f t="shared" si="21"/>
        <v>6.2005715425001657</v>
      </c>
      <c r="AS20" s="587"/>
      <c r="AT20" s="589">
        <f t="shared" si="22"/>
        <v>11</v>
      </c>
      <c r="AU20" s="589">
        <v>10</v>
      </c>
      <c r="AV20" s="589">
        <f t="shared" si="23"/>
        <v>20</v>
      </c>
      <c r="AW20" s="590" t="str">
        <f t="shared" si="24"/>
        <v>TOTAL</v>
      </c>
      <c r="AX20" s="591">
        <f t="shared" si="25"/>
        <v>35.867275176707281</v>
      </c>
    </row>
    <row r="21" spans="1:50" s="231" customFormat="1" ht="18" customHeight="1" x14ac:dyDescent="0.15">
      <c r="A21" s="677"/>
      <c r="B21" s="678" t="s">
        <v>5</v>
      </c>
      <c r="C21" s="679"/>
      <c r="D21" s="680">
        <f t="shared" si="6"/>
        <v>1054776</v>
      </c>
      <c r="E21" s="681">
        <f t="shared" si="0"/>
        <v>2.221730739822839</v>
      </c>
      <c r="F21" s="679"/>
      <c r="G21" s="682">
        <f>'20pobl'!J22</f>
        <v>828053</v>
      </c>
      <c r="H21" s="683">
        <f t="shared" si="7"/>
        <v>2.1792927279182428</v>
      </c>
      <c r="I21" s="679"/>
      <c r="J21" s="682">
        <f>'20pobl'!Q22</f>
        <v>152621</v>
      </c>
      <c r="K21" s="683">
        <f t="shared" si="8"/>
        <v>2.3073607530818152</v>
      </c>
      <c r="L21" s="679"/>
      <c r="M21" s="682">
        <f>'20pobl'!X22</f>
        <v>74102</v>
      </c>
      <c r="N21" s="683">
        <f t="shared" si="1"/>
        <v>2.5869240627366263</v>
      </c>
      <c r="O21" s="679"/>
      <c r="P21" s="684">
        <f t="shared" si="2"/>
        <v>55845</v>
      </c>
      <c r="Q21" s="685">
        <f t="shared" si="9"/>
        <v>5.2944890668729663</v>
      </c>
      <c r="R21" s="679"/>
      <c r="S21" s="682">
        <f>'34adictcasaad'!G22</f>
        <v>12918</v>
      </c>
      <c r="T21" s="686">
        <f t="shared" si="10"/>
        <v>1.5600450695788797</v>
      </c>
      <c r="U21" s="679"/>
      <c r="V21" s="682">
        <f>'34adictcasaad'!J22</f>
        <v>12258</v>
      </c>
      <c r="W21" s="686">
        <f t="shared" si="11"/>
        <v>8.0316601254086919</v>
      </c>
      <c r="X21" s="679"/>
      <c r="Y21" s="605">
        <f>'34adictcasaad'!M22</f>
        <v>30669</v>
      </c>
      <c r="Z21" s="609">
        <f t="shared" si="12"/>
        <v>41.387546894820652</v>
      </c>
      <c r="AA21" s="588"/>
      <c r="AB21" s="589">
        <f t="shared" si="3"/>
        <v>2</v>
      </c>
      <c r="AC21" s="589">
        <v>11</v>
      </c>
      <c r="AD21" s="589">
        <f t="shared" si="13"/>
        <v>10</v>
      </c>
      <c r="AE21" s="590" t="str">
        <f t="shared" si="4"/>
        <v>Comunitat Valenciana</v>
      </c>
      <c r="AF21" s="591">
        <f t="shared" si="5"/>
        <v>3.6376853753662979</v>
      </c>
      <c r="AG21" s="587"/>
      <c r="AH21" s="589">
        <f t="shared" si="14"/>
        <v>5</v>
      </c>
      <c r="AI21" s="589">
        <v>11</v>
      </c>
      <c r="AJ21" s="589">
        <f t="shared" si="15"/>
        <v>3</v>
      </c>
      <c r="AK21" s="590" t="str">
        <f t="shared" si="16"/>
        <v>Asturias, Principado de</v>
      </c>
      <c r="AL21" s="591">
        <f t="shared" si="17"/>
        <v>1.2967492450432478</v>
      </c>
      <c r="AM21" s="587"/>
      <c r="AN21" s="589">
        <f t="shared" si="18"/>
        <v>2</v>
      </c>
      <c r="AO21" s="589">
        <v>11</v>
      </c>
      <c r="AP21" s="589">
        <f t="shared" si="19"/>
        <v>17</v>
      </c>
      <c r="AQ21" s="590" t="str">
        <f t="shared" si="20"/>
        <v>Rioja, La</v>
      </c>
      <c r="AR21" s="591">
        <f t="shared" si="21"/>
        <v>5.8188824662813099</v>
      </c>
      <c r="AS21" s="587"/>
      <c r="AT21" s="589">
        <f t="shared" si="22"/>
        <v>2</v>
      </c>
      <c r="AU21" s="589">
        <v>11</v>
      </c>
      <c r="AV21" s="589">
        <f t="shared" si="23"/>
        <v>10</v>
      </c>
      <c r="AW21" s="590" t="str">
        <f t="shared" si="24"/>
        <v>Comunitat Valenciana</v>
      </c>
      <c r="AX21" s="591">
        <f t="shared" si="25"/>
        <v>32.974888029174814</v>
      </c>
    </row>
    <row r="22" spans="1:50" s="231" customFormat="1" ht="18" customHeight="1" x14ac:dyDescent="0.15">
      <c r="A22" s="677"/>
      <c r="B22" s="678" t="s">
        <v>38</v>
      </c>
      <c r="C22" s="679"/>
      <c r="D22" s="680">
        <f t="shared" si="6"/>
        <v>2690464</v>
      </c>
      <c r="E22" s="681">
        <f t="shared" si="0"/>
        <v>5.6670672950339354</v>
      </c>
      <c r="F22" s="679"/>
      <c r="G22" s="682">
        <f>'20pobl'!J23</f>
        <v>1987834</v>
      </c>
      <c r="H22" s="683">
        <f t="shared" si="7"/>
        <v>5.231636357224275</v>
      </c>
      <c r="I22" s="679"/>
      <c r="J22" s="682">
        <f>'20pobl'!Q23</f>
        <v>464829</v>
      </c>
      <c r="K22" s="683">
        <f t="shared" si="8"/>
        <v>7.0273959120584131</v>
      </c>
      <c r="L22" s="679"/>
      <c r="M22" s="682">
        <f>'20pobl'!X23</f>
        <v>237801</v>
      </c>
      <c r="N22" s="683">
        <f t="shared" si="1"/>
        <v>8.3017074983513606</v>
      </c>
      <c r="O22" s="679"/>
      <c r="P22" s="684">
        <f t="shared" si="2"/>
        <v>83124</v>
      </c>
      <c r="Q22" s="685">
        <f t="shared" si="9"/>
        <v>3.0895786005685264</v>
      </c>
      <c r="R22" s="679"/>
      <c r="S22" s="682">
        <f>'34adictcasaad'!G23</f>
        <v>23578</v>
      </c>
      <c r="T22" s="686">
        <f t="shared" si="10"/>
        <v>1.1861151383868069</v>
      </c>
      <c r="U22" s="679"/>
      <c r="V22" s="682">
        <f>'34adictcasaad'!J23</f>
        <v>15020</v>
      </c>
      <c r="W22" s="686">
        <f t="shared" si="11"/>
        <v>3.2312958098569582</v>
      </c>
      <c r="X22" s="679"/>
      <c r="Y22" s="605">
        <f>'34adictcasaad'!M23</f>
        <v>44526</v>
      </c>
      <c r="Z22" s="609">
        <f t="shared" si="12"/>
        <v>18.724059192349905</v>
      </c>
      <c r="AA22" s="588"/>
      <c r="AB22" s="589">
        <f t="shared" si="3"/>
        <v>17</v>
      </c>
      <c r="AC22" s="589">
        <v>12</v>
      </c>
      <c r="AD22" s="589">
        <f t="shared" si="13"/>
        <v>2</v>
      </c>
      <c r="AE22" s="590" t="str">
        <f t="shared" si="4"/>
        <v>Aragón</v>
      </c>
      <c r="AF22" s="591">
        <f t="shared" si="5"/>
        <v>3.6347323222613031</v>
      </c>
      <c r="AG22" s="587"/>
      <c r="AH22" s="589">
        <f t="shared" si="14"/>
        <v>14</v>
      </c>
      <c r="AI22" s="589">
        <v>12</v>
      </c>
      <c r="AJ22" s="589">
        <f t="shared" si="15"/>
        <v>8</v>
      </c>
      <c r="AK22" s="590" t="str">
        <f t="shared" si="16"/>
        <v>Castilla - La Mancha</v>
      </c>
      <c r="AL22" s="591">
        <f t="shared" si="17"/>
        <v>1.2871715342006163</v>
      </c>
      <c r="AM22" s="587"/>
      <c r="AN22" s="589">
        <f t="shared" si="18"/>
        <v>19</v>
      </c>
      <c r="AO22" s="589">
        <v>12</v>
      </c>
      <c r="AP22" s="589">
        <f t="shared" si="19"/>
        <v>10</v>
      </c>
      <c r="AQ22" s="590" t="str">
        <f t="shared" si="20"/>
        <v>Comunitat Valenciana</v>
      </c>
      <c r="AR22" s="591">
        <f t="shared" si="21"/>
        <v>5.4821288847048244</v>
      </c>
      <c r="AS22" s="587"/>
      <c r="AT22" s="589">
        <f t="shared" si="22"/>
        <v>19</v>
      </c>
      <c r="AU22" s="589">
        <v>12</v>
      </c>
      <c r="AV22" s="589">
        <f t="shared" si="23"/>
        <v>14</v>
      </c>
      <c r="AW22" s="590" t="str">
        <f t="shared" si="24"/>
        <v>Murcia, Región de</v>
      </c>
      <c r="AX22" s="591">
        <f t="shared" si="25"/>
        <v>31.191725755122551</v>
      </c>
    </row>
    <row r="23" spans="1:50" s="231" customFormat="1" ht="18" customHeight="1" x14ac:dyDescent="0.15">
      <c r="A23" s="677"/>
      <c r="B23" s="678" t="s">
        <v>45</v>
      </c>
      <c r="C23" s="679"/>
      <c r="D23" s="680">
        <f t="shared" si="6"/>
        <v>6750336</v>
      </c>
      <c r="E23" s="681">
        <f t="shared" si="0"/>
        <v>14.218591431102663</v>
      </c>
      <c r="F23" s="679"/>
      <c r="G23" s="682">
        <f>'20pobl'!J24</f>
        <v>5514027</v>
      </c>
      <c r="H23" s="683">
        <f t="shared" si="7"/>
        <v>14.511968367537881</v>
      </c>
      <c r="I23" s="679"/>
      <c r="J23" s="682">
        <f>'20pobl'!Q24</f>
        <v>866035</v>
      </c>
      <c r="K23" s="683">
        <f t="shared" si="8"/>
        <v>13.092924104777257</v>
      </c>
      <c r="L23" s="679"/>
      <c r="M23" s="682">
        <f>'20pobl'!X24</f>
        <v>370274</v>
      </c>
      <c r="N23" s="683">
        <f t="shared" si="1"/>
        <v>12.92638147965968</v>
      </c>
      <c r="O23" s="679"/>
      <c r="P23" s="684">
        <f t="shared" si="2"/>
        <v>238510</v>
      </c>
      <c r="Q23" s="685">
        <f t="shared" si="9"/>
        <v>3.5333056013804351</v>
      </c>
      <c r="R23" s="679"/>
      <c r="S23" s="682">
        <f>'34adictcasaad'!G24</f>
        <v>56416</v>
      </c>
      <c r="T23" s="686">
        <f t="shared" si="10"/>
        <v>1.0231360854780001</v>
      </c>
      <c r="U23" s="679"/>
      <c r="V23" s="682">
        <f>'34adictcasaad'!J24</f>
        <v>46300</v>
      </c>
      <c r="W23" s="686">
        <f t="shared" si="11"/>
        <v>5.3462042527149594</v>
      </c>
      <c r="X23" s="679"/>
      <c r="Y23" s="605">
        <f>'34adictcasaad'!M24</f>
        <v>135794</v>
      </c>
      <c r="Z23" s="609">
        <f t="shared" si="12"/>
        <v>36.673922554648719</v>
      </c>
      <c r="AA23" s="588"/>
      <c r="AB23" s="589">
        <f t="shared" si="3"/>
        <v>13</v>
      </c>
      <c r="AC23" s="589">
        <v>13</v>
      </c>
      <c r="AD23" s="589">
        <f t="shared" si="13"/>
        <v>13</v>
      </c>
      <c r="AE23" s="590" t="str">
        <f t="shared" si="4"/>
        <v>Madrid, Comunidad de</v>
      </c>
      <c r="AF23" s="591">
        <f t="shared" si="5"/>
        <v>3.5333056013804351</v>
      </c>
      <c r="AG23" s="587"/>
      <c r="AH23" s="589">
        <f t="shared" si="14"/>
        <v>17</v>
      </c>
      <c r="AI23" s="589">
        <v>13</v>
      </c>
      <c r="AJ23" s="589">
        <f t="shared" si="15"/>
        <v>10</v>
      </c>
      <c r="AK23" s="590" t="str">
        <f t="shared" si="16"/>
        <v>Comunitat Valenciana</v>
      </c>
      <c r="AL23" s="591">
        <f t="shared" si="17"/>
        <v>1.2334101191593791</v>
      </c>
      <c r="AM23" s="587"/>
      <c r="AN23" s="589">
        <f t="shared" si="18"/>
        <v>13</v>
      </c>
      <c r="AO23" s="589">
        <v>13</v>
      </c>
      <c r="AP23" s="589">
        <f t="shared" si="19"/>
        <v>13</v>
      </c>
      <c r="AQ23" s="590" t="str">
        <f t="shared" si="20"/>
        <v>Madrid, Comunidad de</v>
      </c>
      <c r="AR23" s="591">
        <f t="shared" si="21"/>
        <v>5.3462042527149594</v>
      </c>
      <c r="AS23" s="587"/>
      <c r="AT23" s="589">
        <f t="shared" si="22"/>
        <v>9</v>
      </c>
      <c r="AU23" s="589">
        <v>13</v>
      </c>
      <c r="AV23" s="589">
        <f t="shared" si="23"/>
        <v>15</v>
      </c>
      <c r="AW23" s="590" t="str">
        <f t="shared" si="24"/>
        <v>Navarra, Comunidad Foral de</v>
      </c>
      <c r="AX23" s="591">
        <f t="shared" si="25"/>
        <v>30.461931626404358</v>
      </c>
    </row>
    <row r="24" spans="1:50" s="231" customFormat="1" ht="18" customHeight="1" x14ac:dyDescent="0.15">
      <c r="A24" s="677"/>
      <c r="B24" s="678" t="s">
        <v>46</v>
      </c>
      <c r="C24" s="679"/>
      <c r="D24" s="680">
        <f t="shared" si="6"/>
        <v>1531878</v>
      </c>
      <c r="E24" s="681">
        <f t="shared" si="0"/>
        <v>3.2266760357254345</v>
      </c>
      <c r="F24" s="679"/>
      <c r="G24" s="682">
        <f>'20pobl'!J25</f>
        <v>1285039</v>
      </c>
      <c r="H24" s="683">
        <f t="shared" si="7"/>
        <v>3.382001089050255</v>
      </c>
      <c r="I24" s="679"/>
      <c r="J24" s="682">
        <f>'20pobl'!Q25</f>
        <v>175195</v>
      </c>
      <c r="K24" s="683">
        <f t="shared" si="8"/>
        <v>2.6486398800700339</v>
      </c>
      <c r="L24" s="679"/>
      <c r="M24" s="682">
        <f>'20pobl'!X25</f>
        <v>71644</v>
      </c>
      <c r="N24" s="683">
        <f t="shared" si="1"/>
        <v>2.501114511763554</v>
      </c>
      <c r="O24" s="679"/>
      <c r="P24" s="684">
        <f t="shared" si="2"/>
        <v>52811</v>
      </c>
      <c r="Q24" s="685">
        <f t="shared" si="9"/>
        <v>3.447467748737171</v>
      </c>
      <c r="R24" s="679"/>
      <c r="S24" s="682">
        <f>'34adictcasaad'!G25</f>
        <v>18982</v>
      </c>
      <c r="T24" s="686">
        <f t="shared" si="10"/>
        <v>1.4771536116802682</v>
      </c>
      <c r="U24" s="679"/>
      <c r="V24" s="682">
        <f>'34adictcasaad'!J25</f>
        <v>11482</v>
      </c>
      <c r="W24" s="686">
        <f t="shared" si="11"/>
        <v>6.5538400068495104</v>
      </c>
      <c r="X24" s="679"/>
      <c r="Y24" s="605">
        <f>'34adictcasaad'!M25</f>
        <v>22347</v>
      </c>
      <c r="Z24" s="609">
        <f t="shared" si="12"/>
        <v>31.191725755122551</v>
      </c>
      <c r="AA24" s="588"/>
      <c r="AB24" s="589">
        <f t="shared" si="3"/>
        <v>14</v>
      </c>
      <c r="AC24" s="589">
        <v>14</v>
      </c>
      <c r="AD24" s="589">
        <f t="shared" si="13"/>
        <v>14</v>
      </c>
      <c r="AE24" s="590" t="str">
        <f t="shared" si="4"/>
        <v>Murcia, Región de</v>
      </c>
      <c r="AF24" s="591">
        <f t="shared" si="5"/>
        <v>3.447467748737171</v>
      </c>
      <c r="AG24" s="587"/>
      <c r="AH24" s="589">
        <f t="shared" si="14"/>
        <v>6</v>
      </c>
      <c r="AI24" s="589">
        <v>14</v>
      </c>
      <c r="AJ24" s="589">
        <f t="shared" si="15"/>
        <v>12</v>
      </c>
      <c r="AK24" s="590" t="str">
        <f t="shared" si="16"/>
        <v>Galicia</v>
      </c>
      <c r="AL24" s="591">
        <f t="shared" si="17"/>
        <v>1.1861151383868069</v>
      </c>
      <c r="AM24" s="587"/>
      <c r="AN24" s="589">
        <f t="shared" si="18"/>
        <v>6</v>
      </c>
      <c r="AO24" s="589">
        <v>14</v>
      </c>
      <c r="AP24" s="589">
        <f t="shared" si="19"/>
        <v>6</v>
      </c>
      <c r="AQ24" s="590" t="str">
        <f t="shared" si="20"/>
        <v>Cantabria</v>
      </c>
      <c r="AR24" s="591">
        <f t="shared" si="21"/>
        <v>5.1501004923593907</v>
      </c>
      <c r="AS24" s="587"/>
      <c r="AT24" s="589">
        <f t="shared" si="22"/>
        <v>12</v>
      </c>
      <c r="AU24" s="589">
        <v>14</v>
      </c>
      <c r="AV24" s="589">
        <f t="shared" si="23"/>
        <v>2</v>
      </c>
      <c r="AW24" s="590" t="str">
        <f t="shared" si="24"/>
        <v>Aragón</v>
      </c>
      <c r="AX24" s="591">
        <f t="shared" si="25"/>
        <v>30.189846658348198</v>
      </c>
    </row>
    <row r="25" spans="1:50" s="231" customFormat="1" ht="18" customHeight="1" x14ac:dyDescent="0.15">
      <c r="B25" s="678" t="s">
        <v>47</v>
      </c>
      <c r="C25" s="679"/>
      <c r="D25" s="687">
        <f t="shared" si="6"/>
        <v>664117</v>
      </c>
      <c r="E25" s="681">
        <f t="shared" si="0"/>
        <v>1.3988649284198011</v>
      </c>
      <c r="F25" s="679"/>
      <c r="G25" s="688">
        <f>'20pobl'!J26</f>
        <v>529501</v>
      </c>
      <c r="H25" s="683">
        <f t="shared" si="7"/>
        <v>1.3935553385175072</v>
      </c>
      <c r="I25" s="679"/>
      <c r="J25" s="688">
        <f>'20pobl'!Q26</f>
        <v>93138</v>
      </c>
      <c r="K25" s="683">
        <f t="shared" si="8"/>
        <v>1.408082543165974</v>
      </c>
      <c r="L25" s="679"/>
      <c r="M25" s="688">
        <f>'20pobl'!X26</f>
        <v>41478</v>
      </c>
      <c r="N25" s="683">
        <f t="shared" si="1"/>
        <v>1.4480099899353567</v>
      </c>
      <c r="O25" s="679"/>
      <c r="P25" s="689">
        <f t="shared" si="2"/>
        <v>21958</v>
      </c>
      <c r="Q25" s="685">
        <f t="shared" si="9"/>
        <v>3.3063451168995823</v>
      </c>
      <c r="R25" s="679"/>
      <c r="S25" s="688">
        <f>'34adictcasaad'!G26</f>
        <v>5185</v>
      </c>
      <c r="T25" s="686">
        <f t="shared" si="10"/>
        <v>0.97922383527132151</v>
      </c>
      <c r="U25" s="679"/>
      <c r="V25" s="688">
        <f>'34adictcasaad'!J26</f>
        <v>4138</v>
      </c>
      <c r="W25" s="686">
        <f t="shared" si="11"/>
        <v>4.4428697202001333</v>
      </c>
      <c r="X25" s="679"/>
      <c r="Y25" s="611">
        <f>'34adictcasaad'!M26</f>
        <v>12635</v>
      </c>
      <c r="Z25" s="609">
        <f t="shared" si="12"/>
        <v>30.461931626404358</v>
      </c>
      <c r="AA25" s="588"/>
      <c r="AB25" s="589">
        <f t="shared" si="3"/>
        <v>16</v>
      </c>
      <c r="AC25" s="589">
        <v>15</v>
      </c>
      <c r="AD25" s="589">
        <f t="shared" si="13"/>
        <v>4</v>
      </c>
      <c r="AE25" s="590" t="str">
        <f t="shared" si="4"/>
        <v>Balears, Illes</v>
      </c>
      <c r="AF25" s="591">
        <f t="shared" si="5"/>
        <v>3.4142432089500865</v>
      </c>
      <c r="AG25" s="587"/>
      <c r="AH25" s="589">
        <f t="shared" si="14"/>
        <v>18</v>
      </c>
      <c r="AI25" s="589">
        <v>15</v>
      </c>
      <c r="AJ25" s="589">
        <f t="shared" si="15"/>
        <v>4</v>
      </c>
      <c r="AK25" s="590" t="str">
        <f t="shared" si="16"/>
        <v>Balears, Illes</v>
      </c>
      <c r="AL25" s="591">
        <f t="shared" si="17"/>
        <v>1.1559630790736042</v>
      </c>
      <c r="AM25" s="587"/>
      <c r="AN25" s="589">
        <f t="shared" si="18"/>
        <v>17</v>
      </c>
      <c r="AO25" s="589">
        <v>15</v>
      </c>
      <c r="AP25" s="589">
        <f t="shared" si="19"/>
        <v>3</v>
      </c>
      <c r="AQ25" s="590" t="str">
        <f t="shared" si="20"/>
        <v>Asturias, Principado de</v>
      </c>
      <c r="AR25" s="591">
        <f t="shared" si="21"/>
        <v>4.720208910680026</v>
      </c>
      <c r="AS25" s="587"/>
      <c r="AT25" s="589">
        <f t="shared" si="22"/>
        <v>13</v>
      </c>
      <c r="AU25" s="589">
        <v>15</v>
      </c>
      <c r="AV25" s="589">
        <f t="shared" si="23"/>
        <v>18</v>
      </c>
      <c r="AW25" s="590" t="str">
        <f t="shared" si="24"/>
        <v>Ceuta y Melilla</v>
      </c>
      <c r="AX25" s="591">
        <f t="shared" si="25"/>
        <v>29.24470055566989</v>
      </c>
    </row>
    <row r="26" spans="1:50" s="231" customFormat="1" ht="18" customHeight="1" x14ac:dyDescent="0.15">
      <c r="B26" s="678" t="s">
        <v>48</v>
      </c>
      <c r="C26" s="679"/>
      <c r="D26" s="687">
        <f t="shared" si="6"/>
        <v>2208174</v>
      </c>
      <c r="E26" s="681">
        <f t="shared" si="0"/>
        <v>4.6511942390399073</v>
      </c>
      <c r="F26" s="679"/>
      <c r="G26" s="688">
        <f>'20pobl'!J27</f>
        <v>1695657</v>
      </c>
      <c r="H26" s="683">
        <f t="shared" si="7"/>
        <v>4.4626768686831202</v>
      </c>
      <c r="I26" s="679"/>
      <c r="J26" s="688">
        <f>'20pobl'!Q27</f>
        <v>353210</v>
      </c>
      <c r="K26" s="683">
        <f t="shared" si="8"/>
        <v>5.3399131940953604</v>
      </c>
      <c r="L26" s="679"/>
      <c r="M26" s="688">
        <f>'20pobl'!X27</f>
        <v>159307</v>
      </c>
      <c r="N26" s="683">
        <f t="shared" si="1"/>
        <v>5.561457338025745</v>
      </c>
      <c r="O26" s="679"/>
      <c r="P26" s="689">
        <f t="shared" si="2"/>
        <v>112964</v>
      </c>
      <c r="Q26" s="685">
        <f t="shared" si="9"/>
        <v>5.1157200474237987</v>
      </c>
      <c r="R26" s="679"/>
      <c r="S26" s="688">
        <f>'34adictcasaad'!G27</f>
        <v>29741</v>
      </c>
      <c r="T26" s="686">
        <f t="shared" si="10"/>
        <v>1.7539514182408353</v>
      </c>
      <c r="U26" s="679"/>
      <c r="V26" s="688">
        <f>'34adictcasaad'!J27</f>
        <v>22645</v>
      </c>
      <c r="W26" s="686">
        <f t="shared" si="11"/>
        <v>6.4112001358964923</v>
      </c>
      <c r="X26" s="679"/>
      <c r="Y26" s="611">
        <f>'34adictcasaad'!M27</f>
        <v>60578</v>
      </c>
      <c r="Z26" s="609">
        <f t="shared" si="12"/>
        <v>38.025949895484821</v>
      </c>
      <c r="AA26" s="588"/>
      <c r="AB26" s="589">
        <f t="shared" si="3"/>
        <v>3</v>
      </c>
      <c r="AC26" s="589">
        <v>16</v>
      </c>
      <c r="AD26" s="589">
        <f t="shared" si="13"/>
        <v>15</v>
      </c>
      <c r="AE26" s="590" t="str">
        <f t="shared" si="4"/>
        <v>Navarra, Comunidad Foral de</v>
      </c>
      <c r="AF26" s="592">
        <f t="shared" si="5"/>
        <v>3.3063451168995823</v>
      </c>
      <c r="AG26" s="587"/>
      <c r="AH26" s="589">
        <f t="shared" si="14"/>
        <v>2</v>
      </c>
      <c r="AI26" s="589">
        <v>16</v>
      </c>
      <c r="AJ26" s="589">
        <f t="shared" si="15"/>
        <v>5</v>
      </c>
      <c r="AK26" s="590" t="str">
        <f t="shared" si="16"/>
        <v>Canarias</v>
      </c>
      <c r="AL26" s="591">
        <f t="shared" si="17"/>
        <v>1.075555979109436</v>
      </c>
      <c r="AM26" s="587"/>
      <c r="AN26" s="589">
        <f t="shared" si="18"/>
        <v>8</v>
      </c>
      <c r="AO26" s="589">
        <v>16</v>
      </c>
      <c r="AP26" s="589">
        <f t="shared" si="19"/>
        <v>2</v>
      </c>
      <c r="AQ26" s="590" t="str">
        <f t="shared" si="20"/>
        <v>Aragón</v>
      </c>
      <c r="AR26" s="591">
        <f t="shared" si="21"/>
        <v>4.6575594123320458</v>
      </c>
      <c r="AS26" s="587"/>
      <c r="AT26" s="589">
        <f t="shared" si="22"/>
        <v>7</v>
      </c>
      <c r="AU26" s="589">
        <v>16</v>
      </c>
      <c r="AV26" s="589">
        <f t="shared" si="23"/>
        <v>6</v>
      </c>
      <c r="AW26" s="590" t="str">
        <f t="shared" si="24"/>
        <v>Cantabria</v>
      </c>
      <c r="AX26" s="591">
        <f t="shared" si="25"/>
        <v>28.819342887783954</v>
      </c>
    </row>
    <row r="27" spans="1:50" s="231" customFormat="1" ht="18" customHeight="1" x14ac:dyDescent="0.15">
      <c r="B27" s="678" t="s">
        <v>49</v>
      </c>
      <c r="C27" s="679"/>
      <c r="D27" s="687">
        <f t="shared" si="6"/>
        <v>319892</v>
      </c>
      <c r="E27" s="690">
        <f t="shared" si="0"/>
        <v>0.67380551872948147</v>
      </c>
      <c r="F27" s="679"/>
      <c r="G27" s="688">
        <f>'20pobl'!J28</f>
        <v>251041</v>
      </c>
      <c r="H27" s="691">
        <f t="shared" si="7"/>
        <v>0.66069662897100012</v>
      </c>
      <c r="I27" s="679"/>
      <c r="J27" s="688">
        <f>'20pobl'!Q28</f>
        <v>46710</v>
      </c>
      <c r="K27" s="691">
        <f t="shared" si="8"/>
        <v>0.70617294328075164</v>
      </c>
      <c r="L27" s="679"/>
      <c r="M27" s="688">
        <f>'20pobl'!X28</f>
        <v>22141</v>
      </c>
      <c r="N27" s="691">
        <f t="shared" si="1"/>
        <v>0.77294925471716891</v>
      </c>
      <c r="O27" s="679"/>
      <c r="P27" s="689">
        <f t="shared" si="2"/>
        <v>14589</v>
      </c>
      <c r="Q27" s="692">
        <f t="shared" si="9"/>
        <v>4.5606017030747878</v>
      </c>
      <c r="R27" s="679"/>
      <c r="S27" s="688">
        <f>'34adictcasaad'!G28</f>
        <v>3419</v>
      </c>
      <c r="T27" s="414">
        <f t="shared" si="10"/>
        <v>1.361928927944041</v>
      </c>
      <c r="U27" s="679"/>
      <c r="V27" s="688">
        <f>'34adictcasaad'!J28</f>
        <v>2718</v>
      </c>
      <c r="W27" s="414">
        <f t="shared" si="11"/>
        <v>5.8188824662813099</v>
      </c>
      <c r="X27" s="679"/>
      <c r="Y27" s="611">
        <f>'34adictcasaad'!M28</f>
        <v>8452</v>
      </c>
      <c r="Z27" s="612">
        <f t="shared" si="12"/>
        <v>38.17352423106454</v>
      </c>
      <c r="AA27" s="588"/>
      <c r="AB27" s="589">
        <f t="shared" si="3"/>
        <v>5</v>
      </c>
      <c r="AC27" s="589">
        <v>17</v>
      </c>
      <c r="AD27" s="589">
        <f t="shared" si="13"/>
        <v>12</v>
      </c>
      <c r="AE27" s="590" t="str">
        <f t="shared" si="4"/>
        <v>Galicia</v>
      </c>
      <c r="AF27" s="591">
        <f t="shared" si="5"/>
        <v>3.0895786005685264</v>
      </c>
      <c r="AG27" s="587"/>
      <c r="AH27" s="589">
        <f t="shared" si="14"/>
        <v>9</v>
      </c>
      <c r="AI27" s="589">
        <v>17</v>
      </c>
      <c r="AJ27" s="589">
        <f t="shared" si="15"/>
        <v>13</v>
      </c>
      <c r="AK27" s="590" t="str">
        <f t="shared" si="16"/>
        <v>Madrid, Comunidad de</v>
      </c>
      <c r="AL27" s="591">
        <f t="shared" si="17"/>
        <v>1.0231360854780001</v>
      </c>
      <c r="AM27" s="587"/>
      <c r="AN27" s="589">
        <f t="shared" si="18"/>
        <v>11</v>
      </c>
      <c r="AO27" s="589">
        <v>17</v>
      </c>
      <c r="AP27" s="589">
        <f t="shared" si="19"/>
        <v>15</v>
      </c>
      <c r="AQ27" s="590" t="str">
        <f t="shared" si="20"/>
        <v>Navarra, Comunidad Foral de</v>
      </c>
      <c r="AR27" s="591">
        <f t="shared" si="21"/>
        <v>4.4428697202001333</v>
      </c>
      <c r="AS27" s="587"/>
      <c r="AT27" s="589">
        <f t="shared" si="22"/>
        <v>6</v>
      </c>
      <c r="AU27" s="589">
        <v>17</v>
      </c>
      <c r="AV27" s="589">
        <f t="shared" si="23"/>
        <v>3</v>
      </c>
      <c r="AW27" s="590" t="str">
        <f t="shared" si="24"/>
        <v>Asturias, Principado de</v>
      </c>
      <c r="AX27" s="591">
        <f t="shared" si="25"/>
        <v>26.67808862185505</v>
      </c>
    </row>
    <row r="28" spans="1:50" s="231" customFormat="1" ht="18" customHeight="1" x14ac:dyDescent="0.15">
      <c r="B28" s="678" t="s">
        <v>4</v>
      </c>
      <c r="C28" s="679"/>
      <c r="D28" s="687">
        <f t="shared" si="6"/>
        <v>168287</v>
      </c>
      <c r="E28" s="690">
        <f t="shared" si="0"/>
        <v>0.35447185090726951</v>
      </c>
      <c r="F28" s="679"/>
      <c r="G28" s="688">
        <f>'20pobl'!J29</f>
        <v>148381</v>
      </c>
      <c r="H28" s="691">
        <f t="shared" si="7"/>
        <v>0.39051320901106185</v>
      </c>
      <c r="I28" s="679"/>
      <c r="J28" s="688">
        <f>'20pobl'!Q29</f>
        <v>15047</v>
      </c>
      <c r="K28" s="691">
        <f t="shared" si="8"/>
        <v>0.2274841421011661</v>
      </c>
      <c r="L28" s="679"/>
      <c r="M28" s="688">
        <f>'20pobl'!X29</f>
        <v>4859</v>
      </c>
      <c r="N28" s="691">
        <f t="shared" si="1"/>
        <v>0.16962921406759962</v>
      </c>
      <c r="O28" s="679"/>
      <c r="P28" s="689">
        <f t="shared" si="2"/>
        <v>4986</v>
      </c>
      <c r="Q28" s="692">
        <f t="shared" si="9"/>
        <v>2.9627957002026299</v>
      </c>
      <c r="R28" s="679"/>
      <c r="S28" s="688">
        <f>'34adictcasaad'!G29</f>
        <v>2632</v>
      </c>
      <c r="T28" s="414">
        <f t="shared" si="10"/>
        <v>1.7738120109717552</v>
      </c>
      <c r="U28" s="679"/>
      <c r="V28" s="688">
        <f>'34adictcasaad'!J29</f>
        <v>933</v>
      </c>
      <c r="W28" s="414">
        <f t="shared" si="11"/>
        <v>6.2005715425001657</v>
      </c>
      <c r="X28" s="679"/>
      <c r="Y28" s="611">
        <f>'34adictcasaad'!M29</f>
        <v>1421</v>
      </c>
      <c r="Z28" s="612">
        <f t="shared" si="12"/>
        <v>29.24470055566989</v>
      </c>
      <c r="AA28" s="588"/>
      <c r="AB28" s="589">
        <f t="shared" si="3"/>
        <v>18</v>
      </c>
      <c r="AC28" s="589">
        <v>18</v>
      </c>
      <c r="AD28" s="589">
        <f t="shared" si="13"/>
        <v>18</v>
      </c>
      <c r="AE28" s="590" t="str">
        <f t="shared" si="4"/>
        <v>Ceuta y Melilla</v>
      </c>
      <c r="AF28" s="591">
        <f t="shared" si="5"/>
        <v>2.9627957002026299</v>
      </c>
      <c r="AG28" s="587"/>
      <c r="AH28" s="589">
        <f t="shared" si="14"/>
        <v>1</v>
      </c>
      <c r="AI28" s="589">
        <v>18</v>
      </c>
      <c r="AJ28" s="589">
        <f t="shared" si="15"/>
        <v>15</v>
      </c>
      <c r="AK28" s="590" t="str">
        <f t="shared" si="16"/>
        <v>Navarra, Comunidad Foral de</v>
      </c>
      <c r="AL28" s="591">
        <f t="shared" si="17"/>
        <v>0.97922383527132151</v>
      </c>
      <c r="AM28" s="587"/>
      <c r="AN28" s="589">
        <f t="shared" si="18"/>
        <v>10</v>
      </c>
      <c r="AO28" s="589">
        <v>18</v>
      </c>
      <c r="AP28" s="589">
        <f t="shared" si="19"/>
        <v>5</v>
      </c>
      <c r="AQ28" s="590" t="str">
        <f t="shared" si="20"/>
        <v>Canarias</v>
      </c>
      <c r="AR28" s="591">
        <f t="shared" si="21"/>
        <v>4.0267754796011799</v>
      </c>
      <c r="AS28" s="587"/>
      <c r="AT28" s="589">
        <f t="shared" si="22"/>
        <v>15</v>
      </c>
      <c r="AU28" s="589">
        <v>18</v>
      </c>
      <c r="AV28" s="589">
        <f t="shared" si="23"/>
        <v>5</v>
      </c>
      <c r="AW28" s="590" t="str">
        <f t="shared" si="24"/>
        <v>Canarias</v>
      </c>
      <c r="AX28" s="591">
        <f t="shared" si="25"/>
        <v>22.539785644689836</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672"/>
      <c r="Z29" s="593"/>
      <c r="AA29" s="588"/>
      <c r="AB29" s="585"/>
      <c r="AC29" s="585"/>
      <c r="AD29" s="589">
        <f>MATCH(AC30,AB$11:AB$30,0)</f>
        <v>5</v>
      </c>
      <c r="AE29" s="590" t="str">
        <f t="shared" si="4"/>
        <v>Canarias</v>
      </c>
      <c r="AF29" s="591">
        <f t="shared" si="5"/>
        <v>2.3922935242257775</v>
      </c>
      <c r="AG29" s="587"/>
      <c r="AH29" s="585"/>
      <c r="AI29" s="585"/>
      <c r="AJ29" s="589">
        <f>MATCH(AI30,AH$11:AH$30,0)</f>
        <v>2</v>
      </c>
      <c r="AK29" s="590" t="str">
        <f t="shared" si="16"/>
        <v>Aragón</v>
      </c>
      <c r="AL29" s="591">
        <f t="shared" si="17"/>
        <v>0.94882719926145342</v>
      </c>
      <c r="AM29" s="587"/>
      <c r="AN29" s="585"/>
      <c r="AO29" s="585"/>
      <c r="AP29" s="589">
        <f>MATCH(AO30,AN$11:AN$30,0)</f>
        <v>12</v>
      </c>
      <c r="AQ29" s="590" t="str">
        <f t="shared" si="20"/>
        <v>Galicia</v>
      </c>
      <c r="AR29" s="591">
        <f>INDEX(W$11:W$30,AP29,1)</f>
        <v>3.2312958098569582</v>
      </c>
      <c r="AS29" s="587"/>
      <c r="AT29" s="585"/>
      <c r="AU29" s="585"/>
      <c r="AV29" s="589">
        <f>MATCH(AU30,AT$11:AT$30,0)</f>
        <v>12</v>
      </c>
      <c r="AW29" s="590" t="str">
        <f t="shared" si="24"/>
        <v>Galicia</v>
      </c>
      <c r="AX29" s="591">
        <f t="shared" si="25"/>
        <v>18.724059192349905</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1954149</v>
      </c>
      <c r="Q30" s="695">
        <f>P30*100/D30</f>
        <v>4.1161278825969312</v>
      </c>
      <c r="R30" s="675"/>
      <c r="S30" s="698">
        <f>SUM(S11:S28)</f>
        <v>512262</v>
      </c>
      <c r="T30" s="696">
        <f>S30*100/G30</f>
        <v>1.3481852627656139</v>
      </c>
      <c r="U30" s="675"/>
      <c r="V30" s="698">
        <f>SUM(V11:V28)</f>
        <v>414475</v>
      </c>
      <c r="W30" s="696">
        <f>V30*100/J30</f>
        <v>6.2661321058935888</v>
      </c>
      <c r="X30" s="675"/>
      <c r="Y30" s="792">
        <f>SUM(Y11:Y28)</f>
        <v>1027412</v>
      </c>
      <c r="Z30" s="594">
        <f>Y30*100/M30</f>
        <v>35.867275176707281</v>
      </c>
      <c r="AA30" s="588"/>
      <c r="AB30" s="589">
        <f>_xlfn.RANK.EQ(Q30,Q$11:Q$30,0)</f>
        <v>8</v>
      </c>
      <c r="AC30" s="589">
        <v>19</v>
      </c>
      <c r="AD30" s="585"/>
      <c r="AE30" s="585"/>
      <c r="AF30" s="595"/>
      <c r="AG30" s="297"/>
      <c r="AH30" s="589">
        <f t="shared" si="14"/>
        <v>10</v>
      </c>
      <c r="AI30" s="589">
        <v>19</v>
      </c>
      <c r="AJ30" s="585"/>
      <c r="AK30" s="585"/>
      <c r="AL30" s="595"/>
      <c r="AM30" s="297"/>
      <c r="AN30" s="589">
        <f t="shared" si="18"/>
        <v>9</v>
      </c>
      <c r="AO30" s="589">
        <v>19</v>
      </c>
      <c r="AP30" s="585"/>
      <c r="AQ30" s="585"/>
      <c r="AR30" s="595"/>
      <c r="AS30" s="297"/>
      <c r="AT30" s="589">
        <f t="shared" si="22"/>
        <v>10</v>
      </c>
      <c r="AU30" s="589">
        <v>19</v>
      </c>
      <c r="AV30" s="585"/>
      <c r="AW30" s="585"/>
      <c r="AX30" s="595"/>
    </row>
    <row r="31" spans="1:50" s="297" customFormat="1" ht="5.25" customHeight="1" x14ac:dyDescent="0.2">
      <c r="B31" s="257" t="s">
        <v>42</v>
      </c>
      <c r="C31" s="613"/>
      <c r="D31" s="613"/>
      <c r="E31" s="613"/>
      <c r="F31" s="613"/>
      <c r="G31" s="613"/>
      <c r="H31" s="613"/>
      <c r="I31" s="613"/>
      <c r="R31" s="613"/>
    </row>
    <row r="32" spans="1:50" s="251" customFormat="1" ht="5.25" customHeight="1" x14ac:dyDescent="0.2">
      <c r="B32" s="257" t="s">
        <v>50</v>
      </c>
      <c r="C32" s="260"/>
      <c r="D32" s="260"/>
      <c r="E32" s="260"/>
      <c r="F32" s="260"/>
      <c r="G32" s="260"/>
      <c r="H32" s="260"/>
      <c r="I32" s="260"/>
      <c r="O32" s="259"/>
      <c r="R32" s="260"/>
      <c r="Y32" s="29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251" customFormat="1" ht="13.5" customHeight="1" x14ac:dyDescent="0.2">
      <c r="B33" s="1068" t="s">
        <v>179</v>
      </c>
      <c r="C33" s="1068"/>
      <c r="D33" s="1068"/>
      <c r="E33" s="1068"/>
      <c r="F33" s="1068"/>
      <c r="G33" s="1068"/>
      <c r="H33" s="1068"/>
      <c r="I33" s="1068"/>
      <c r="J33" s="1068"/>
      <c r="K33" s="1068"/>
      <c r="L33" s="1068"/>
      <c r="M33" s="1068"/>
      <c r="O33" s="259"/>
      <c r="Y33" s="297"/>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50"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50" x14ac:dyDescent="0.2">
      <c r="L38" s="263"/>
      <c r="M38" s="263"/>
      <c r="N38" s="263"/>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1"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46"/>
  <sheetViews>
    <sheetView zoomScale="90" zoomScaleNormal="90" workbookViewId="0"/>
  </sheetViews>
  <sheetFormatPr baseColWidth="10" defaultColWidth="11.42578125" defaultRowHeight="15" x14ac:dyDescent="0.2"/>
  <cols>
    <col min="1" max="1" width="3.42578125"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28515625" style="261" customWidth="1"/>
    <col min="12" max="12" width="8.5703125" style="261" customWidth="1"/>
    <col min="13" max="13" width="5.7109375" style="261" customWidth="1"/>
    <col min="14" max="14" width="8.5703125" style="261" customWidth="1"/>
    <col min="15" max="15" width="7.28515625" style="261" customWidth="1"/>
    <col min="16" max="16" width="8.5703125" style="261" customWidth="1"/>
    <col min="17" max="17" width="7.28515625" style="261" customWidth="1"/>
    <col min="18" max="18" width="8.5703125" style="261" customWidth="1"/>
    <col min="19" max="19" width="6.140625" style="261" customWidth="1"/>
    <col min="20" max="20" width="8.5703125" style="261" customWidth="1"/>
    <col min="21" max="21" width="7.28515625" style="261" customWidth="1"/>
    <col min="22" max="22" width="8.5703125" style="261" customWidth="1"/>
    <col min="23" max="23" width="3.5703125" style="261" customWidth="1"/>
    <col min="24" max="25" width="2.42578125" style="261" bestFit="1" customWidth="1"/>
    <col min="26" max="26" width="5.5703125" style="439" customWidth="1"/>
    <col min="27" max="27" width="14.85546875" style="297" bestFit="1" customWidth="1"/>
    <col min="28" max="28" width="7" style="954" bestFit="1" customWidth="1"/>
    <col min="29" max="29" width="8.42578125" style="297" bestFit="1" customWidth="1"/>
    <col min="30" max="30" width="4.28515625" style="439" bestFit="1" customWidth="1"/>
    <col min="31" max="31" width="2.42578125" style="439" bestFit="1" customWidth="1"/>
    <col min="32" max="32" width="4.28515625" style="439" bestFit="1" customWidth="1"/>
    <col min="33" max="33" width="8.42578125" style="261" bestFit="1" customWidth="1"/>
    <col min="34" max="34" width="4.28515625" style="261" bestFit="1" customWidth="1"/>
    <col min="35" max="16384" width="11.42578125" style="261"/>
  </cols>
  <sheetData>
    <row r="1" spans="1:34" s="201" customFormat="1" ht="14.25" x14ac:dyDescent="0.2">
      <c r="B1" s="202"/>
      <c r="C1" s="203"/>
      <c r="E1" s="203"/>
      <c r="F1" s="714" t="s">
        <v>143</v>
      </c>
      <c r="G1" s="714"/>
      <c r="H1" s="714"/>
      <c r="I1" s="714" t="s">
        <v>19</v>
      </c>
      <c r="Z1" s="1008"/>
      <c r="AA1" s="714"/>
      <c r="AB1" s="951"/>
      <c r="AC1" s="714"/>
      <c r="AD1" s="1008"/>
      <c r="AE1" s="1008"/>
      <c r="AF1" s="1008"/>
    </row>
    <row r="2" spans="1:34" s="205" customFormat="1" x14ac:dyDescent="0.2">
      <c r="B2" s="1044"/>
      <c r="C2" s="1044"/>
      <c r="Z2" s="507"/>
      <c r="AA2" s="617"/>
      <c r="AB2" s="952"/>
      <c r="AC2" s="617"/>
      <c r="AD2" s="507"/>
      <c r="AE2" s="507"/>
      <c r="AF2" s="507"/>
    </row>
    <row r="3" spans="1:34" s="208" customFormat="1" ht="37.5" customHeight="1" x14ac:dyDescent="0.2">
      <c r="B3" s="1045"/>
      <c r="C3" s="1045"/>
      <c r="Z3" s="507"/>
      <c r="AA3" s="617"/>
      <c r="AB3" s="952"/>
      <c r="AC3" s="617"/>
      <c r="AD3" s="507"/>
      <c r="AE3" s="507"/>
      <c r="AF3" s="507"/>
    </row>
    <row r="4" spans="1:34" s="208" customFormat="1" ht="19.5" x14ac:dyDescent="0.2">
      <c r="A4" s="1092" t="s">
        <v>486</v>
      </c>
      <c r="B4" s="1092"/>
      <c r="C4" s="1092"/>
      <c r="D4" s="1092"/>
      <c r="E4" s="1092"/>
      <c r="F4" s="1092"/>
      <c r="G4" s="1092"/>
      <c r="H4" s="1092"/>
      <c r="I4" s="1092"/>
      <c r="J4" s="1092"/>
      <c r="K4" s="1092"/>
      <c r="L4" s="1092"/>
      <c r="M4" s="1092"/>
      <c r="N4" s="1092"/>
      <c r="O4" s="1092"/>
      <c r="P4" s="1092"/>
      <c r="Q4" s="1092"/>
      <c r="R4" s="1092"/>
      <c r="S4" s="1092"/>
      <c r="T4" s="1092"/>
      <c r="U4" s="1092"/>
      <c r="Z4" s="507"/>
      <c r="AA4" s="617"/>
      <c r="AB4" s="952"/>
      <c r="AC4" s="617"/>
      <c r="AD4" s="507"/>
      <c r="AE4" s="507"/>
      <c r="AF4" s="507"/>
    </row>
    <row r="5" spans="1:34" s="208" customFormat="1" ht="18.7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Z5" s="507"/>
      <c r="AA5" s="617"/>
      <c r="AB5" s="952"/>
      <c r="AC5" s="617"/>
      <c r="AD5" s="507"/>
      <c r="AE5" s="507"/>
      <c r="AF5" s="507"/>
    </row>
    <row r="6" spans="1:34" s="208" customFormat="1" ht="6.75" customHeight="1" x14ac:dyDescent="0.2">
      <c r="Z6" s="507"/>
      <c r="AA6" s="617"/>
      <c r="AB6" s="952"/>
      <c r="AC6" s="617"/>
      <c r="AD6" s="507"/>
      <c r="AE6" s="507"/>
      <c r="AF6" s="507"/>
    </row>
    <row r="7" spans="1:34" s="213" customFormat="1" ht="8.25" customHeight="1" x14ac:dyDescent="0.2">
      <c r="A7" s="209"/>
      <c r="B7" s="1047" t="s">
        <v>15</v>
      </c>
      <c r="C7" s="211"/>
      <c r="D7" s="1093" t="s">
        <v>254</v>
      </c>
      <c r="E7" s="568"/>
      <c r="F7" s="1054"/>
      <c r="G7" s="1054"/>
      <c r="H7" s="568"/>
      <c r="I7" s="864"/>
      <c r="J7" s="864"/>
      <c r="K7" s="942"/>
      <c r="L7" s="942"/>
      <c r="M7" s="943"/>
      <c r="N7" s="943"/>
      <c r="O7" s="943"/>
      <c r="P7" s="943"/>
      <c r="Q7" s="943"/>
      <c r="R7" s="943"/>
      <c r="S7" s="944"/>
      <c r="T7" s="945"/>
      <c r="U7" s="945"/>
      <c r="V7" s="946"/>
      <c r="Z7" s="431"/>
      <c r="AA7" s="596"/>
      <c r="AB7" s="953"/>
      <c r="AC7" s="596"/>
      <c r="AD7" s="431"/>
      <c r="AE7" s="431"/>
      <c r="AF7" s="431"/>
    </row>
    <row r="8" spans="1:34" s="213" customFormat="1" ht="15.75" customHeight="1" x14ac:dyDescent="0.2">
      <c r="A8" s="209"/>
      <c r="B8" s="1048"/>
      <c r="C8" s="211"/>
      <c r="D8" s="1094"/>
      <c r="E8" s="799"/>
      <c r="F8" s="1056" t="s">
        <v>394</v>
      </c>
      <c r="G8" s="1055"/>
      <c r="H8" s="211"/>
      <c r="I8" s="1056" t="s">
        <v>395</v>
      </c>
      <c r="J8" s="1055"/>
      <c r="K8" s="1095" t="s">
        <v>383</v>
      </c>
      <c r="L8" s="1096"/>
      <c r="M8" s="1096"/>
      <c r="N8" s="1096"/>
      <c r="O8" s="1096"/>
      <c r="P8" s="1096"/>
      <c r="Q8" s="1096"/>
      <c r="R8" s="1096"/>
      <c r="S8" s="1096"/>
      <c r="T8" s="1096"/>
      <c r="U8" s="1096"/>
      <c r="V8" s="1097"/>
      <c r="Z8" s="431"/>
      <c r="AA8" s="596"/>
      <c r="AB8" s="953"/>
      <c r="AC8" s="596"/>
      <c r="AD8" s="431"/>
      <c r="AE8" s="431"/>
      <c r="AF8" s="431"/>
    </row>
    <row r="9" spans="1:34" s="213" customFormat="1" ht="28.5" customHeight="1" x14ac:dyDescent="0.2">
      <c r="A9" s="209"/>
      <c r="B9" s="1048"/>
      <c r="C9" s="211"/>
      <c r="D9" s="1094"/>
      <c r="E9" s="211"/>
      <c r="F9" s="1085"/>
      <c r="G9" s="1086"/>
      <c r="H9" s="211"/>
      <c r="I9" s="1085"/>
      <c r="J9" s="1086"/>
      <c r="K9" s="1056" t="s">
        <v>384</v>
      </c>
      <c r="L9" s="1055"/>
      <c r="M9" s="1056" t="s">
        <v>385</v>
      </c>
      <c r="N9" s="1055"/>
      <c r="O9" s="1056" t="s">
        <v>386</v>
      </c>
      <c r="P9" s="1055"/>
      <c r="Q9" s="1056" t="s">
        <v>387</v>
      </c>
      <c r="R9" s="1055"/>
      <c r="S9" s="1056" t="s">
        <v>388</v>
      </c>
      <c r="T9" s="1055"/>
      <c r="U9" s="1056" t="s">
        <v>389</v>
      </c>
      <c r="V9" s="1055"/>
      <c r="Z9" s="431"/>
      <c r="AA9" s="596"/>
      <c r="AB9" s="953"/>
      <c r="AC9" s="596"/>
      <c r="AD9" s="431"/>
      <c r="AE9" s="431"/>
      <c r="AF9" s="431"/>
    </row>
    <row r="10" spans="1:34" s="219" customFormat="1" ht="22.5" x14ac:dyDescent="0.2">
      <c r="A10" s="214"/>
      <c r="B10" s="1049"/>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Z10" s="435"/>
      <c r="AA10" s="590" t="s">
        <v>217</v>
      </c>
      <c r="AB10" s="947" t="s">
        <v>396</v>
      </c>
      <c r="AC10" s="948" t="s">
        <v>397</v>
      </c>
      <c r="AD10" s="435"/>
      <c r="AE10" s="435"/>
      <c r="AF10" s="435"/>
    </row>
    <row r="11" spans="1:34"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Z11" s="231"/>
      <c r="AA11" s="949">
        <v>44286</v>
      </c>
      <c r="AB11" s="947">
        <v>25720</v>
      </c>
      <c r="AC11" s="947">
        <v>23592</v>
      </c>
      <c r="AD11" s="231"/>
      <c r="AE11" s="231"/>
      <c r="AF11" s="231"/>
    </row>
    <row r="12" spans="1:34" s="232" customFormat="1" ht="14.25" x14ac:dyDescent="0.15">
      <c r="A12" s="224"/>
      <c r="B12" s="225" t="s">
        <v>11</v>
      </c>
      <c r="C12" s="226"/>
      <c r="D12" s="801">
        <v>391632</v>
      </c>
      <c r="E12" s="226"/>
      <c r="F12" s="227">
        <v>5574</v>
      </c>
      <c r="G12" s="228">
        <v>1.4232749111410712</v>
      </c>
      <c r="H12" s="226"/>
      <c r="I12" s="227">
        <v>3067</v>
      </c>
      <c r="J12" s="228">
        <v>0.78313314540180579</v>
      </c>
      <c r="K12" s="227">
        <v>2558</v>
      </c>
      <c r="L12" s="228">
        <v>83.403977828496906</v>
      </c>
      <c r="M12" s="227">
        <v>63</v>
      </c>
      <c r="N12" s="228">
        <v>2.0541245516791653</v>
      </c>
      <c r="O12" s="227">
        <v>0</v>
      </c>
      <c r="P12" s="228">
        <v>0</v>
      </c>
      <c r="Q12" s="227">
        <v>317</v>
      </c>
      <c r="R12" s="228">
        <v>10.335833061623736</v>
      </c>
      <c r="S12" s="227">
        <v>61</v>
      </c>
      <c r="T12" s="228">
        <v>1.9889142484512554</v>
      </c>
      <c r="U12" s="227">
        <v>68</v>
      </c>
      <c r="V12" s="228">
        <v>2.2171503097489405</v>
      </c>
      <c r="X12" s="305"/>
      <c r="Y12" s="305"/>
      <c r="Z12" s="305"/>
      <c r="AA12" s="949">
        <v>44316</v>
      </c>
      <c r="AB12" s="947">
        <v>26707</v>
      </c>
      <c r="AC12" s="947">
        <v>18034</v>
      </c>
      <c r="AD12" s="305"/>
      <c r="AE12" s="305"/>
      <c r="AF12" s="305"/>
      <c r="AG12" s="306"/>
      <c r="AH12" s="950"/>
    </row>
    <row r="13" spans="1:34" s="232" customFormat="1" ht="14.25" x14ac:dyDescent="0.15">
      <c r="A13" s="224"/>
      <c r="B13" s="233" t="s">
        <v>10</v>
      </c>
      <c r="C13" s="226"/>
      <c r="D13" s="802">
        <v>48208</v>
      </c>
      <c r="E13" s="226"/>
      <c r="F13" s="234">
        <v>699</v>
      </c>
      <c r="G13" s="235">
        <v>1.4499668104878858</v>
      </c>
      <c r="H13" s="226"/>
      <c r="I13" s="234">
        <v>501</v>
      </c>
      <c r="J13" s="235">
        <v>1.0392465980750083</v>
      </c>
      <c r="K13" s="234">
        <v>478</v>
      </c>
      <c r="L13" s="235">
        <v>95.409181636726544</v>
      </c>
      <c r="M13" s="234">
        <v>17</v>
      </c>
      <c r="N13" s="235">
        <v>3.3932135728542914</v>
      </c>
      <c r="O13" s="234">
        <v>0</v>
      </c>
      <c r="P13" s="235">
        <v>0</v>
      </c>
      <c r="Q13" s="234">
        <v>0</v>
      </c>
      <c r="R13" s="235">
        <v>0</v>
      </c>
      <c r="S13" s="234">
        <v>1</v>
      </c>
      <c r="T13" s="235">
        <v>0.19960079840319359</v>
      </c>
      <c r="U13" s="234">
        <v>5</v>
      </c>
      <c r="V13" s="235">
        <v>0.99800399201596801</v>
      </c>
      <c r="X13" s="305"/>
      <c r="Y13" s="305"/>
      <c r="Z13" s="305"/>
      <c r="AA13" s="949">
        <v>44347</v>
      </c>
      <c r="AB13" s="947">
        <v>28175</v>
      </c>
      <c r="AC13" s="947">
        <v>15503</v>
      </c>
      <c r="AD13" s="305"/>
      <c r="AE13" s="305"/>
      <c r="AF13" s="305"/>
      <c r="AG13" s="306"/>
      <c r="AH13" s="950"/>
    </row>
    <row r="14" spans="1:34" s="232" customFormat="1" ht="14.25" x14ac:dyDescent="0.15">
      <c r="A14" s="224"/>
      <c r="B14" s="233" t="s">
        <v>40</v>
      </c>
      <c r="C14" s="226"/>
      <c r="D14" s="802">
        <v>41081</v>
      </c>
      <c r="E14" s="226"/>
      <c r="F14" s="234">
        <v>98</v>
      </c>
      <c r="G14" s="235">
        <v>0.23855310240743899</v>
      </c>
      <c r="H14" s="226"/>
      <c r="I14" s="234">
        <v>465</v>
      </c>
      <c r="J14" s="235">
        <v>1.1319101287699911</v>
      </c>
      <c r="K14" s="234">
        <v>430</v>
      </c>
      <c r="L14" s="235">
        <v>92.473118279569889</v>
      </c>
      <c r="M14" s="234">
        <v>8</v>
      </c>
      <c r="N14" s="235">
        <v>1.7204301075268817</v>
      </c>
      <c r="O14" s="234">
        <v>4</v>
      </c>
      <c r="P14" s="235">
        <v>0.86021505376344087</v>
      </c>
      <c r="Q14" s="234">
        <v>1</v>
      </c>
      <c r="R14" s="235">
        <v>0.21505376344086022</v>
      </c>
      <c r="S14" s="234">
        <v>0</v>
      </c>
      <c r="T14" s="235">
        <v>0</v>
      </c>
      <c r="U14" s="234">
        <v>22</v>
      </c>
      <c r="V14" s="235">
        <v>4.731182795698925</v>
      </c>
      <c r="X14" s="305"/>
      <c r="Y14" s="305"/>
      <c r="Z14" s="305"/>
      <c r="AA14" s="949">
        <v>44377</v>
      </c>
      <c r="AB14" s="947">
        <v>28047</v>
      </c>
      <c r="AC14" s="947">
        <v>18622</v>
      </c>
      <c r="AD14" s="305"/>
      <c r="AE14" s="305"/>
      <c r="AF14" s="305"/>
      <c r="AG14" s="306"/>
      <c r="AH14" s="950"/>
    </row>
    <row r="15" spans="1:34" s="232" customFormat="1" ht="14.25" x14ac:dyDescent="0.15">
      <c r="A15" s="224"/>
      <c r="B15" s="233" t="s">
        <v>41</v>
      </c>
      <c r="C15" s="226"/>
      <c r="D15" s="802">
        <v>40174</v>
      </c>
      <c r="E15" s="226"/>
      <c r="F15" s="234">
        <v>915</v>
      </c>
      <c r="G15" s="235">
        <v>2.2775924727435655</v>
      </c>
      <c r="H15" s="226"/>
      <c r="I15" s="234">
        <v>341</v>
      </c>
      <c r="J15" s="235">
        <v>0.84880768656344896</v>
      </c>
      <c r="K15" s="234">
        <v>336</v>
      </c>
      <c r="L15" s="235">
        <v>98.533724340175951</v>
      </c>
      <c r="M15" s="234">
        <v>4</v>
      </c>
      <c r="N15" s="235">
        <v>1.1730205278592376</v>
      </c>
      <c r="O15" s="234">
        <v>0</v>
      </c>
      <c r="P15" s="235">
        <v>0</v>
      </c>
      <c r="Q15" s="234">
        <v>0</v>
      </c>
      <c r="R15" s="235">
        <v>0</v>
      </c>
      <c r="S15" s="234">
        <v>1</v>
      </c>
      <c r="T15" s="235">
        <v>0.2932551319648094</v>
      </c>
      <c r="U15" s="234">
        <v>0</v>
      </c>
      <c r="V15" s="235">
        <v>0</v>
      </c>
      <c r="X15" s="305"/>
      <c r="Y15" s="305"/>
      <c r="Z15" s="305"/>
      <c r="AA15" s="949">
        <v>44408</v>
      </c>
      <c r="AB15" s="947">
        <v>26363</v>
      </c>
      <c r="AC15" s="947">
        <v>16904</v>
      </c>
      <c r="AD15" s="305"/>
      <c r="AE15" s="305"/>
      <c r="AF15" s="305"/>
      <c r="AG15" s="306"/>
      <c r="AH15" s="950"/>
    </row>
    <row r="16" spans="1:34" s="232" customFormat="1" ht="14.25" x14ac:dyDescent="0.15">
      <c r="A16" s="224"/>
      <c r="B16" s="233" t="s">
        <v>9</v>
      </c>
      <c r="C16" s="226"/>
      <c r="D16" s="802">
        <v>52097</v>
      </c>
      <c r="E16" s="226"/>
      <c r="F16" s="234">
        <v>825</v>
      </c>
      <c r="G16" s="235">
        <v>1.5835844674357451</v>
      </c>
      <c r="H16" s="226"/>
      <c r="I16" s="234">
        <v>447</v>
      </c>
      <c r="J16" s="235">
        <v>0.85801485690154899</v>
      </c>
      <c r="K16" s="234">
        <v>440</v>
      </c>
      <c r="L16" s="235">
        <v>98.434004474272925</v>
      </c>
      <c r="M16" s="234">
        <v>6</v>
      </c>
      <c r="N16" s="235">
        <v>1.3422818791946309</v>
      </c>
      <c r="O16" s="234">
        <v>0</v>
      </c>
      <c r="P16" s="235">
        <v>0</v>
      </c>
      <c r="Q16" s="234">
        <v>0</v>
      </c>
      <c r="R16" s="235">
        <v>0</v>
      </c>
      <c r="S16" s="234">
        <v>0</v>
      </c>
      <c r="T16" s="235">
        <v>0</v>
      </c>
      <c r="U16" s="234">
        <v>1</v>
      </c>
      <c r="V16" s="235">
        <v>0.22371364653243847</v>
      </c>
      <c r="X16" s="305"/>
      <c r="Y16" s="305"/>
      <c r="Z16" s="305"/>
      <c r="AA16" s="949">
        <v>44439</v>
      </c>
      <c r="AB16" s="947">
        <v>16420</v>
      </c>
      <c r="AC16" s="947">
        <v>20385</v>
      </c>
      <c r="AD16" s="305"/>
      <c r="AE16" s="305"/>
      <c r="AF16" s="305"/>
      <c r="AG16" s="306"/>
      <c r="AH16" s="950"/>
    </row>
    <row r="17" spans="1:34" s="232" customFormat="1" ht="14.25" x14ac:dyDescent="0.15">
      <c r="A17" s="224"/>
      <c r="B17" s="233" t="s">
        <v>8</v>
      </c>
      <c r="C17" s="226"/>
      <c r="D17" s="803">
        <v>22933</v>
      </c>
      <c r="E17" s="226"/>
      <c r="F17" s="234">
        <v>258</v>
      </c>
      <c r="G17" s="235">
        <v>1.1250163519818601</v>
      </c>
      <c r="H17" s="226"/>
      <c r="I17" s="234">
        <v>277</v>
      </c>
      <c r="J17" s="235">
        <v>1.2078663934068807</v>
      </c>
      <c r="K17" s="238">
        <v>273</v>
      </c>
      <c r="L17" s="235">
        <v>98.555956678700369</v>
      </c>
      <c r="M17" s="238">
        <v>4</v>
      </c>
      <c r="N17" s="235">
        <v>1.4440433212996391</v>
      </c>
      <c r="O17" s="238">
        <v>0</v>
      </c>
      <c r="P17" s="235">
        <v>0</v>
      </c>
      <c r="Q17" s="238">
        <v>0</v>
      </c>
      <c r="R17" s="235">
        <v>0</v>
      </c>
      <c r="S17" s="238">
        <v>0</v>
      </c>
      <c r="T17" s="235">
        <v>0</v>
      </c>
      <c r="U17" s="238">
        <v>0</v>
      </c>
      <c r="V17" s="235">
        <v>0</v>
      </c>
      <c r="X17" s="305"/>
      <c r="Y17" s="305"/>
      <c r="Z17" s="305"/>
      <c r="AA17" s="949">
        <v>44469</v>
      </c>
      <c r="AB17" s="947">
        <v>22330</v>
      </c>
      <c r="AC17" s="947">
        <v>19468</v>
      </c>
      <c r="AD17" s="305"/>
      <c r="AE17" s="305"/>
      <c r="AF17" s="305"/>
      <c r="AG17" s="306"/>
      <c r="AH17" s="950"/>
    </row>
    <row r="18" spans="1:34" s="232" customFormat="1" ht="14.25" x14ac:dyDescent="0.15">
      <c r="A18" s="224"/>
      <c r="B18" s="233" t="s">
        <v>7</v>
      </c>
      <c r="C18" s="226"/>
      <c r="D18" s="802">
        <v>146129</v>
      </c>
      <c r="E18" s="226"/>
      <c r="F18" s="234">
        <v>4208</v>
      </c>
      <c r="G18" s="235">
        <v>2.8796474348007584</v>
      </c>
      <c r="H18" s="226"/>
      <c r="I18" s="234">
        <v>3412</v>
      </c>
      <c r="J18" s="235">
        <v>2.3349232527424402</v>
      </c>
      <c r="K18" s="234">
        <v>1238</v>
      </c>
      <c r="L18" s="235">
        <v>36.283704572098472</v>
      </c>
      <c r="M18" s="234">
        <v>52</v>
      </c>
      <c r="N18" s="235">
        <v>1.5240328253223916</v>
      </c>
      <c r="O18" s="234">
        <v>2113</v>
      </c>
      <c r="P18" s="235">
        <v>61.928487690504106</v>
      </c>
      <c r="Q18" s="234">
        <v>3</v>
      </c>
      <c r="R18" s="235">
        <v>8.7924970691676443E-2</v>
      </c>
      <c r="S18" s="234">
        <v>0</v>
      </c>
      <c r="T18" s="235">
        <v>0</v>
      </c>
      <c r="U18" s="234">
        <v>6</v>
      </c>
      <c r="V18" s="235">
        <v>0.17584994138335289</v>
      </c>
      <c r="X18" s="305"/>
      <c r="Y18" s="305"/>
      <c r="Z18" s="305"/>
      <c r="AA18" s="949">
        <v>44500</v>
      </c>
      <c r="AB18" s="947">
        <v>29317</v>
      </c>
      <c r="AC18" s="947">
        <v>17136</v>
      </c>
      <c r="AD18" s="305"/>
      <c r="AE18" s="305"/>
      <c r="AF18" s="305"/>
      <c r="AG18" s="306"/>
      <c r="AH18" s="950"/>
    </row>
    <row r="19" spans="1:34" s="232" customFormat="1" ht="14.25" x14ac:dyDescent="0.15">
      <c r="A19" s="224"/>
      <c r="B19" s="233" t="s">
        <v>43</v>
      </c>
      <c r="C19" s="226"/>
      <c r="D19" s="802">
        <v>91963</v>
      </c>
      <c r="E19" s="226"/>
      <c r="F19" s="234">
        <v>1657</v>
      </c>
      <c r="G19" s="235">
        <v>1.8018115981427312</v>
      </c>
      <c r="H19" s="226"/>
      <c r="I19" s="234">
        <v>1152</v>
      </c>
      <c r="J19" s="235">
        <v>1.2526777073388209</v>
      </c>
      <c r="K19" s="234">
        <v>718</v>
      </c>
      <c r="L19" s="235">
        <v>62.326388888888886</v>
      </c>
      <c r="M19" s="234">
        <v>37</v>
      </c>
      <c r="N19" s="235">
        <v>3.2118055555555554</v>
      </c>
      <c r="O19" s="234">
        <v>7</v>
      </c>
      <c r="P19" s="235">
        <v>0.60763888888888895</v>
      </c>
      <c r="Q19" s="234">
        <v>44</v>
      </c>
      <c r="R19" s="235">
        <v>3.8194444444444446</v>
      </c>
      <c r="S19" s="234">
        <v>2</v>
      </c>
      <c r="T19" s="235">
        <v>0.1736111111111111</v>
      </c>
      <c r="U19" s="234">
        <v>344</v>
      </c>
      <c r="V19" s="235">
        <v>29.861111111111111</v>
      </c>
      <c r="X19" s="305"/>
      <c r="Y19" s="305"/>
      <c r="Z19" s="305"/>
      <c r="AA19" s="949">
        <v>44530</v>
      </c>
      <c r="AB19" s="947">
        <v>28155</v>
      </c>
      <c r="AC19" s="947">
        <v>19590</v>
      </c>
      <c r="AD19" s="305"/>
      <c r="AE19" s="305"/>
      <c r="AF19" s="305"/>
      <c r="AG19" s="306"/>
      <c r="AH19" s="950"/>
    </row>
    <row r="20" spans="1:34" s="232" customFormat="1" ht="14.25" x14ac:dyDescent="0.15">
      <c r="A20" s="224"/>
      <c r="B20" s="233" t="s">
        <v>44</v>
      </c>
      <c r="C20" s="226"/>
      <c r="D20" s="802">
        <v>349697</v>
      </c>
      <c r="E20" s="226"/>
      <c r="F20" s="234">
        <v>6288</v>
      </c>
      <c r="G20" s="235">
        <v>1.7981280937497317</v>
      </c>
      <c r="H20" s="226"/>
      <c r="I20" s="234">
        <v>2671</v>
      </c>
      <c r="J20" s="235">
        <v>0.76380409325787746</v>
      </c>
      <c r="K20" s="234">
        <v>2630</v>
      </c>
      <c r="L20" s="235">
        <v>98.464994384125788</v>
      </c>
      <c r="M20" s="234">
        <v>31</v>
      </c>
      <c r="N20" s="235">
        <v>1.1606140022463498</v>
      </c>
      <c r="O20" s="234">
        <v>0</v>
      </c>
      <c r="P20" s="235">
        <v>0</v>
      </c>
      <c r="Q20" s="234">
        <v>0</v>
      </c>
      <c r="R20" s="235">
        <v>0</v>
      </c>
      <c r="S20" s="234">
        <v>4</v>
      </c>
      <c r="T20" s="235">
        <v>0.1497566454511419</v>
      </c>
      <c r="U20" s="234">
        <v>6</v>
      </c>
      <c r="V20" s="235">
        <v>0.22463496817671283</v>
      </c>
      <c r="X20" s="305"/>
      <c r="Y20" s="305"/>
      <c r="Z20" s="305"/>
      <c r="AA20" s="949">
        <v>44561</v>
      </c>
      <c r="AB20" s="947">
        <v>24865</v>
      </c>
      <c r="AC20" s="947">
        <v>26807</v>
      </c>
      <c r="AD20" s="305"/>
      <c r="AE20" s="305"/>
      <c r="AF20" s="305"/>
      <c r="AG20" s="306"/>
      <c r="AH20" s="950"/>
    </row>
    <row r="21" spans="1:34" s="232" customFormat="1" ht="14.25" x14ac:dyDescent="0.15">
      <c r="A21" s="224"/>
      <c r="B21" s="233" t="s">
        <v>6</v>
      </c>
      <c r="C21" s="226"/>
      <c r="D21" s="802">
        <v>185448</v>
      </c>
      <c r="E21" s="226"/>
      <c r="F21" s="234">
        <v>2815</v>
      </c>
      <c r="G21" s="235">
        <v>1.5179457314179716</v>
      </c>
      <c r="H21" s="226"/>
      <c r="I21" s="234">
        <v>1954</v>
      </c>
      <c r="J21" s="235">
        <v>1.0536646391441267</v>
      </c>
      <c r="K21" s="234">
        <v>1860</v>
      </c>
      <c r="L21" s="235">
        <v>95.189355168884333</v>
      </c>
      <c r="M21" s="234">
        <v>42</v>
      </c>
      <c r="N21" s="235">
        <v>2.1494370522006143</v>
      </c>
      <c r="O21" s="234">
        <v>0</v>
      </c>
      <c r="P21" s="235">
        <v>0</v>
      </c>
      <c r="Q21" s="234">
        <v>27</v>
      </c>
      <c r="R21" s="235">
        <v>1.3817809621289663</v>
      </c>
      <c r="S21" s="234">
        <v>11</v>
      </c>
      <c r="T21" s="235">
        <v>0.56294779938587514</v>
      </c>
      <c r="U21" s="234">
        <v>14</v>
      </c>
      <c r="V21" s="235">
        <v>0.7164790174002047</v>
      </c>
      <c r="X21" s="305"/>
      <c r="Y21" s="305"/>
      <c r="Z21" s="305"/>
      <c r="AA21" s="949">
        <v>44592</v>
      </c>
      <c r="AB21" s="947">
        <v>20377</v>
      </c>
      <c r="AC21" s="947">
        <v>22366</v>
      </c>
      <c r="AD21" s="305"/>
      <c r="AE21" s="305"/>
      <c r="AF21" s="305"/>
      <c r="AG21" s="306"/>
      <c r="AH21" s="950"/>
    </row>
    <row r="22" spans="1:34" s="232" customFormat="1" ht="14.25" x14ac:dyDescent="0.15">
      <c r="A22" s="224"/>
      <c r="B22" s="233" t="s">
        <v>5</v>
      </c>
      <c r="C22" s="226"/>
      <c r="D22" s="802">
        <v>55845</v>
      </c>
      <c r="E22" s="226"/>
      <c r="F22" s="234">
        <v>816</v>
      </c>
      <c r="G22" s="235">
        <v>1.4611872146118721</v>
      </c>
      <c r="H22" s="226"/>
      <c r="I22" s="234">
        <v>481</v>
      </c>
      <c r="J22" s="235">
        <v>0.86131256155430203</v>
      </c>
      <c r="K22" s="234">
        <v>396</v>
      </c>
      <c r="L22" s="235">
        <v>82.328482328482337</v>
      </c>
      <c r="M22" s="234">
        <v>18</v>
      </c>
      <c r="N22" s="235">
        <v>3.7422037422037424</v>
      </c>
      <c r="O22" s="234">
        <v>0</v>
      </c>
      <c r="P22" s="235">
        <v>0</v>
      </c>
      <c r="Q22" s="234">
        <v>4</v>
      </c>
      <c r="R22" s="235">
        <v>0.83160083160083165</v>
      </c>
      <c r="S22" s="234">
        <v>0</v>
      </c>
      <c r="T22" s="235">
        <v>0</v>
      </c>
      <c r="U22" s="234">
        <v>63</v>
      </c>
      <c r="V22" s="235">
        <v>13.097713097713099</v>
      </c>
      <c r="X22" s="305"/>
      <c r="Y22" s="305"/>
      <c r="Z22" s="305"/>
      <c r="AA22" s="949">
        <v>44620</v>
      </c>
      <c r="AB22" s="947">
        <v>25448</v>
      </c>
      <c r="AC22" s="947">
        <v>23602</v>
      </c>
      <c r="AD22" s="305"/>
      <c r="AE22" s="305"/>
      <c r="AF22" s="305"/>
      <c r="AG22" s="306"/>
      <c r="AH22" s="950"/>
    </row>
    <row r="23" spans="1:34" s="232" customFormat="1" ht="14.25" x14ac:dyDescent="0.15">
      <c r="A23" s="224"/>
      <c r="B23" s="233" t="s">
        <v>38</v>
      </c>
      <c r="C23" s="226"/>
      <c r="D23" s="802">
        <v>83124</v>
      </c>
      <c r="E23" s="226"/>
      <c r="F23" s="234">
        <v>957</v>
      </c>
      <c r="G23" s="235">
        <v>1.151292045618594</v>
      </c>
      <c r="H23" s="226"/>
      <c r="I23" s="234">
        <v>784</v>
      </c>
      <c r="J23" s="235">
        <v>0.94316924113372791</v>
      </c>
      <c r="K23" s="234">
        <v>747</v>
      </c>
      <c r="L23" s="235">
        <v>95.280612244897952</v>
      </c>
      <c r="M23" s="234">
        <v>11</v>
      </c>
      <c r="N23" s="235">
        <v>1.403061224489796</v>
      </c>
      <c r="O23" s="234">
        <v>0</v>
      </c>
      <c r="P23" s="235">
        <v>0</v>
      </c>
      <c r="Q23" s="234">
        <v>26</v>
      </c>
      <c r="R23" s="235">
        <v>3.3163265306122449</v>
      </c>
      <c r="S23" s="234">
        <v>0</v>
      </c>
      <c r="T23" s="235">
        <v>0</v>
      </c>
      <c r="U23" s="234">
        <v>0</v>
      </c>
      <c r="V23" s="235">
        <v>0</v>
      </c>
      <c r="X23" s="305"/>
      <c r="Y23" s="305"/>
      <c r="Z23" s="305"/>
      <c r="AA23" s="949">
        <v>44651</v>
      </c>
      <c r="AB23" s="947">
        <v>31825</v>
      </c>
      <c r="AC23" s="947">
        <v>22165</v>
      </c>
      <c r="AD23" s="305"/>
      <c r="AE23" s="305"/>
      <c r="AF23" s="305"/>
      <c r="AG23" s="306"/>
      <c r="AH23" s="950"/>
    </row>
    <row r="24" spans="1:34" s="232" customFormat="1" ht="14.25" x14ac:dyDescent="0.15">
      <c r="A24" s="224"/>
      <c r="B24" s="233" t="s">
        <v>45</v>
      </c>
      <c r="C24" s="226"/>
      <c r="D24" s="802">
        <v>238510</v>
      </c>
      <c r="E24" s="226"/>
      <c r="F24" s="234">
        <v>3800</v>
      </c>
      <c r="G24" s="235">
        <v>1.5932246027420234</v>
      </c>
      <c r="H24" s="226"/>
      <c r="I24" s="234">
        <v>2393</v>
      </c>
      <c r="J24" s="235">
        <v>1.0033122300951742</v>
      </c>
      <c r="K24" s="234">
        <v>1691</v>
      </c>
      <c r="L24" s="235">
        <v>70.664437944003339</v>
      </c>
      <c r="M24" s="234">
        <v>99</v>
      </c>
      <c r="N24" s="235">
        <v>4.1370664437944003</v>
      </c>
      <c r="O24" s="234">
        <v>0</v>
      </c>
      <c r="P24" s="235">
        <v>0</v>
      </c>
      <c r="Q24" s="234">
        <v>15</v>
      </c>
      <c r="R24" s="235">
        <v>0.62682824905975765</v>
      </c>
      <c r="S24" s="234">
        <v>0</v>
      </c>
      <c r="T24" s="235">
        <v>0</v>
      </c>
      <c r="U24" s="234">
        <v>588</v>
      </c>
      <c r="V24" s="235">
        <v>24.571667363142499</v>
      </c>
      <c r="X24" s="305"/>
      <c r="Y24" s="305"/>
      <c r="Z24" s="305"/>
      <c r="AA24" s="949">
        <v>44681</v>
      </c>
      <c r="AB24" s="947">
        <v>29337</v>
      </c>
      <c r="AC24" s="947">
        <v>20494</v>
      </c>
      <c r="AD24" s="305"/>
      <c r="AE24" s="305"/>
      <c r="AF24" s="305"/>
      <c r="AG24" s="306"/>
      <c r="AH24" s="950"/>
    </row>
    <row r="25" spans="1:34" s="240" customFormat="1" ht="14.25" x14ac:dyDescent="0.15">
      <c r="A25" s="239"/>
      <c r="B25" s="233" t="s">
        <v>46</v>
      </c>
      <c r="C25" s="226"/>
      <c r="D25" s="802">
        <v>52811</v>
      </c>
      <c r="E25" s="226"/>
      <c r="F25" s="234">
        <v>709</v>
      </c>
      <c r="G25" s="235">
        <v>1.3425233379409591</v>
      </c>
      <c r="H25" s="226"/>
      <c r="I25" s="234">
        <v>697</v>
      </c>
      <c r="J25" s="235">
        <v>1.3198007990759502</v>
      </c>
      <c r="K25" s="234">
        <v>353</v>
      </c>
      <c r="L25" s="235">
        <v>50.645624103299859</v>
      </c>
      <c r="M25" s="234">
        <v>8</v>
      </c>
      <c r="N25" s="235">
        <v>1.1477761836441895</v>
      </c>
      <c r="O25" s="234">
        <v>8</v>
      </c>
      <c r="P25" s="235">
        <v>1.1477761836441895</v>
      </c>
      <c r="Q25" s="234">
        <v>287</v>
      </c>
      <c r="R25" s="235">
        <v>41.17647058823529</v>
      </c>
      <c r="S25" s="234">
        <v>27</v>
      </c>
      <c r="T25" s="235">
        <v>3.873744619799139</v>
      </c>
      <c r="U25" s="234">
        <v>14</v>
      </c>
      <c r="V25" s="235">
        <v>2.0086083213773311</v>
      </c>
      <c r="X25" s="305"/>
      <c r="Y25" s="305"/>
      <c r="Z25" s="305"/>
      <c r="AA25" s="949">
        <v>44712</v>
      </c>
      <c r="AB25" s="947">
        <v>27733</v>
      </c>
      <c r="AC25" s="947">
        <v>19944</v>
      </c>
      <c r="AD25" s="305"/>
      <c r="AE25" s="305"/>
      <c r="AF25" s="305"/>
      <c r="AG25" s="306"/>
      <c r="AH25" s="950"/>
    </row>
    <row r="26" spans="1:34" s="232" customFormat="1" ht="14.25" x14ac:dyDescent="0.15">
      <c r="B26" s="233" t="s">
        <v>47</v>
      </c>
      <c r="C26" s="226"/>
      <c r="D26" s="804">
        <v>21958</v>
      </c>
      <c r="E26" s="226"/>
      <c r="F26" s="238">
        <v>264</v>
      </c>
      <c r="G26" s="235">
        <v>1.2022952910101101</v>
      </c>
      <c r="H26" s="226"/>
      <c r="I26" s="238">
        <v>215</v>
      </c>
      <c r="J26" s="235">
        <v>0.97914199836050642</v>
      </c>
      <c r="K26" s="238">
        <v>207</v>
      </c>
      <c r="L26" s="235">
        <v>96.279069767441854</v>
      </c>
      <c r="M26" s="238">
        <v>8</v>
      </c>
      <c r="N26" s="235">
        <v>3.7209302325581395</v>
      </c>
      <c r="O26" s="238">
        <v>0</v>
      </c>
      <c r="P26" s="235">
        <v>0</v>
      </c>
      <c r="Q26" s="238">
        <v>0</v>
      </c>
      <c r="R26" s="235">
        <v>0</v>
      </c>
      <c r="S26" s="238">
        <v>0</v>
      </c>
      <c r="T26" s="235">
        <v>0</v>
      </c>
      <c r="U26" s="238">
        <v>0</v>
      </c>
      <c r="V26" s="235">
        <v>0</v>
      </c>
      <c r="X26" s="305"/>
      <c r="Y26" s="305"/>
      <c r="Z26" s="305"/>
      <c r="AA26" s="949">
        <v>44742</v>
      </c>
      <c r="AB26" s="947">
        <v>30967</v>
      </c>
      <c r="AC26" s="947">
        <v>20368</v>
      </c>
      <c r="AD26" s="305"/>
      <c r="AE26" s="305"/>
      <c r="AF26" s="305"/>
      <c r="AG26" s="306"/>
      <c r="AH26" s="950"/>
    </row>
    <row r="27" spans="1:34" s="232" customFormat="1" ht="14.25" x14ac:dyDescent="0.15">
      <c r="B27" s="233" t="s">
        <v>48</v>
      </c>
      <c r="C27" s="226"/>
      <c r="D27" s="804">
        <v>112964</v>
      </c>
      <c r="E27" s="226"/>
      <c r="F27" s="238">
        <v>1780</v>
      </c>
      <c r="G27" s="235">
        <v>1.5757232392620657</v>
      </c>
      <c r="H27" s="226"/>
      <c r="I27" s="238">
        <v>1046</v>
      </c>
      <c r="J27" s="235">
        <v>0.92595871251018014</v>
      </c>
      <c r="K27" s="238">
        <v>999</v>
      </c>
      <c r="L27" s="235">
        <v>95.506692160611848</v>
      </c>
      <c r="M27" s="238">
        <v>27</v>
      </c>
      <c r="N27" s="235">
        <v>2.581261950286807</v>
      </c>
      <c r="O27" s="238">
        <v>0</v>
      </c>
      <c r="P27" s="235">
        <v>0</v>
      </c>
      <c r="Q27" s="238">
        <v>10</v>
      </c>
      <c r="R27" s="235">
        <v>0.95602294455066927</v>
      </c>
      <c r="S27" s="238">
        <v>7</v>
      </c>
      <c r="T27" s="235">
        <v>0.6692160611854685</v>
      </c>
      <c r="U27" s="238">
        <v>3</v>
      </c>
      <c r="V27" s="235">
        <v>0.28680688336520077</v>
      </c>
      <c r="X27" s="305"/>
      <c r="Y27" s="305"/>
      <c r="Z27" s="305"/>
      <c r="AA27" s="949">
        <v>44773</v>
      </c>
      <c r="AB27" s="947">
        <v>28674</v>
      </c>
      <c r="AC27" s="947">
        <v>20566</v>
      </c>
      <c r="AD27" s="305"/>
      <c r="AE27" s="305"/>
      <c r="AF27" s="305"/>
      <c r="AG27" s="306"/>
      <c r="AH27" s="950"/>
    </row>
    <row r="28" spans="1:34" s="232" customFormat="1" ht="14.25" x14ac:dyDescent="0.15">
      <c r="B28" s="233" t="s">
        <v>49</v>
      </c>
      <c r="C28" s="226"/>
      <c r="D28" s="804">
        <v>14589</v>
      </c>
      <c r="E28" s="226"/>
      <c r="F28" s="238">
        <v>257</v>
      </c>
      <c r="G28" s="242">
        <v>1.761601206388375</v>
      </c>
      <c r="H28" s="226"/>
      <c r="I28" s="238">
        <v>192</v>
      </c>
      <c r="J28" s="242">
        <v>1.3160600452395639</v>
      </c>
      <c r="K28" s="238">
        <v>64</v>
      </c>
      <c r="L28" s="242">
        <v>33.333333333333329</v>
      </c>
      <c r="M28" s="238">
        <v>1</v>
      </c>
      <c r="N28" s="242">
        <v>0.52083333333333326</v>
      </c>
      <c r="O28" s="238">
        <v>127</v>
      </c>
      <c r="P28" s="242">
        <v>66.145833333333343</v>
      </c>
      <c r="Q28" s="238">
        <v>0</v>
      </c>
      <c r="R28" s="242">
        <v>0</v>
      </c>
      <c r="S28" s="238">
        <v>0</v>
      </c>
      <c r="T28" s="242">
        <v>0</v>
      </c>
      <c r="U28" s="238">
        <v>0</v>
      </c>
      <c r="V28" s="242">
        <v>0</v>
      </c>
      <c r="X28" s="305"/>
      <c r="Y28" s="305"/>
      <c r="Z28" s="305"/>
      <c r="AA28" s="949">
        <v>44804</v>
      </c>
      <c r="AB28" s="947">
        <v>19988</v>
      </c>
      <c r="AC28" s="947">
        <v>21716</v>
      </c>
      <c r="AD28" s="305"/>
      <c r="AE28" s="305"/>
      <c r="AF28" s="305"/>
      <c r="AG28" s="306"/>
      <c r="AH28" s="950"/>
    </row>
    <row r="29" spans="1:34" s="232" customFormat="1" ht="14.25" x14ac:dyDescent="0.15">
      <c r="B29" s="244" t="s">
        <v>4</v>
      </c>
      <c r="C29" s="226"/>
      <c r="D29" s="805">
        <v>4986</v>
      </c>
      <c r="E29" s="226"/>
      <c r="F29" s="245">
        <v>74</v>
      </c>
      <c r="G29" s="246">
        <v>1.4841556357801846</v>
      </c>
      <c r="H29" s="226"/>
      <c r="I29" s="245">
        <v>54</v>
      </c>
      <c r="J29" s="246">
        <v>1.0830324909747291</v>
      </c>
      <c r="K29" s="245">
        <v>31</v>
      </c>
      <c r="L29" s="246">
        <v>57.407407407407405</v>
      </c>
      <c r="M29" s="245">
        <v>5</v>
      </c>
      <c r="N29" s="246">
        <v>9.2592592592592595</v>
      </c>
      <c r="O29" s="245">
        <v>0</v>
      </c>
      <c r="P29" s="246">
        <v>0</v>
      </c>
      <c r="Q29" s="245">
        <v>9</v>
      </c>
      <c r="R29" s="246">
        <v>16.666666666666664</v>
      </c>
      <c r="S29" s="245">
        <v>0</v>
      </c>
      <c r="T29" s="246">
        <v>0</v>
      </c>
      <c r="U29" s="245">
        <v>9</v>
      </c>
      <c r="V29" s="246">
        <v>16.666666666666664</v>
      </c>
      <c r="X29" s="305"/>
      <c r="Y29" s="305"/>
      <c r="Z29" s="305"/>
      <c r="AA29" s="949">
        <v>44834</v>
      </c>
      <c r="AB29" s="947">
        <v>27552</v>
      </c>
      <c r="AC29" s="947">
        <v>21574</v>
      </c>
      <c r="AD29" s="305"/>
      <c r="AE29" s="305"/>
      <c r="AF29" s="305"/>
      <c r="AG29" s="306"/>
      <c r="AH29" s="950"/>
    </row>
    <row r="30" spans="1:34"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X30" s="309"/>
      <c r="Y30" s="309"/>
      <c r="Z30" s="305"/>
      <c r="AA30" s="949">
        <v>44865</v>
      </c>
      <c r="AB30" s="947">
        <v>29104</v>
      </c>
      <c r="AC30" s="947">
        <v>17287</v>
      </c>
      <c r="AD30" s="309"/>
      <c r="AE30" s="309"/>
      <c r="AF30" s="305"/>
      <c r="AG30" s="306"/>
      <c r="AH30" s="950"/>
    </row>
    <row r="31" spans="1:34" s="251" customFormat="1" x14ac:dyDescent="0.15">
      <c r="B31" s="252" t="s">
        <v>3</v>
      </c>
      <c r="C31" s="211"/>
      <c r="D31" s="806">
        <v>1954149</v>
      </c>
      <c r="E31" s="211"/>
      <c r="F31" s="253">
        <v>31994</v>
      </c>
      <c r="G31" s="254">
        <v>1.6372344176416433</v>
      </c>
      <c r="H31" s="211"/>
      <c r="I31" s="253">
        <v>20149</v>
      </c>
      <c r="J31" s="254">
        <v>1.0310882128230754</v>
      </c>
      <c r="K31" s="253">
        <v>15449</v>
      </c>
      <c r="L31" s="254">
        <v>76.673780336493124</v>
      </c>
      <c r="M31" s="253">
        <v>441</v>
      </c>
      <c r="N31" s="254">
        <v>2.1886942280013897</v>
      </c>
      <c r="O31" s="253">
        <v>2259</v>
      </c>
      <c r="P31" s="254">
        <v>11.21147451486426</v>
      </c>
      <c r="Q31" s="253">
        <v>743</v>
      </c>
      <c r="R31" s="254">
        <v>3.6875279170182145</v>
      </c>
      <c r="S31" s="253">
        <v>114</v>
      </c>
      <c r="T31" s="254">
        <v>0.56578490247654978</v>
      </c>
      <c r="U31" s="253">
        <v>1143</v>
      </c>
      <c r="V31" s="254">
        <v>5.672738101146459</v>
      </c>
      <c r="X31" s="305"/>
      <c r="Y31" s="305"/>
      <c r="Z31" s="309"/>
      <c r="AA31" s="949">
        <v>44895</v>
      </c>
      <c r="AB31" s="947">
        <v>30634</v>
      </c>
      <c r="AC31" s="947">
        <v>17693</v>
      </c>
      <c r="AD31" s="305"/>
      <c r="AE31" s="305"/>
      <c r="AF31" s="309"/>
      <c r="AG31" s="309"/>
      <c r="AH31" s="438"/>
    </row>
    <row r="32" spans="1:34" s="256" customFormat="1" ht="6.75" customHeight="1" x14ac:dyDescent="0.2">
      <c r="B32" s="257" t="s">
        <v>42</v>
      </c>
      <c r="C32" s="258"/>
      <c r="E32" s="258"/>
      <c r="Z32" s="439"/>
      <c r="AA32" s="949">
        <v>44926</v>
      </c>
      <c r="AB32" s="947">
        <v>28835</v>
      </c>
      <c r="AC32" s="947">
        <v>20499</v>
      </c>
      <c r="AD32" s="439"/>
      <c r="AE32" s="439"/>
      <c r="AF32" s="439"/>
    </row>
    <row r="33" spans="2:32" s="251" customFormat="1" x14ac:dyDescent="0.2">
      <c r="B33" s="1091" t="s">
        <v>398</v>
      </c>
      <c r="C33" s="1091"/>
      <c r="D33" s="1091"/>
      <c r="E33" s="1091"/>
      <c r="F33" s="1091"/>
      <c r="G33" s="1091"/>
      <c r="H33" s="1091"/>
      <c r="I33" s="1091"/>
      <c r="J33" s="1091"/>
      <c r="K33" s="1091"/>
      <c r="L33" s="1091"/>
      <c r="M33" s="1091"/>
      <c r="N33" s="1091"/>
      <c r="O33" s="1091"/>
      <c r="P33" s="1091"/>
      <c r="Q33" s="1091"/>
      <c r="R33" s="1091"/>
      <c r="S33" s="1091"/>
      <c r="T33" s="1091"/>
      <c r="U33" s="1091"/>
      <c r="V33" s="1091"/>
      <c r="Z33" s="439"/>
      <c r="AA33" s="949">
        <v>44957</v>
      </c>
      <c r="AB33" s="947">
        <v>25222</v>
      </c>
      <c r="AC33" s="947">
        <v>21942</v>
      </c>
      <c r="AD33" s="439"/>
      <c r="AE33" s="439"/>
      <c r="AF33" s="439"/>
    </row>
    <row r="34" spans="2:32" s="251" customFormat="1" ht="9"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Z34" s="439"/>
      <c r="AA34" s="949">
        <v>44985</v>
      </c>
      <c r="AB34" s="947">
        <v>28262</v>
      </c>
      <c r="AC34" s="947">
        <v>21287</v>
      </c>
      <c r="AD34" s="439"/>
      <c r="AE34" s="439"/>
      <c r="AF34" s="439"/>
    </row>
    <row r="35" spans="2:32" x14ac:dyDescent="0.2">
      <c r="B35" s="1075"/>
      <c r="C35" s="1075"/>
      <c r="D35" s="1075"/>
      <c r="E35" s="262"/>
      <c r="F35" s="262"/>
      <c r="AA35" s="949">
        <v>45016</v>
      </c>
      <c r="AB35" s="947">
        <f>GETPIVOTDATA("Suma de AltasGrado",[1]td!$A$3,"Fecha",$AA35)</f>
        <v>37938</v>
      </c>
      <c r="AC35" s="947">
        <f>GETPIVOTDATA("Suma de BajasGrado",[1]td!$A$3,"Fecha",$AA35)</f>
        <v>24401</v>
      </c>
    </row>
    <row r="36" spans="2:32" x14ac:dyDescent="0.2">
      <c r="B36" s="1076"/>
      <c r="C36" s="1076"/>
      <c r="D36" s="1076"/>
      <c r="E36" s="262"/>
      <c r="F36" s="262"/>
      <c r="AA36" s="949">
        <v>45046</v>
      </c>
      <c r="AB36" s="947">
        <f>GETPIVOTDATA("Suma de AltasGrado",[1]td!$A$3,"Fecha",$AA36)</f>
        <v>30972</v>
      </c>
      <c r="AC36" s="947">
        <f>GETPIVOTDATA("Suma de BajasGrado",[1]td!$A$3,"Fecha",$AA36)</f>
        <v>22154</v>
      </c>
    </row>
    <row r="37" spans="2:32" x14ac:dyDescent="0.2">
      <c r="AA37" s="949">
        <v>45077</v>
      </c>
      <c r="AB37" s="947">
        <f>GETPIVOTDATA("Suma de AltasGrado",[1]td!$A$3,"Fecha",$AA37)</f>
        <v>34993</v>
      </c>
      <c r="AC37" s="947">
        <f>GETPIVOTDATA("Suma de BajasGrado",[1]td!$A$3,"Fecha",$AA37)</f>
        <v>18583</v>
      </c>
    </row>
    <row r="38" spans="2:32" x14ac:dyDescent="0.2">
      <c r="AA38" s="949">
        <v>45107</v>
      </c>
      <c r="AB38" s="947">
        <f>GETPIVOTDATA("Suma de AltasGrado",[1]td!$A$3,"Fecha",$AA38)</f>
        <v>33173</v>
      </c>
      <c r="AC38" s="947">
        <f>GETPIVOTDATA("Suma de BajasGrado",[1]td!$A$3,"Fecha",$AA38)</f>
        <v>18432</v>
      </c>
    </row>
    <row r="39" spans="2:32" x14ac:dyDescent="0.2">
      <c r="AA39" s="949">
        <v>45138</v>
      </c>
      <c r="AB39" s="947">
        <f>GETPIVOTDATA("Suma de AltasGrado",[1]td!$A$3,"Fecha",$AA39)</f>
        <v>29845</v>
      </c>
      <c r="AC39" s="947">
        <f>GETPIVOTDATA("Suma de BajasGrado",[1]td!$A$3,"Fecha",$AA39)</f>
        <v>17338</v>
      </c>
    </row>
    <row r="40" spans="2:32" x14ac:dyDescent="0.2">
      <c r="AA40" s="949">
        <v>45169</v>
      </c>
      <c r="AB40" s="947">
        <f>GETPIVOTDATA("Suma de AltasGrado",[1]td!$A$3,"Fecha",$AA40)</f>
        <v>17652</v>
      </c>
      <c r="AC40" s="947">
        <f>GETPIVOTDATA("Suma de BajasGrado",[1]td!$A$3,"Fecha",$AA40)</f>
        <v>15962</v>
      </c>
    </row>
    <row r="41" spans="2:32" x14ac:dyDescent="0.2">
      <c r="AA41" s="949">
        <v>45199</v>
      </c>
      <c r="AB41" s="947">
        <f>GETPIVOTDATA("Suma de AltasGrado",[1]td!$A$3,"Fecha",$AA41)</f>
        <v>35295</v>
      </c>
      <c r="AC41" s="947">
        <f>GETPIVOTDATA("Suma de BajasGrado",[1]td!$A$3,"Fecha",$AA41)</f>
        <v>21157</v>
      </c>
    </row>
    <row r="42" spans="2:32" x14ac:dyDescent="0.2">
      <c r="AA42" s="949">
        <v>45230</v>
      </c>
      <c r="AB42" s="947">
        <f>GETPIVOTDATA("Suma de AltasGrado",[1]td!$A$3,"Fecha",$AA42)</f>
        <v>31994</v>
      </c>
      <c r="AC42" s="947">
        <f>GETPIVOTDATA("Suma de BajasGrado",[1]td!$A$3,"Fecha",$AA42)</f>
        <v>20149</v>
      </c>
    </row>
    <row r="43" spans="2:32" x14ac:dyDescent="0.2">
      <c r="AA43" s="949"/>
    </row>
    <row r="44" spans="2:32" x14ac:dyDescent="0.2">
      <c r="AA44" s="949"/>
    </row>
    <row r="45" spans="2:32" x14ac:dyDescent="0.2">
      <c r="AA45" s="949"/>
    </row>
    <row r="46" spans="2:32" x14ac:dyDescent="0.2">
      <c r="AA46" s="949"/>
    </row>
  </sheetData>
  <mergeCells count="19">
    <mergeCell ref="B2:C2"/>
    <mergeCell ref="B3:C3"/>
    <mergeCell ref="A4:U4"/>
    <mergeCell ref="B5:V5"/>
    <mergeCell ref="B7:B10"/>
    <mergeCell ref="D7:D9"/>
    <mergeCell ref="F7:G7"/>
    <mergeCell ref="F8:G9"/>
    <mergeCell ref="I8:J9"/>
    <mergeCell ref="K8:V8"/>
    <mergeCell ref="B33:V34"/>
    <mergeCell ref="B35:D35"/>
    <mergeCell ref="B36:D36"/>
    <mergeCell ref="K9:L9"/>
    <mergeCell ref="M9:N9"/>
    <mergeCell ref="O9:P9"/>
    <mergeCell ref="Q9:R9"/>
    <mergeCell ref="S9:T9"/>
    <mergeCell ref="U9:V9"/>
  </mergeCells>
  <printOptions horizontalCentered="1"/>
  <pageMargins left="0" right="0" top="0.43307086614173229" bottom="0.43307086614173229" header="0" footer="0"/>
  <pageSetup paperSize="9" scale="75"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95" zoomScaleNormal="95"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8.140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9"/>
      <c r="C3" s="1069"/>
      <c r="D3" s="1069"/>
      <c r="E3" s="1069"/>
      <c r="F3" s="1069"/>
      <c r="G3" s="1069"/>
      <c r="H3" s="1069"/>
      <c r="I3" s="1069"/>
      <c r="J3" s="1069"/>
      <c r="K3" s="1069"/>
      <c r="L3" s="45"/>
      <c r="M3" s="45"/>
      <c r="W3" s="89"/>
      <c r="AA3" s="89"/>
      <c r="AD3" s="88"/>
    </row>
    <row r="4" spans="2:32" s="7" customFormat="1" ht="2.25" customHeight="1" x14ac:dyDescent="0.2">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row>
    <row r="5" spans="2:32" s="7" customFormat="1" ht="16.5" customHeight="1" x14ac:dyDescent="0.2">
      <c r="B5" s="1042" t="s">
        <v>421</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c r="AD5" s="1042"/>
    </row>
    <row r="6" spans="2:32" s="7" customFormat="1" ht="14.2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2" s="7" customFormat="1" ht="5.25" customHeight="1" x14ac:dyDescent="0.2">
      <c r="AC7" s="87"/>
      <c r="AD7" s="86"/>
    </row>
    <row r="8" spans="2:32" s="83" customFormat="1" ht="21.75" customHeight="1" x14ac:dyDescent="0.2">
      <c r="B8" s="1103" t="s">
        <v>30</v>
      </c>
      <c r="C8" s="68"/>
      <c r="D8" s="1103" t="s">
        <v>120</v>
      </c>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2" s="83" customFormat="1" ht="21.75" customHeight="1" x14ac:dyDescent="0.2">
      <c r="B9" s="1104"/>
      <c r="C9" s="68"/>
      <c r="D9" s="1104"/>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2" s="83" customFormat="1" ht="21.75" customHeight="1" x14ac:dyDescent="0.2">
      <c r="B10" s="1105"/>
      <c r="D10" s="110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6" t="s">
        <v>27</v>
      </c>
      <c r="D12" s="417" t="s">
        <v>34</v>
      </c>
      <c r="E12" s="77">
        <v>623</v>
      </c>
      <c r="F12" s="76">
        <v>0.22548281553116947</v>
      </c>
      <c r="G12" s="74"/>
      <c r="H12" s="77">
        <v>10052</v>
      </c>
      <c r="I12" s="76">
        <v>3.6381272258737005</v>
      </c>
      <c r="J12" s="74"/>
      <c r="K12" s="77">
        <v>6154</v>
      </c>
      <c r="L12" s="76">
        <v>2.2273214234009902</v>
      </c>
      <c r="M12" s="74"/>
      <c r="N12" s="77">
        <v>9269</v>
      </c>
      <c r="O12" s="76">
        <v>3.3547355010568376</v>
      </c>
      <c r="P12" s="74"/>
      <c r="Q12" s="77">
        <v>8592</v>
      </c>
      <c r="R12" s="76">
        <v>3.1097084286417465</v>
      </c>
      <c r="S12" s="74"/>
      <c r="T12" s="77">
        <v>11855</v>
      </c>
      <c r="U12" s="76">
        <v>4.2906882473868606</v>
      </c>
      <c r="V12" s="74"/>
      <c r="W12" s="77">
        <v>40844</v>
      </c>
      <c r="X12" s="76">
        <v>14.782696817905435</v>
      </c>
      <c r="Y12" s="74"/>
      <c r="Z12" s="77">
        <v>188907</v>
      </c>
      <c r="AA12" s="76">
        <f t="shared" ref="AA12:AA21" si="0">Z12*100/$AC12</f>
        <v>68.371239540203263</v>
      </c>
      <c r="AB12" s="66"/>
      <c r="AC12" s="153">
        <f t="shared" ref="AC12:AD15" si="1">E12+H12+K12+N12+Q12+T12+W12+Z12</f>
        <v>276296</v>
      </c>
      <c r="AD12" s="75">
        <f t="shared" si="1"/>
        <v>100</v>
      </c>
      <c r="AF12" s="425"/>
    </row>
    <row r="13" spans="2:32" s="73" customFormat="1" ht="21" customHeight="1" x14ac:dyDescent="0.2">
      <c r="B13" s="1127"/>
      <c r="D13" s="418" t="s">
        <v>52</v>
      </c>
      <c r="E13" s="415">
        <v>767</v>
      </c>
      <c r="F13" s="416">
        <v>0.20638418671983683</v>
      </c>
      <c r="G13" s="74"/>
      <c r="H13" s="415">
        <v>11490</v>
      </c>
      <c r="I13" s="416">
        <v>3.0917266041863432</v>
      </c>
      <c r="J13" s="74"/>
      <c r="K13" s="415">
        <v>7843</v>
      </c>
      <c r="L13" s="416">
        <v>2.1103926681143159</v>
      </c>
      <c r="M13" s="74"/>
      <c r="N13" s="415">
        <v>11786</v>
      </c>
      <c r="O13" s="416">
        <v>3.1713742173142072</v>
      </c>
      <c r="P13" s="74"/>
      <c r="Q13" s="415">
        <v>13255</v>
      </c>
      <c r="R13" s="416">
        <v>3.5666524054386404</v>
      </c>
      <c r="S13" s="74"/>
      <c r="T13" s="415">
        <v>21207</v>
      </c>
      <c r="U13" s="416">
        <v>5.706374768927744</v>
      </c>
      <c r="V13" s="74"/>
      <c r="W13" s="415">
        <v>68863</v>
      </c>
      <c r="X13" s="416">
        <v>18.529640482513852</v>
      </c>
      <c r="Y13" s="74"/>
      <c r="Z13" s="415">
        <v>236426</v>
      </c>
      <c r="AA13" s="416">
        <f t="shared" si="0"/>
        <v>63.617454666785065</v>
      </c>
      <c r="AB13" s="66"/>
      <c r="AC13" s="157">
        <f t="shared" si="1"/>
        <v>371637</v>
      </c>
      <c r="AD13" s="181">
        <f t="shared" si="1"/>
        <v>100</v>
      </c>
      <c r="AF13" s="425"/>
    </row>
    <row r="14" spans="2:32" s="73" customFormat="1" ht="21" customHeight="1" x14ac:dyDescent="0.2">
      <c r="B14" s="1127"/>
      <c r="D14" s="418" t="s">
        <v>53</v>
      </c>
      <c r="E14" s="415">
        <v>306</v>
      </c>
      <c r="F14" s="416">
        <v>8.7473307777406153E-2</v>
      </c>
      <c r="G14" s="74"/>
      <c r="H14" s="415">
        <v>8156</v>
      </c>
      <c r="I14" s="416">
        <v>2.3314780987991002</v>
      </c>
      <c r="J14" s="74"/>
      <c r="K14" s="415">
        <v>6899</v>
      </c>
      <c r="L14" s="416">
        <v>1.9721514717526964</v>
      </c>
      <c r="M14" s="74"/>
      <c r="N14" s="415">
        <v>9936</v>
      </c>
      <c r="O14" s="416">
        <v>2.840309758419306</v>
      </c>
      <c r="P14" s="74"/>
      <c r="Q14" s="415">
        <v>13066</v>
      </c>
      <c r="R14" s="416">
        <v>3.7350530699986564</v>
      </c>
      <c r="S14" s="74"/>
      <c r="T14" s="415">
        <v>22904</v>
      </c>
      <c r="U14" s="416">
        <v>6.5473485010905579</v>
      </c>
      <c r="V14" s="74"/>
      <c r="W14" s="415">
        <v>83443</v>
      </c>
      <c r="X14" s="416">
        <v>23.853056277353275</v>
      </c>
      <c r="Y14" s="74"/>
      <c r="Z14" s="415">
        <v>205111</v>
      </c>
      <c r="AA14" s="416">
        <f t="shared" si="0"/>
        <v>58.633129514808999</v>
      </c>
      <c r="AB14" s="66"/>
      <c r="AC14" s="157">
        <f t="shared" si="1"/>
        <v>349821</v>
      </c>
      <c r="AD14" s="181">
        <f t="shared" si="1"/>
        <v>100</v>
      </c>
      <c r="AF14" s="425"/>
    </row>
    <row r="15" spans="2:32" s="73" customFormat="1" ht="21" customHeight="1" x14ac:dyDescent="0.2">
      <c r="B15" s="1127"/>
      <c r="D15" s="418" t="s">
        <v>121</v>
      </c>
      <c r="E15" s="415">
        <v>578</v>
      </c>
      <c r="F15" s="416">
        <v>0.25099660416359071</v>
      </c>
      <c r="G15" s="74"/>
      <c r="H15" s="415">
        <v>10112</v>
      </c>
      <c r="I15" s="416">
        <v>4.3911378223221966</v>
      </c>
      <c r="J15" s="74"/>
      <c r="K15" s="415">
        <v>4329</v>
      </c>
      <c r="L15" s="416">
        <v>1.8798690301456475</v>
      </c>
      <c r="M15" s="74"/>
      <c r="N15" s="415">
        <v>5304</v>
      </c>
      <c r="O15" s="416">
        <v>2.3032629558541267</v>
      </c>
      <c r="P15" s="74"/>
      <c r="Q15" s="415">
        <v>8059</v>
      </c>
      <c r="R15" s="416">
        <v>3.4996222023432138</v>
      </c>
      <c r="S15" s="74"/>
      <c r="T15" s="415">
        <v>16022</v>
      </c>
      <c r="U15" s="416">
        <v>6.9575563873859005</v>
      </c>
      <c r="V15" s="74"/>
      <c r="W15" s="415">
        <v>67461</v>
      </c>
      <c r="X15" s="416">
        <v>29.294951407404834</v>
      </c>
      <c r="Y15" s="74"/>
      <c r="Z15" s="415">
        <v>118417</v>
      </c>
      <c r="AA15" s="416">
        <f t="shared" si="0"/>
        <v>51.42260359038049</v>
      </c>
      <c r="AB15" s="66"/>
      <c r="AC15" s="157">
        <f t="shared" si="1"/>
        <v>230282</v>
      </c>
      <c r="AD15" s="181">
        <f t="shared" si="1"/>
        <v>100</v>
      </c>
      <c r="AF15" s="425"/>
    </row>
    <row r="16" spans="2:32" s="73" customFormat="1" ht="21" customHeight="1" x14ac:dyDescent="0.2">
      <c r="B16" s="1128"/>
      <c r="D16" s="421" t="s">
        <v>71</v>
      </c>
      <c r="E16" s="419">
        <f>SUM(E12:E15)</f>
        <v>2274</v>
      </c>
      <c r="F16" s="420">
        <f t="shared" ref="F13:F21" si="2">E16*100/$AC16</f>
        <v>0.18517372454879172</v>
      </c>
      <c r="G16" s="74"/>
      <c r="H16" s="419">
        <f>SUM(H12:H15)</f>
        <v>39810</v>
      </c>
      <c r="I16" s="420">
        <f t="shared" ref="I12:I21" si="3">H16*100/$AC16</f>
        <v>3.2417616421668418</v>
      </c>
      <c r="J16" s="74"/>
      <c r="K16" s="419">
        <f>SUM(K12:K15)</f>
        <v>25225</v>
      </c>
      <c r="L16" s="420">
        <f t="shared" ref="L12:L21" si="4">K16*100/$AC16</f>
        <v>2.054092876756056</v>
      </c>
      <c r="M16" s="74"/>
      <c r="N16" s="419">
        <f>SUM(N12:N15)</f>
        <v>36295</v>
      </c>
      <c r="O16" s="420">
        <f t="shared" ref="O12:O21" si="5">N16*100/$AC16</f>
        <v>2.9555322482402797</v>
      </c>
      <c r="P16" s="74"/>
      <c r="Q16" s="419">
        <f>SUM(Q12:Q15)</f>
        <v>42972</v>
      </c>
      <c r="R16" s="420">
        <f t="shared" ref="R12:R21" si="6">Q16*100/$AC16</f>
        <v>3.4992459504444495</v>
      </c>
      <c r="S16" s="74"/>
      <c r="T16" s="419">
        <f>SUM(T12:T15)</f>
        <v>71988</v>
      </c>
      <c r="U16" s="420">
        <f t="shared" ref="U12:U21" si="7">T16*100/$AC16</f>
        <v>5.8620431322860238</v>
      </c>
      <c r="V16" s="74"/>
      <c r="W16" s="419">
        <f>SUM(W12:W15)</f>
        <v>260611</v>
      </c>
      <c r="X16" s="420">
        <f t="shared" ref="X12:X21" si="8">W16*100/$AC16</f>
        <v>21.221772000169377</v>
      </c>
      <c r="Y16" s="74"/>
      <c r="Z16" s="419">
        <f>SUM(Z12:Z15)</f>
        <v>748861</v>
      </c>
      <c r="AA16" s="420">
        <f t="shared" si="0"/>
        <v>60.980378425388182</v>
      </c>
      <c r="AB16" s="66"/>
      <c r="AC16" s="422">
        <f>SUM(AC12:AC15)</f>
        <v>1228036</v>
      </c>
      <c r="AD16" s="424">
        <f t="shared" ref="AD16:AD21" si="9">F16+I16+L16+O16+R16+U16+X16+AA16</f>
        <v>100</v>
      </c>
      <c r="AF16" s="425"/>
    </row>
    <row r="17" spans="2:32" s="73" customFormat="1" ht="21" customHeight="1" x14ac:dyDescent="0.2">
      <c r="B17" s="1126" t="s">
        <v>26</v>
      </c>
      <c r="D17" s="417" t="s">
        <v>34</v>
      </c>
      <c r="E17" s="77">
        <v>782</v>
      </c>
      <c r="F17" s="76">
        <v>0.50240279598077764</v>
      </c>
      <c r="G17" s="74"/>
      <c r="H17" s="77">
        <v>20990</v>
      </c>
      <c r="I17" s="76">
        <v>13.485210598000668</v>
      </c>
      <c r="J17" s="74"/>
      <c r="K17" s="77">
        <v>9394</v>
      </c>
      <c r="L17" s="76">
        <v>6.0352581399532292</v>
      </c>
      <c r="M17" s="74"/>
      <c r="N17" s="77">
        <v>11411</v>
      </c>
      <c r="O17" s="76">
        <v>7.3310975766453375</v>
      </c>
      <c r="P17" s="74"/>
      <c r="Q17" s="77">
        <v>9814</v>
      </c>
      <c r="R17" s="76">
        <v>6.3050908436769202</v>
      </c>
      <c r="S17" s="74"/>
      <c r="T17" s="77">
        <v>13201</v>
      </c>
      <c r="U17" s="76">
        <v>8.4810988615629732</v>
      </c>
      <c r="V17" s="74"/>
      <c r="W17" s="77">
        <v>30228</v>
      </c>
      <c r="X17" s="76">
        <v>19.420245162285099</v>
      </c>
      <c r="Y17" s="74"/>
      <c r="Z17" s="77">
        <v>59832</v>
      </c>
      <c r="AA17" s="76">
        <f t="shared" si="0"/>
        <v>38.439596021894999</v>
      </c>
      <c r="AB17" s="66"/>
      <c r="AC17" s="153">
        <f>E17+H17+K17+N17+Q17+T17+W17+Z17</f>
        <v>155652</v>
      </c>
      <c r="AD17" s="75">
        <f t="shared" si="9"/>
        <v>100</v>
      </c>
      <c r="AF17" s="425"/>
    </row>
    <row r="18" spans="2:32" s="73" customFormat="1" ht="21" customHeight="1" x14ac:dyDescent="0.2">
      <c r="B18" s="1127"/>
      <c r="D18" s="418" t="s">
        <v>52</v>
      </c>
      <c r="E18" s="415">
        <v>1094</v>
      </c>
      <c r="F18" s="416">
        <v>0.49249995498172255</v>
      </c>
      <c r="G18" s="74"/>
      <c r="H18" s="415">
        <v>27804</v>
      </c>
      <c r="I18" s="416">
        <v>12.516881854032738</v>
      </c>
      <c r="J18" s="74"/>
      <c r="K18" s="415">
        <v>12059</v>
      </c>
      <c r="L18" s="416">
        <v>5.4287540741541065</v>
      </c>
      <c r="M18" s="74"/>
      <c r="N18" s="415">
        <v>15707</v>
      </c>
      <c r="O18" s="416">
        <v>7.0710208344587899</v>
      </c>
      <c r="P18" s="74"/>
      <c r="Q18" s="415">
        <v>15835</v>
      </c>
      <c r="R18" s="416">
        <v>7.1286442295572003</v>
      </c>
      <c r="S18" s="74"/>
      <c r="T18" s="415">
        <v>23231</v>
      </c>
      <c r="U18" s="416">
        <v>10.458196027587201</v>
      </c>
      <c r="V18" s="74"/>
      <c r="W18" s="415">
        <v>45594</v>
      </c>
      <c r="X18" s="416">
        <v>20.525633407163308</v>
      </c>
      <c r="Y18" s="74"/>
      <c r="Z18" s="415">
        <v>80808</v>
      </c>
      <c r="AA18" s="416">
        <f t="shared" si="0"/>
        <v>36.378369618064937</v>
      </c>
      <c r="AB18" s="66"/>
      <c r="AC18" s="157">
        <f>E18+H18+K18+N18+Q18+T18+W18+Z18</f>
        <v>222132</v>
      </c>
      <c r="AD18" s="181">
        <f t="shared" si="9"/>
        <v>100</v>
      </c>
      <c r="AF18" s="425"/>
    </row>
    <row r="19" spans="2:32" s="73" customFormat="1" ht="21" customHeight="1" x14ac:dyDescent="0.2">
      <c r="B19" s="1127"/>
      <c r="D19" s="418" t="s">
        <v>53</v>
      </c>
      <c r="E19" s="415">
        <v>436</v>
      </c>
      <c r="F19" s="416">
        <v>0.21161145031499043</v>
      </c>
      <c r="G19" s="74"/>
      <c r="H19" s="415">
        <v>18369</v>
      </c>
      <c r="I19" s="416">
        <v>8.9153457129267419</v>
      </c>
      <c r="J19" s="74"/>
      <c r="K19" s="415">
        <v>11662</v>
      </c>
      <c r="L19" s="416">
        <v>5.6601209485628861</v>
      </c>
      <c r="M19" s="74"/>
      <c r="N19" s="415">
        <v>14216</v>
      </c>
      <c r="O19" s="416">
        <v>6.899698113940147</v>
      </c>
      <c r="P19" s="74"/>
      <c r="Q19" s="415">
        <v>15494</v>
      </c>
      <c r="R19" s="416">
        <v>7.5199720439918849</v>
      </c>
      <c r="S19" s="74"/>
      <c r="T19" s="415">
        <v>22838</v>
      </c>
      <c r="U19" s="416">
        <v>11.084363078655393</v>
      </c>
      <c r="V19" s="74"/>
      <c r="W19" s="415">
        <v>44205</v>
      </c>
      <c r="X19" s="416">
        <v>21.454780186179249</v>
      </c>
      <c r="Y19" s="74"/>
      <c r="Z19" s="415">
        <v>78818</v>
      </c>
      <c r="AA19" s="416">
        <f t="shared" si="0"/>
        <v>38.254108465428708</v>
      </c>
      <c r="AB19" s="66"/>
      <c r="AC19" s="157">
        <f>E19+H19+K19+N19+Q19+T19+W19+Z19</f>
        <v>206038</v>
      </c>
      <c r="AD19" s="181">
        <f t="shared" si="9"/>
        <v>100</v>
      </c>
      <c r="AF19" s="425"/>
    </row>
    <row r="20" spans="2:32" s="73" customFormat="1" ht="21" customHeight="1" x14ac:dyDescent="0.2">
      <c r="B20" s="1127"/>
      <c r="D20" s="418" t="s">
        <v>121</v>
      </c>
      <c r="E20" s="415">
        <v>731</v>
      </c>
      <c r="F20" s="416">
        <v>0.51373593551243579</v>
      </c>
      <c r="G20" s="74"/>
      <c r="H20" s="415">
        <v>13991</v>
      </c>
      <c r="I20" s="416">
        <v>9.8326668587612716</v>
      </c>
      <c r="J20" s="74"/>
      <c r="K20" s="415">
        <v>6752</v>
      </c>
      <c r="L20" s="416">
        <v>4.7452052483994072</v>
      </c>
      <c r="M20" s="74"/>
      <c r="N20" s="415">
        <v>6445</v>
      </c>
      <c r="O20" s="416">
        <v>4.5294502111869335</v>
      </c>
      <c r="P20" s="74"/>
      <c r="Q20" s="415">
        <v>7586</v>
      </c>
      <c r="R20" s="416">
        <v>5.3313280530743334</v>
      </c>
      <c r="S20" s="74"/>
      <c r="T20" s="415">
        <v>13856</v>
      </c>
      <c r="U20" s="416">
        <v>9.7377908651987823</v>
      </c>
      <c r="V20" s="74"/>
      <c r="W20" s="415">
        <v>33837</v>
      </c>
      <c r="X20" s="416">
        <v>23.780140697584528</v>
      </c>
      <c r="Y20" s="74"/>
      <c r="Z20" s="415">
        <v>59093</v>
      </c>
      <c r="AA20" s="416">
        <f t="shared" si="0"/>
        <v>41.52968213028231</v>
      </c>
      <c r="AB20" s="66"/>
      <c r="AC20" s="157">
        <f>E20+H20+K20+N20+Q20+T20+W20+Z20</f>
        <v>142291</v>
      </c>
      <c r="AD20" s="181">
        <f t="shared" si="9"/>
        <v>100</v>
      </c>
      <c r="AF20" s="425"/>
    </row>
    <row r="21" spans="2:32" s="73" customFormat="1" ht="21" customHeight="1" x14ac:dyDescent="0.2">
      <c r="B21" s="1128"/>
      <c r="D21" s="421" t="s">
        <v>71</v>
      </c>
      <c r="E21" s="419">
        <f>SUM(E17:E20)</f>
        <v>3043</v>
      </c>
      <c r="F21" s="420">
        <f t="shared" si="2"/>
        <v>0.41908077668351895</v>
      </c>
      <c r="G21" s="74"/>
      <c r="H21" s="419">
        <f>SUM(H17:H20)</f>
        <v>81154</v>
      </c>
      <c r="I21" s="420">
        <f t="shared" si="3"/>
        <v>11.176497322042161</v>
      </c>
      <c r="J21" s="74"/>
      <c r="K21" s="419">
        <f>SUM(K17:K20)</f>
        <v>39867</v>
      </c>
      <c r="L21" s="420">
        <f t="shared" si="4"/>
        <v>5.4904677371152975</v>
      </c>
      <c r="M21" s="74"/>
      <c r="N21" s="419">
        <f>SUM(N17:N20)</f>
        <v>47779</v>
      </c>
      <c r="O21" s="420">
        <f t="shared" si="5"/>
        <v>6.5801053004146741</v>
      </c>
      <c r="P21" s="74"/>
      <c r="Q21" s="419">
        <f>SUM(Q17:Q20)</f>
        <v>48729</v>
      </c>
      <c r="R21" s="420">
        <f t="shared" si="6"/>
        <v>6.7109389309928345</v>
      </c>
      <c r="S21" s="74"/>
      <c r="T21" s="419">
        <f>SUM(T17:T20)</f>
        <v>73126</v>
      </c>
      <c r="U21" s="420">
        <f t="shared" si="7"/>
        <v>10.070884283851136</v>
      </c>
      <c r="V21" s="74"/>
      <c r="W21" s="419">
        <f>SUM(W17:W20)</f>
        <v>153864</v>
      </c>
      <c r="X21" s="420">
        <f t="shared" si="8"/>
        <v>21.190090247661178</v>
      </c>
      <c r="Y21" s="74"/>
      <c r="Z21" s="419">
        <f>SUM(Z17:Z20)</f>
        <v>278551</v>
      </c>
      <c r="AA21" s="420">
        <f t="shared" si="0"/>
        <v>38.361935401239201</v>
      </c>
      <c r="AB21" s="66"/>
      <c r="AC21" s="422">
        <f>SUM(AC17:AC20)</f>
        <v>726113</v>
      </c>
      <c r="AD21" s="424">
        <f t="shared" si="9"/>
        <v>100</v>
      </c>
      <c r="AF21" s="425"/>
    </row>
    <row r="22" spans="2:32" s="70" customFormat="1" ht="3" customHeight="1" x14ac:dyDescent="0.2">
      <c r="B22" s="423"/>
      <c r="C22" s="68"/>
      <c r="D22" s="66"/>
      <c r="E22" s="71"/>
      <c r="F22" s="72"/>
      <c r="G22" s="66"/>
      <c r="H22" s="71"/>
      <c r="I22" s="72"/>
      <c r="J22" s="66"/>
      <c r="K22" s="71"/>
      <c r="L22" s="72"/>
      <c r="M22" s="66"/>
      <c r="N22" s="71"/>
      <c r="O22" s="72"/>
      <c r="P22" s="66"/>
      <c r="Q22" s="71"/>
      <c r="R22" s="72"/>
      <c r="S22" s="66"/>
      <c r="T22" s="71"/>
      <c r="U22" s="72"/>
      <c r="V22" s="66"/>
      <c r="W22" s="71"/>
      <c r="X22" s="72"/>
      <c r="Y22" s="66"/>
      <c r="Z22" s="71"/>
      <c r="AA22" s="72"/>
      <c r="AB22" s="66"/>
      <c r="AC22" s="71"/>
      <c r="AD22" s="64"/>
    </row>
    <row r="23" spans="2:32" s="63" customFormat="1" ht="18" customHeight="1" x14ac:dyDescent="0.2">
      <c r="B23" s="1106" t="s">
        <v>3</v>
      </c>
      <c r="C23" s="1107"/>
      <c r="D23" s="1108"/>
      <c r="E23" s="65">
        <f>E16+E21</f>
        <v>5317</v>
      </c>
      <c r="F23" s="67">
        <f>E23*100/$AC23</f>
        <v>0.27208774765895538</v>
      </c>
      <c r="G23" s="66"/>
      <c r="H23" s="65">
        <f>H16+H21</f>
        <v>120964</v>
      </c>
      <c r="I23" s="67">
        <f>H23*100/$AC23</f>
        <v>6.1901113988749064</v>
      </c>
      <c r="J23" s="66"/>
      <c r="K23" s="65">
        <f>K16+K21</f>
        <v>65092</v>
      </c>
      <c r="L23" s="67">
        <f>K23*100/$AC23</f>
        <v>3.3309640155382216</v>
      </c>
      <c r="M23" s="66"/>
      <c r="N23" s="65">
        <f>N16+N21</f>
        <v>84074</v>
      </c>
      <c r="O23" s="67">
        <f>N23*100/$AC23</f>
        <v>4.3023331383635535</v>
      </c>
      <c r="P23" s="66"/>
      <c r="Q23" s="65">
        <f>Q16+Q21</f>
        <v>91701</v>
      </c>
      <c r="R23" s="67">
        <f>Q23*100/$AC23</f>
        <v>4.692630909925497</v>
      </c>
      <c r="S23" s="66"/>
      <c r="T23" s="65">
        <f>T16+T21</f>
        <v>145114</v>
      </c>
      <c r="U23" s="67">
        <f>T23*100/$AC23</f>
        <v>7.4259434669515985</v>
      </c>
      <c r="V23" s="66"/>
      <c r="W23" s="65">
        <f>W16+W21</f>
        <v>414475</v>
      </c>
      <c r="X23" s="67">
        <f>W23*100/$AC23</f>
        <v>21.209999851597807</v>
      </c>
      <c r="Y23" s="66"/>
      <c r="Z23" s="65">
        <f>Z16+Z21</f>
        <v>1027412</v>
      </c>
      <c r="AA23" s="67">
        <f>Z23*100/$AC23</f>
        <v>52.575929471089459</v>
      </c>
      <c r="AB23" s="66"/>
      <c r="AC23" s="65">
        <f>AC16+AC21</f>
        <v>1954149</v>
      </c>
      <c r="AD23" s="67">
        <f>F23+I23+L23+O23+R23+U23+X23+AA23</f>
        <v>100</v>
      </c>
    </row>
    <row r="24" spans="2:32" s="19" customFormat="1" ht="5.25" customHeight="1" x14ac:dyDescent="0.2">
      <c r="B24" s="62"/>
      <c r="C24" s="62"/>
      <c r="D24" s="62"/>
      <c r="E24" s="62"/>
      <c r="F24" s="62"/>
      <c r="G24" s="62"/>
      <c r="H24" s="62"/>
      <c r="I24" s="62"/>
      <c r="J24" s="62"/>
      <c r="K24" s="62"/>
      <c r="L24" s="62"/>
      <c r="M24" s="62"/>
      <c r="N24" s="62"/>
      <c r="O24" s="48"/>
      <c r="P24" s="48"/>
      <c r="AD24" s="56"/>
    </row>
    <row r="25" spans="2:32" s="19" customFormat="1" ht="5.25" customHeight="1" x14ac:dyDescent="0.2">
      <c r="B25" s="62"/>
      <c r="C25" s="62"/>
      <c r="D25" s="62"/>
      <c r="E25" s="62"/>
      <c r="F25" s="62"/>
      <c r="G25" s="62"/>
      <c r="H25" s="62"/>
      <c r="I25" s="62"/>
      <c r="J25" s="62"/>
      <c r="K25" s="62"/>
      <c r="L25" s="62"/>
      <c r="M25" s="62"/>
      <c r="N25" s="62"/>
      <c r="O25" s="48"/>
      <c r="P25" s="48"/>
      <c r="AD25" s="56"/>
    </row>
    <row r="26" spans="2:32" s="19" customFormat="1" ht="12.75" customHeight="1" x14ac:dyDescent="0.2">
      <c r="B26" s="48"/>
      <c r="C26" s="48"/>
      <c r="D26" s="48"/>
      <c r="E26" s="48"/>
      <c r="F26" s="48"/>
      <c r="G26" s="48"/>
      <c r="H26" s="48"/>
      <c r="I26" s="48"/>
      <c r="J26" s="48"/>
      <c r="K26" s="48"/>
      <c r="L26" s="48"/>
      <c r="M26" s="48"/>
      <c r="N26" s="48"/>
      <c r="O26" s="48"/>
      <c r="P26" s="48"/>
      <c r="AD26" s="56"/>
    </row>
    <row r="27" spans="2:32" s="57" customFormat="1" ht="24.75" customHeight="1" x14ac:dyDescent="0.2">
      <c r="B27" s="61"/>
      <c r="C27" s="61"/>
      <c r="D27" s="61"/>
      <c r="E27" s="61" t="s">
        <v>122</v>
      </c>
      <c r="F27" s="61" t="s">
        <v>24</v>
      </c>
      <c r="G27" s="61"/>
      <c r="H27" s="61" t="s">
        <v>23</v>
      </c>
      <c r="I27" s="61" t="s">
        <v>22</v>
      </c>
      <c r="J27" s="61"/>
      <c r="K27" s="61" t="s">
        <v>21</v>
      </c>
      <c r="L27" s="61" t="s">
        <v>20</v>
      </c>
      <c r="M27" s="61"/>
      <c r="N27" s="61" t="s">
        <v>19</v>
      </c>
      <c r="O27" s="61" t="s">
        <v>18</v>
      </c>
      <c r="P27" s="61"/>
      <c r="AD27" s="58"/>
    </row>
    <row r="28" spans="2:32" s="57" customFormat="1" ht="10.5" x14ac:dyDescent="0.2">
      <c r="B28" s="60"/>
      <c r="C28" s="60"/>
      <c r="D28" s="60"/>
      <c r="E28" s="60" t="e">
        <f>#REF!</f>
        <v>#REF!</v>
      </c>
      <c r="F28" s="59" t="e">
        <f>#REF!</f>
        <v>#REF!</v>
      </c>
      <c r="G28" s="59"/>
      <c r="H28" s="59" t="e">
        <f>#REF!</f>
        <v>#REF!</v>
      </c>
      <c r="I28" s="59" t="e">
        <f>#REF!</f>
        <v>#REF!</v>
      </c>
      <c r="J28" s="59"/>
      <c r="K28" s="59" t="e">
        <f>#REF!</f>
        <v>#REF!</v>
      </c>
      <c r="L28" s="59" t="e">
        <f>#REF!</f>
        <v>#REF!</v>
      </c>
      <c r="M28" s="59"/>
      <c r="N28" s="59" t="e">
        <f>#REF!</f>
        <v>#REF!</v>
      </c>
      <c r="O28" s="59" t="e">
        <f>#REF!</f>
        <v>#REF!</v>
      </c>
      <c r="P28" s="59"/>
      <c r="AD28" s="58"/>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B35" s="48"/>
      <c r="C35" s="48"/>
      <c r="D35" s="48"/>
      <c r="E35" s="48"/>
      <c r="F35" s="48"/>
      <c r="G35" s="48"/>
      <c r="H35" s="48"/>
      <c r="I35" s="48"/>
      <c r="J35" s="48"/>
      <c r="K35" s="48"/>
      <c r="L35" s="48"/>
      <c r="M35" s="48"/>
      <c r="N35" s="48"/>
      <c r="O35" s="48"/>
      <c r="P35" s="48"/>
      <c r="AD35" s="56"/>
    </row>
    <row r="36" spans="2:30" s="19" customFormat="1" x14ac:dyDescent="0.2">
      <c r="B36" s="48"/>
      <c r="C36" s="48"/>
      <c r="D36" s="48"/>
      <c r="E36" s="48"/>
      <c r="F36" s="48"/>
      <c r="G36" s="48"/>
      <c r="H36" s="48"/>
      <c r="I36" s="48"/>
      <c r="J36" s="48"/>
      <c r="K36" s="48"/>
      <c r="L36" s="48"/>
      <c r="M36" s="48"/>
      <c r="N36" s="48"/>
      <c r="O36" s="48"/>
      <c r="P36" s="48"/>
      <c r="AD36" s="56"/>
    </row>
    <row r="37" spans="2:30" s="19" customFormat="1" x14ac:dyDescent="0.2">
      <c r="C37" s="1102" t="s">
        <v>17</v>
      </c>
      <c r="D37" s="1102"/>
      <c r="E37" s="1102"/>
      <c r="F37" s="1102"/>
      <c r="G37" s="1102"/>
      <c r="H37" s="1102"/>
      <c r="I37" s="1102"/>
      <c r="J37" s="1102"/>
      <c r="K37" s="1102"/>
      <c r="L37" s="1102"/>
      <c r="M37" s="48"/>
      <c r="N37" s="48"/>
      <c r="O37" s="48"/>
      <c r="P37" s="48"/>
      <c r="AD37" s="56"/>
    </row>
    <row r="38" spans="2:30" s="19" customFormat="1" x14ac:dyDescent="0.2">
      <c r="L38" s="48"/>
      <c r="M38" s="48"/>
      <c r="N38" s="48"/>
      <c r="O38" s="48"/>
      <c r="P38" s="48"/>
      <c r="AD38" s="56"/>
    </row>
    <row r="39" spans="2:30" s="19" customFormat="1" x14ac:dyDescent="0.2">
      <c r="B39" s="48"/>
      <c r="C39" s="48"/>
      <c r="D39" s="48"/>
      <c r="E39" s="48"/>
      <c r="F39" s="48"/>
      <c r="G39" s="48"/>
      <c r="H39" s="48"/>
      <c r="I39" s="48"/>
      <c r="J39" s="48"/>
      <c r="K39" s="48"/>
      <c r="L39" s="48"/>
      <c r="M39" s="48"/>
      <c r="N39" s="48"/>
      <c r="O39" s="48"/>
      <c r="P39" s="48"/>
      <c r="AD39" s="56"/>
    </row>
    <row r="40" spans="2:30" s="19" customFormat="1" ht="5.25" customHeight="1" x14ac:dyDescent="0.2">
      <c r="B40" s="48"/>
      <c r="C40" s="48"/>
      <c r="D40" s="48"/>
      <c r="E40" s="48"/>
      <c r="F40" s="48"/>
      <c r="G40" s="48"/>
      <c r="H40" s="48"/>
      <c r="I40" s="48"/>
      <c r="J40" s="48"/>
      <c r="K40" s="48"/>
      <c r="L40" s="48"/>
      <c r="M40" s="48"/>
      <c r="N40" s="48"/>
      <c r="O40" s="48"/>
      <c r="P40" s="48"/>
      <c r="AD40" s="56"/>
    </row>
    <row r="41" spans="2:30" s="19" customFormat="1" ht="5.25" customHeight="1" x14ac:dyDescent="0.2">
      <c r="B41" s="48"/>
      <c r="C41" s="48"/>
      <c r="D41" s="48"/>
      <c r="E41" s="48"/>
      <c r="F41" s="48"/>
      <c r="G41" s="48"/>
      <c r="H41" s="48"/>
      <c r="I41" s="48"/>
      <c r="J41" s="48"/>
      <c r="K41" s="48"/>
      <c r="L41" s="48"/>
      <c r="M41" s="48"/>
      <c r="N41" s="48"/>
      <c r="O41" s="48"/>
      <c r="P41" s="48"/>
      <c r="AD41" s="56"/>
    </row>
    <row r="42" spans="2:30" s="19" customFormat="1" ht="16.5" customHeight="1" x14ac:dyDescent="0.2">
      <c r="B42" s="48"/>
      <c r="C42" s="48"/>
      <c r="D42" s="48"/>
      <c r="E42" s="48"/>
      <c r="F42" s="48"/>
      <c r="G42" s="48"/>
      <c r="H42" s="48"/>
      <c r="I42" s="48"/>
      <c r="J42" s="48"/>
      <c r="K42" s="48"/>
      <c r="L42" s="48"/>
      <c r="M42" s="48"/>
      <c r="N42" s="48"/>
      <c r="O42" s="48"/>
      <c r="P42" s="48"/>
      <c r="AD42" s="56"/>
    </row>
    <row r="43" spans="2:30" s="19" customFormat="1" x14ac:dyDescent="0.2">
      <c r="B43" s="48"/>
      <c r="C43" s="48"/>
      <c r="D43" s="48"/>
      <c r="E43" s="48"/>
      <c r="F43" s="48"/>
      <c r="G43" s="48"/>
      <c r="H43" s="48"/>
      <c r="I43" s="48"/>
      <c r="J43" s="48"/>
      <c r="K43" s="48"/>
      <c r="L43" s="48"/>
      <c r="M43" s="48"/>
      <c r="N43" s="48"/>
      <c r="O43" s="48"/>
      <c r="P43" s="48"/>
      <c r="AD43" s="56"/>
    </row>
    <row r="44" spans="2:30" s="19" customFormat="1" x14ac:dyDescent="0.2">
      <c r="AD44" s="56"/>
    </row>
    <row r="45" spans="2:30" s="20" customFormat="1" x14ac:dyDescent="0.2">
      <c r="AD45" s="55"/>
    </row>
    <row r="46" spans="2:30" s="3" customFormat="1" ht="12.75" customHeight="1" x14ac:dyDescent="0.2">
      <c r="B46" s="1098"/>
      <c r="C46" s="1099"/>
      <c r="D46" s="1099"/>
      <c r="E46" s="1099"/>
      <c r="F46" s="1099"/>
      <c r="G46" s="1099"/>
      <c r="H46" s="1099"/>
      <c r="I46" s="1099"/>
      <c r="J46" s="1099"/>
      <c r="K46" s="1099"/>
      <c r="L46" s="1099"/>
      <c r="M46" s="1099"/>
      <c r="N46" s="1099"/>
      <c r="O46" s="1099"/>
      <c r="P46" s="403"/>
      <c r="AD46" s="54"/>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7"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5"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2"/>
      <c r="C4" s="1042"/>
      <c r="D4" s="1042"/>
      <c r="E4" s="1042"/>
      <c r="F4" s="1042"/>
      <c r="G4" s="1042"/>
      <c r="H4" s="1042"/>
      <c r="I4" s="1042"/>
      <c r="J4" s="1042"/>
      <c r="K4" s="1042"/>
      <c r="L4" s="1042"/>
      <c r="M4" s="1042"/>
      <c r="N4" s="1042"/>
      <c r="O4" s="1042"/>
      <c r="P4" s="1042"/>
      <c r="Q4" s="1042"/>
      <c r="R4" s="1042"/>
      <c r="S4" s="1042"/>
      <c r="T4" s="1042"/>
    </row>
    <row r="5" spans="2:30" s="7" customFormat="1" ht="16.5" customHeight="1" x14ac:dyDescent="0.2">
      <c r="B5" s="1042" t="s">
        <v>422</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3"/>
    </row>
    <row r="6" spans="2:30" s="7" customFormat="1" ht="14.2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518"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'36perfresol'!E12</f>
        <v>623</v>
      </c>
      <c r="F12" s="526"/>
      <c r="G12" s="527">
        <f>'36perfresol'!H12</f>
        <v>10052</v>
      </c>
      <c r="H12" s="526"/>
      <c r="I12" s="527">
        <f>'36perfresol'!K12</f>
        <v>6154</v>
      </c>
      <c r="J12" s="526"/>
      <c r="K12" s="527">
        <f>'36perfresol'!N12</f>
        <v>9269</v>
      </c>
      <c r="L12" s="526"/>
      <c r="M12" s="527">
        <f>'36perfresol'!Q12</f>
        <v>8592</v>
      </c>
      <c r="N12" s="526"/>
      <c r="O12" s="527">
        <f>'36perfresol'!T12</f>
        <v>11855</v>
      </c>
      <c r="P12" s="526"/>
      <c r="Q12" s="527">
        <f>'36perfresol'!W12</f>
        <v>40844</v>
      </c>
      <c r="R12" s="526"/>
      <c r="S12" s="527">
        <f>'36perfresol'!Z12</f>
        <v>188907</v>
      </c>
      <c r="T12" s="528"/>
      <c r="V12" s="529">
        <f>E12/E$16</f>
        <v>0.27396657871591906</v>
      </c>
      <c r="W12" s="529">
        <f>G12/G$16</f>
        <v>0.25249937201708111</v>
      </c>
      <c r="X12" s="529">
        <f>I12/I$16</f>
        <v>0.2439643211100099</v>
      </c>
      <c r="Y12" s="529">
        <f>K12/K$16</f>
        <v>0.25537952886072462</v>
      </c>
      <c r="Z12" s="529">
        <f>M12/M$16</f>
        <v>0.19994414967886065</v>
      </c>
      <c r="AA12" s="529">
        <f>O12/O$16</f>
        <v>0.1646802244818581</v>
      </c>
      <c r="AB12" s="529">
        <f>Q12/Q$16</f>
        <v>0.15672400627755545</v>
      </c>
      <c r="AC12" s="529">
        <f>S12/S$16</f>
        <v>0.25225909748271041</v>
      </c>
      <c r="AD12" s="529"/>
    </row>
    <row r="13" spans="2:30" s="525" customFormat="1" ht="21" customHeight="1" x14ac:dyDescent="0.2">
      <c r="B13" s="1130"/>
      <c r="D13" s="526" t="s">
        <v>52</v>
      </c>
      <c r="E13" s="527">
        <f>'36perfresol'!E13</f>
        <v>767</v>
      </c>
      <c r="F13" s="526"/>
      <c r="G13" s="527">
        <f>'36perfresol'!H13</f>
        <v>11490</v>
      </c>
      <c r="H13" s="526"/>
      <c r="I13" s="527">
        <f>'36perfresol'!K13</f>
        <v>7843</v>
      </c>
      <c r="J13" s="526"/>
      <c r="K13" s="527">
        <f>'36perfresol'!N13</f>
        <v>11786</v>
      </c>
      <c r="L13" s="526"/>
      <c r="M13" s="527">
        <f>'36perfresol'!Q13</f>
        <v>13255</v>
      </c>
      <c r="N13" s="526"/>
      <c r="O13" s="527">
        <f>'36perfresol'!T13</f>
        <v>21207</v>
      </c>
      <c r="P13" s="526"/>
      <c r="Q13" s="527">
        <f>'36perfresol'!W13</f>
        <v>68863</v>
      </c>
      <c r="R13" s="526"/>
      <c r="S13" s="527">
        <f>'36perfresol'!Z13</f>
        <v>236426</v>
      </c>
      <c r="T13" s="528"/>
      <c r="V13" s="529">
        <f t="shared" ref="V13:V15" si="0">E13/E$16</f>
        <v>0.33729111697449426</v>
      </c>
      <c r="W13" s="529">
        <f>G13/G$16</f>
        <v>0.28862094951017331</v>
      </c>
      <c r="X13" s="529">
        <f>I13/I$16</f>
        <v>0.31092170465807728</v>
      </c>
      <c r="Y13" s="529">
        <f>K13/K$16</f>
        <v>0.32472792395646782</v>
      </c>
      <c r="Z13" s="529">
        <f>M13/M$16</f>
        <v>0.30845666945918271</v>
      </c>
      <c r="AA13" s="529">
        <f>O13/O$16</f>
        <v>0.29459076512752125</v>
      </c>
      <c r="AB13" s="529">
        <f>Q13/Q$16</f>
        <v>0.26423673597814368</v>
      </c>
      <c r="AC13" s="529">
        <f>S13/S$16</f>
        <v>0.31571413119390646</v>
      </c>
      <c r="AD13" s="529"/>
    </row>
    <row r="14" spans="2:30" s="525" customFormat="1" ht="21" customHeight="1" x14ac:dyDescent="0.2">
      <c r="B14" s="1130"/>
      <c r="D14" s="526" t="s">
        <v>53</v>
      </c>
      <c r="E14" s="527">
        <f>'36perfresol'!E14</f>
        <v>306</v>
      </c>
      <c r="F14" s="526"/>
      <c r="G14" s="527">
        <f>'36perfresol'!H14</f>
        <v>8156</v>
      </c>
      <c r="H14" s="526"/>
      <c r="I14" s="527">
        <f>'36perfresol'!K14</f>
        <v>6899</v>
      </c>
      <c r="J14" s="526"/>
      <c r="K14" s="527">
        <f>'36perfresol'!N14</f>
        <v>9936</v>
      </c>
      <c r="L14" s="526"/>
      <c r="M14" s="527">
        <f>'36perfresol'!Q14</f>
        <v>13066</v>
      </c>
      <c r="N14" s="526"/>
      <c r="O14" s="527">
        <f>'36perfresol'!T14</f>
        <v>22904</v>
      </c>
      <c r="P14" s="526"/>
      <c r="Q14" s="527">
        <f>'36perfresol'!W14</f>
        <v>83443</v>
      </c>
      <c r="R14" s="526"/>
      <c r="S14" s="527">
        <f>'36perfresol'!Z14</f>
        <v>205111</v>
      </c>
      <c r="T14" s="528"/>
      <c r="V14" s="529">
        <f t="shared" si="0"/>
        <v>0.13456464379947231</v>
      </c>
      <c r="W14" s="529">
        <f>G14/G$16</f>
        <v>0.20487314745038934</v>
      </c>
      <c r="X14" s="529">
        <f>I14/I$16</f>
        <v>0.27349851337958375</v>
      </c>
      <c r="Y14" s="529">
        <f>K14/K$16</f>
        <v>0.27375671580107452</v>
      </c>
      <c r="Z14" s="529">
        <f>M14/M$16</f>
        <v>0.30405845666945919</v>
      </c>
      <c r="AA14" s="529">
        <f>O14/O$16</f>
        <v>0.31816413846752234</v>
      </c>
      <c r="AB14" s="529">
        <f>Q14/Q$16</f>
        <v>0.32018218724459058</v>
      </c>
      <c r="AC14" s="529">
        <f>S14/S$16</f>
        <v>0.27389729202081559</v>
      </c>
      <c r="AD14" s="529"/>
    </row>
    <row r="15" spans="2:30" s="525" customFormat="1" ht="21" customHeight="1" x14ac:dyDescent="0.2">
      <c r="B15" s="1130"/>
      <c r="D15" s="526" t="s">
        <v>121</v>
      </c>
      <c r="E15" s="527">
        <f>'36perfresol'!E15</f>
        <v>578</v>
      </c>
      <c r="F15" s="526"/>
      <c r="G15" s="527">
        <f>'36perfresol'!H15</f>
        <v>10112</v>
      </c>
      <c r="H15" s="526"/>
      <c r="I15" s="527">
        <f>'36perfresol'!K15</f>
        <v>4329</v>
      </c>
      <c r="J15" s="526"/>
      <c r="K15" s="527">
        <f>'36perfresol'!N15</f>
        <v>5304</v>
      </c>
      <c r="L15" s="526"/>
      <c r="M15" s="527">
        <f>'36perfresol'!Q15</f>
        <v>8059</v>
      </c>
      <c r="N15" s="526"/>
      <c r="O15" s="527">
        <f>'36perfresol'!T15</f>
        <v>16022</v>
      </c>
      <c r="P15" s="526"/>
      <c r="Q15" s="527">
        <f>'36perfresol'!W15</f>
        <v>67461</v>
      </c>
      <c r="R15" s="526"/>
      <c r="S15" s="527">
        <f>'36perfresol'!Z15</f>
        <v>118417</v>
      </c>
      <c r="T15" s="528"/>
      <c r="V15" s="529">
        <f t="shared" si="0"/>
        <v>0.25417766051011431</v>
      </c>
      <c r="W15" s="529">
        <f>G15/G$16</f>
        <v>0.25400653102235621</v>
      </c>
      <c r="X15" s="529">
        <f>I15/I$16</f>
        <v>0.17161546085232904</v>
      </c>
      <c r="Y15" s="529">
        <f>K15/K$16</f>
        <v>0.14613583138173303</v>
      </c>
      <c r="Z15" s="529">
        <f>M15/M$16</f>
        <v>0.18754072419249743</v>
      </c>
      <c r="AA15" s="529">
        <f>O15/O$16</f>
        <v>0.22256487192309829</v>
      </c>
      <c r="AB15" s="529">
        <f>Q15/Q$16</f>
        <v>0.2588570704997103</v>
      </c>
      <c r="AC15" s="529">
        <f>S15/S$16</f>
        <v>0.15812947930256749</v>
      </c>
      <c r="AD15" s="529"/>
    </row>
    <row r="16" spans="2:30" s="525" customFormat="1" ht="21" customHeight="1" x14ac:dyDescent="0.2">
      <c r="B16" s="1130"/>
      <c r="D16" s="530" t="s">
        <v>71</v>
      </c>
      <c r="E16" s="527">
        <f>SUM(E12:E15)</f>
        <v>2274</v>
      </c>
      <c r="F16" s="526"/>
      <c r="G16" s="527">
        <f>SUM(G12:G15)</f>
        <v>39810</v>
      </c>
      <c r="H16" s="526"/>
      <c r="I16" s="527">
        <f>SUM(I12:I15)</f>
        <v>25225</v>
      </c>
      <c r="J16" s="526"/>
      <c r="K16" s="527">
        <f>SUM(K12:K15)</f>
        <v>36295</v>
      </c>
      <c r="L16" s="526"/>
      <c r="M16" s="527">
        <f>SUM(M12:M15)</f>
        <v>42972</v>
      </c>
      <c r="N16" s="526"/>
      <c r="O16" s="527">
        <f>SUM(O12:O15)</f>
        <v>71988</v>
      </c>
      <c r="P16" s="526"/>
      <c r="Q16" s="527">
        <f>SUM(Q12:Q15)</f>
        <v>260611</v>
      </c>
      <c r="R16" s="526"/>
      <c r="S16" s="527">
        <f>SUM(S12:S15)</f>
        <v>748861</v>
      </c>
      <c r="T16" s="528"/>
      <c r="V16" s="529"/>
    </row>
    <row r="17" spans="2:29" s="525" customFormat="1" ht="21" customHeight="1" x14ac:dyDescent="0.2">
      <c r="B17" s="1130" t="s">
        <v>26</v>
      </c>
      <c r="D17" s="526" t="s">
        <v>34</v>
      </c>
      <c r="E17" s="527">
        <f>'36perfresol'!E17</f>
        <v>782</v>
      </c>
      <c r="F17" s="526"/>
      <c r="G17" s="527">
        <f>'36perfresol'!H17</f>
        <v>20990</v>
      </c>
      <c r="H17" s="526"/>
      <c r="I17" s="527">
        <f>'36perfresol'!K17</f>
        <v>9394</v>
      </c>
      <c r="J17" s="526"/>
      <c r="K17" s="527">
        <f>'36perfresol'!N17</f>
        <v>11411</v>
      </c>
      <c r="L17" s="526"/>
      <c r="M17" s="527">
        <f>'36perfresol'!Q17</f>
        <v>9814</v>
      </c>
      <c r="N17" s="526"/>
      <c r="O17" s="527">
        <f>'36perfresol'!T17</f>
        <v>13201</v>
      </c>
      <c r="P17" s="526"/>
      <c r="Q17" s="527">
        <f>'36perfresol'!W17</f>
        <v>30228</v>
      </c>
      <c r="R17" s="526"/>
      <c r="S17" s="527">
        <f>'36perfresol'!Z17</f>
        <v>59832</v>
      </c>
      <c r="T17" s="528"/>
      <c r="V17" s="529">
        <f>E17/E$21</f>
        <v>0.25698324022346369</v>
      </c>
      <c r="W17" s="529">
        <f>G17/G$21</f>
        <v>0.25864405944254132</v>
      </c>
      <c r="X17" s="529">
        <f>I17/I$21</f>
        <v>0.23563348132540698</v>
      </c>
      <c r="Y17" s="529">
        <f>K17/K$21</f>
        <v>0.23882877414763809</v>
      </c>
      <c r="Z17" s="529">
        <f>M17/M$21</f>
        <v>0.20139957725379137</v>
      </c>
      <c r="AA17" s="529">
        <f>O17/O$21</f>
        <v>0.18052402702185269</v>
      </c>
      <c r="AB17" s="529">
        <f>Q17/Q$21</f>
        <v>0.19645921073155515</v>
      </c>
      <c r="AC17" s="529">
        <f>S17/S$21</f>
        <v>0.2147972902628244</v>
      </c>
    </row>
    <row r="18" spans="2:29" s="525" customFormat="1" ht="21" customHeight="1" x14ac:dyDescent="0.2">
      <c r="B18" s="1130"/>
      <c r="D18" s="526" t="s">
        <v>52</v>
      </c>
      <c r="E18" s="527">
        <f>'36perfresol'!E18</f>
        <v>1094</v>
      </c>
      <c r="F18" s="526"/>
      <c r="G18" s="527">
        <f>'36perfresol'!H18</f>
        <v>27804</v>
      </c>
      <c r="H18" s="526"/>
      <c r="I18" s="527">
        <f>'36perfresol'!K18</f>
        <v>12059</v>
      </c>
      <c r="J18" s="526"/>
      <c r="K18" s="527">
        <f>'36perfresol'!N18</f>
        <v>15707</v>
      </c>
      <c r="L18" s="526"/>
      <c r="M18" s="527">
        <f>'36perfresol'!Q18</f>
        <v>15835</v>
      </c>
      <c r="N18" s="526"/>
      <c r="O18" s="527">
        <f>'36perfresol'!T18</f>
        <v>23231</v>
      </c>
      <c r="P18" s="526"/>
      <c r="Q18" s="527">
        <f>'36perfresol'!W18</f>
        <v>45594</v>
      </c>
      <c r="R18" s="526"/>
      <c r="S18" s="527">
        <f>'36perfresol'!Z18</f>
        <v>80808</v>
      </c>
      <c r="T18" s="528"/>
      <c r="V18" s="529">
        <f t="shared" ref="V18:V20" si="1">E18/E$21</f>
        <v>0.35951363785737761</v>
      </c>
      <c r="W18" s="529">
        <f t="shared" ref="W18:W20" si="2">G18/G$21</f>
        <v>0.34260788131207331</v>
      </c>
      <c r="X18" s="529">
        <f t="shared" ref="X18:X20" si="3">I18/I$21</f>
        <v>0.30248074848872503</v>
      </c>
      <c r="Y18" s="529">
        <f t="shared" ref="Y18:Y20" si="4">K18/K$21</f>
        <v>0.32874275309236273</v>
      </c>
      <c r="Z18" s="529">
        <f t="shared" ref="Z18:Z20" si="5">M18/M$21</f>
        <v>0.32496049580332043</v>
      </c>
      <c r="AA18" s="529">
        <f t="shared" ref="AA18:AA20" si="6">O18/O$21</f>
        <v>0.31768454448486172</v>
      </c>
      <c r="AB18" s="529">
        <f t="shared" ref="AB18:AB20" si="7">Q18/Q$21</f>
        <v>0.29632662611137106</v>
      </c>
      <c r="AC18" s="529">
        <f t="shared" ref="AC18:AC20" si="8">S18/S$21</f>
        <v>0.2901012740934335</v>
      </c>
    </row>
    <row r="19" spans="2:29" s="525" customFormat="1" ht="21" customHeight="1" x14ac:dyDescent="0.2">
      <c r="B19" s="1130"/>
      <c r="D19" s="526" t="s">
        <v>53</v>
      </c>
      <c r="E19" s="527">
        <f>'36perfresol'!E19</f>
        <v>436</v>
      </c>
      <c r="F19" s="526"/>
      <c r="G19" s="527">
        <f>'36perfresol'!H19</f>
        <v>18369</v>
      </c>
      <c r="H19" s="526"/>
      <c r="I19" s="527">
        <f>'36perfresol'!K19</f>
        <v>11662</v>
      </c>
      <c r="J19" s="526"/>
      <c r="K19" s="527">
        <f>'36perfresol'!N19</f>
        <v>14216</v>
      </c>
      <c r="L19" s="526"/>
      <c r="M19" s="527">
        <f>'36perfresol'!Q19</f>
        <v>15494</v>
      </c>
      <c r="N19" s="526"/>
      <c r="O19" s="527">
        <f>'36perfresol'!T19</f>
        <v>22838</v>
      </c>
      <c r="P19" s="526"/>
      <c r="Q19" s="527">
        <f>'36perfresol'!W19</f>
        <v>44205</v>
      </c>
      <c r="R19" s="526"/>
      <c r="S19" s="527">
        <f>'36perfresol'!Z19</f>
        <v>78818</v>
      </c>
      <c r="T19" s="528"/>
      <c r="V19" s="529">
        <f t="shared" si="1"/>
        <v>0.14327965823200789</v>
      </c>
      <c r="W19" s="529">
        <f t="shared" si="2"/>
        <v>0.22634743820390862</v>
      </c>
      <c r="X19" s="529">
        <f t="shared" si="3"/>
        <v>0.29252263777058718</v>
      </c>
      <c r="Y19" s="529">
        <f t="shared" si="4"/>
        <v>0.29753657464576488</v>
      </c>
      <c r="Z19" s="529">
        <f t="shared" si="5"/>
        <v>0.31796260953436351</v>
      </c>
      <c r="AA19" s="529">
        <f t="shared" si="6"/>
        <v>0.31231025900500509</v>
      </c>
      <c r="AB19" s="529">
        <f t="shared" si="7"/>
        <v>0.28729917329589766</v>
      </c>
      <c r="AC19" s="529">
        <f t="shared" si="8"/>
        <v>0.28295716044817648</v>
      </c>
    </row>
    <row r="20" spans="2:29" s="525" customFormat="1" ht="21" customHeight="1" x14ac:dyDescent="0.2">
      <c r="B20" s="1130"/>
      <c r="D20" s="526" t="s">
        <v>121</v>
      </c>
      <c r="E20" s="527">
        <f>'36perfresol'!E20</f>
        <v>731</v>
      </c>
      <c r="F20" s="526"/>
      <c r="G20" s="527">
        <f>'36perfresol'!H20</f>
        <v>13991</v>
      </c>
      <c r="H20" s="526"/>
      <c r="I20" s="527">
        <f>'36perfresol'!K20</f>
        <v>6752</v>
      </c>
      <c r="J20" s="526"/>
      <c r="K20" s="527">
        <f>'36perfresol'!N20</f>
        <v>6445</v>
      </c>
      <c r="L20" s="526"/>
      <c r="M20" s="527">
        <f>'36perfresol'!Q20</f>
        <v>7586</v>
      </c>
      <c r="N20" s="526"/>
      <c r="O20" s="527">
        <f>'36perfresol'!T20</f>
        <v>13856</v>
      </c>
      <c r="P20" s="526"/>
      <c r="Q20" s="527">
        <f>'36perfresol'!W20</f>
        <v>33837</v>
      </c>
      <c r="R20" s="526"/>
      <c r="S20" s="527">
        <f>'36perfresol'!Z20</f>
        <v>59093</v>
      </c>
      <c r="T20" s="528"/>
      <c r="V20" s="529">
        <f t="shared" si="1"/>
        <v>0.24022346368715083</v>
      </c>
      <c r="W20" s="529">
        <f t="shared" si="2"/>
        <v>0.17240062104147669</v>
      </c>
      <c r="X20" s="529">
        <f t="shared" si="3"/>
        <v>0.16936313241528081</v>
      </c>
      <c r="Y20" s="529">
        <f t="shared" si="4"/>
        <v>0.1348918981142343</v>
      </c>
      <c r="Z20" s="529">
        <f t="shared" si="5"/>
        <v>0.1556773174085247</v>
      </c>
      <c r="AA20" s="529">
        <f t="shared" si="6"/>
        <v>0.1894811694882805</v>
      </c>
      <c r="AB20" s="529">
        <f t="shared" si="7"/>
        <v>0.21991498986117611</v>
      </c>
      <c r="AC20" s="529">
        <f t="shared" si="8"/>
        <v>0.21214427519556561</v>
      </c>
    </row>
    <row r="21" spans="2:29" s="525" customFormat="1" ht="21" customHeight="1" x14ac:dyDescent="0.2">
      <c r="B21" s="1130"/>
      <c r="D21" s="530" t="s">
        <v>71</v>
      </c>
      <c r="E21" s="527">
        <f>SUM(E17:E20)</f>
        <v>3043</v>
      </c>
      <c r="F21" s="526"/>
      <c r="G21" s="527">
        <f>SUM(G17:G20)</f>
        <v>81154</v>
      </c>
      <c r="H21" s="526"/>
      <c r="I21" s="527">
        <f>SUM(I17:I20)</f>
        <v>39867</v>
      </c>
      <c r="J21" s="526"/>
      <c r="K21" s="527">
        <f>SUM(K17:K20)</f>
        <v>47779</v>
      </c>
      <c r="L21" s="526"/>
      <c r="M21" s="527">
        <f>SUM(M17:M20)</f>
        <v>48729</v>
      </c>
      <c r="N21" s="526"/>
      <c r="O21" s="527">
        <f>SUM(O17:O20)</f>
        <v>73126</v>
      </c>
      <c r="P21" s="526"/>
      <c r="Q21" s="527">
        <f>SUM(Q17:Q20)</f>
        <v>153864</v>
      </c>
      <c r="R21" s="526"/>
      <c r="S21" s="527">
        <f>SUM(S17:S20)</f>
        <v>278551</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9" t="s">
        <v>3</v>
      </c>
      <c r="C23" s="1129"/>
      <c r="D23" s="1129"/>
      <c r="E23" s="532">
        <f>E16+E21</f>
        <v>5317</v>
      </c>
      <c r="F23" s="528"/>
      <c r="G23" s="532">
        <f>G16+G21</f>
        <v>120964</v>
      </c>
      <c r="H23" s="528"/>
      <c r="I23" s="532">
        <f>I16+I21</f>
        <v>65092</v>
      </c>
      <c r="J23" s="528"/>
      <c r="K23" s="532">
        <f>K16+K21</f>
        <v>84074</v>
      </c>
      <c r="L23" s="528"/>
      <c r="M23" s="532">
        <f>M16+M21</f>
        <v>91701</v>
      </c>
      <c r="N23" s="528"/>
      <c r="O23" s="532">
        <f>O16+O21</f>
        <v>145114</v>
      </c>
      <c r="P23" s="528"/>
      <c r="Q23" s="532">
        <f>Q16+Q21</f>
        <v>414475</v>
      </c>
      <c r="R23" s="528"/>
      <c r="S23" s="532">
        <f>S16+S21</f>
        <v>1027412</v>
      </c>
      <c r="T23" s="528"/>
    </row>
    <row r="24" spans="2:29" s="536" customFormat="1" ht="5.25" customHeight="1" x14ac:dyDescent="0.2">
      <c r="B24" s="534"/>
      <c r="C24" s="534"/>
      <c r="D24" s="534"/>
      <c r="E24" s="534"/>
      <c r="F24" s="534"/>
      <c r="G24" s="534"/>
      <c r="H24" s="534"/>
      <c r="I24" s="534"/>
      <c r="J24" s="534"/>
      <c r="K24" s="534"/>
      <c r="L24" s="535"/>
    </row>
    <row r="25" spans="2:29" s="135" customFormat="1" ht="5.25" customHeight="1" x14ac:dyDescent="0.2">
      <c r="B25" s="718"/>
      <c r="C25" s="718"/>
      <c r="D25" s="718"/>
      <c r="E25" s="718"/>
      <c r="F25" s="718"/>
      <c r="G25" s="718"/>
      <c r="H25" s="718"/>
      <c r="I25" s="718"/>
      <c r="J25" s="718"/>
      <c r="K25" s="718"/>
      <c r="L25" s="719"/>
    </row>
    <row r="26" spans="2:29" s="135" customFormat="1" ht="12.75" customHeight="1" x14ac:dyDescent="0.2">
      <c r="B26" s="537"/>
      <c r="C26" s="537"/>
      <c r="D26" s="537"/>
      <c r="E26" s="537"/>
      <c r="F26" s="537"/>
      <c r="G26" s="537"/>
      <c r="H26" s="537"/>
      <c r="I26" s="537"/>
      <c r="J26" s="537"/>
      <c r="K26" s="537"/>
      <c r="L26" s="537"/>
    </row>
    <row r="27" spans="2:29" s="717" customFormat="1" ht="24.75" customHeight="1" x14ac:dyDescent="0.2">
      <c r="B27" s="720"/>
      <c r="C27" s="720"/>
      <c r="D27" s="720"/>
      <c r="E27" s="720" t="s">
        <v>122</v>
      </c>
      <c r="F27" s="720"/>
      <c r="G27" s="720" t="s">
        <v>23</v>
      </c>
      <c r="H27" s="720"/>
      <c r="I27" s="720" t="s">
        <v>21</v>
      </c>
      <c r="J27" s="720"/>
      <c r="K27" s="720" t="s">
        <v>19</v>
      </c>
      <c r="L27" s="720"/>
    </row>
    <row r="28" spans="2:29" s="717" customFormat="1" ht="10.5" x14ac:dyDescent="0.2">
      <c r="B28" s="721"/>
      <c r="C28" s="721"/>
      <c r="D28" s="721"/>
      <c r="E28" s="721" t="e">
        <f>#REF!</f>
        <v>#REF!</v>
      </c>
      <c r="F28" s="722"/>
      <c r="G28" s="722" t="e">
        <f>#REF!</f>
        <v>#REF!</v>
      </c>
      <c r="H28" s="722"/>
      <c r="I28" s="722" t="e">
        <f>#REF!</f>
        <v>#REF!</v>
      </c>
      <c r="J28" s="722"/>
      <c r="K28" s="722" t="e">
        <f>#REF!</f>
        <v>#REF!</v>
      </c>
      <c r="L28" s="722"/>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12" s="135" customFormat="1" x14ac:dyDescent="0.2">
      <c r="B33" s="537"/>
      <c r="C33" s="537"/>
      <c r="D33" s="537"/>
      <c r="E33" s="537"/>
      <c r="F33" s="537"/>
      <c r="G33" s="537"/>
      <c r="H33" s="537"/>
      <c r="I33" s="537"/>
      <c r="J33" s="537"/>
      <c r="K33" s="537"/>
      <c r="L33" s="537"/>
    </row>
    <row r="34" spans="2:12" s="135" customFormat="1" x14ac:dyDescent="0.2">
      <c r="B34" s="537"/>
      <c r="C34" s="537"/>
      <c r="D34" s="537"/>
      <c r="E34" s="537"/>
      <c r="F34" s="537"/>
      <c r="G34" s="537"/>
      <c r="H34" s="537"/>
      <c r="I34" s="537"/>
      <c r="J34" s="537"/>
      <c r="K34" s="537"/>
      <c r="L34" s="537"/>
    </row>
    <row r="35" spans="2:12" s="135" customFormat="1" x14ac:dyDescent="0.2">
      <c r="B35" s="537"/>
      <c r="C35" s="537"/>
      <c r="D35" s="537"/>
      <c r="E35" s="537"/>
      <c r="F35" s="537"/>
      <c r="G35" s="537"/>
      <c r="H35" s="537"/>
      <c r="I35" s="537"/>
      <c r="J35" s="537"/>
      <c r="K35" s="537"/>
      <c r="L35" s="537"/>
    </row>
    <row r="36" spans="2:12" s="19" customFormat="1" x14ac:dyDescent="0.2">
      <c r="B36" s="48"/>
      <c r="C36" s="48"/>
      <c r="D36" s="48"/>
      <c r="E36" s="48"/>
      <c r="F36" s="48"/>
      <c r="G36" s="48"/>
      <c r="H36" s="48"/>
      <c r="I36" s="48"/>
      <c r="J36" s="48"/>
      <c r="K36" s="48"/>
      <c r="L36" s="48"/>
    </row>
    <row r="37" spans="2:12" s="19" customFormat="1" x14ac:dyDescent="0.2">
      <c r="C37" s="1102"/>
      <c r="D37" s="1102"/>
      <c r="E37" s="1102"/>
      <c r="F37" s="1102"/>
      <c r="G37" s="1102"/>
      <c r="H37" s="1102"/>
      <c r="I37" s="1102"/>
      <c r="J37" s="48"/>
      <c r="K37" s="48"/>
      <c r="L37" s="48"/>
    </row>
    <row r="38" spans="2:12" s="19" customFormat="1" x14ac:dyDescent="0.2">
      <c r="J38" s="48"/>
      <c r="K38" s="48"/>
      <c r="L38" s="48"/>
    </row>
    <row r="39" spans="2:12" s="19" customFormat="1" x14ac:dyDescent="0.2">
      <c r="B39" s="48"/>
      <c r="C39" s="48"/>
      <c r="D39" s="48"/>
      <c r="E39" s="48"/>
      <c r="F39" s="48"/>
      <c r="G39" s="48"/>
      <c r="H39" s="48"/>
      <c r="I39" s="48"/>
      <c r="J39" s="48"/>
      <c r="K39" s="48"/>
      <c r="L39" s="48"/>
    </row>
    <row r="40" spans="2:12" s="19" customFormat="1" ht="5.25" customHeight="1" x14ac:dyDescent="0.2">
      <c r="B40" s="48"/>
      <c r="C40" s="48"/>
      <c r="D40" s="48"/>
      <c r="E40" s="48"/>
      <c r="F40" s="48"/>
      <c r="G40" s="48"/>
      <c r="H40" s="48"/>
      <c r="I40" s="48"/>
      <c r="J40" s="48"/>
      <c r="K40" s="48"/>
      <c r="L40" s="48"/>
    </row>
    <row r="41" spans="2:12" s="19" customFormat="1" ht="5.25" customHeight="1" x14ac:dyDescent="0.2">
      <c r="B41" s="48"/>
      <c r="C41" s="48"/>
      <c r="D41" s="48"/>
      <c r="E41" s="48"/>
      <c r="F41" s="48"/>
      <c r="G41" s="48"/>
      <c r="H41" s="48"/>
      <c r="I41" s="48"/>
      <c r="J41" s="48"/>
      <c r="K41" s="48"/>
      <c r="L41" s="48"/>
    </row>
    <row r="42" spans="2:12" s="19" customFormat="1" ht="16.5" customHeight="1" x14ac:dyDescent="0.2">
      <c r="B42" s="48"/>
      <c r="C42" s="48"/>
      <c r="D42" s="48"/>
      <c r="E42" s="48"/>
      <c r="F42" s="48"/>
      <c r="G42" s="48"/>
      <c r="H42" s="48"/>
      <c r="I42" s="48"/>
      <c r="J42" s="48"/>
      <c r="K42" s="48"/>
      <c r="L42" s="48"/>
    </row>
    <row r="43" spans="2:12" s="19" customFormat="1" x14ac:dyDescent="0.2">
      <c r="B43" s="48"/>
      <c r="C43" s="48"/>
      <c r="D43" s="48"/>
      <c r="E43" s="48"/>
      <c r="F43" s="48"/>
      <c r="G43" s="48"/>
      <c r="H43" s="48"/>
      <c r="I43" s="48"/>
      <c r="J43" s="48"/>
      <c r="K43" s="48"/>
      <c r="L43" s="48"/>
    </row>
    <row r="44" spans="2:12" s="19" customFormat="1" x14ac:dyDescent="0.2"/>
    <row r="45" spans="2:12" s="20" customFormat="1" x14ac:dyDescent="0.2"/>
    <row r="46" spans="2:12" s="3" customFormat="1" ht="12.75" customHeight="1" x14ac:dyDescent="0.2">
      <c r="B46" s="1098"/>
      <c r="C46" s="1099"/>
      <c r="D46" s="1099"/>
      <c r="E46" s="1099"/>
      <c r="F46" s="1099"/>
      <c r="G46" s="1099"/>
      <c r="H46" s="1099"/>
      <c r="I46" s="1099"/>
      <c r="J46" s="1099"/>
      <c r="K46" s="1099"/>
      <c r="L46" s="403"/>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2"/>
      <c r="C4" s="1042"/>
      <c r="D4" s="1042"/>
      <c r="E4" s="1042"/>
      <c r="F4" s="1042"/>
      <c r="G4" s="1042"/>
      <c r="H4" s="1042"/>
      <c r="I4" s="1042"/>
      <c r="J4" s="1042"/>
      <c r="K4" s="1042"/>
      <c r="L4" s="1042"/>
      <c r="M4" s="1042"/>
      <c r="N4" s="1042"/>
      <c r="O4" s="1042"/>
      <c r="P4" s="1042"/>
      <c r="Q4" s="1042"/>
      <c r="R4" s="1042"/>
      <c r="S4" s="1042"/>
      <c r="T4" s="1042"/>
    </row>
    <row r="5" spans="2:30" s="7" customFormat="1" ht="36" customHeight="1" x14ac:dyDescent="0.2">
      <c r="B5" s="1043" t="s">
        <v>423</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3"/>
    </row>
    <row r="6" spans="2:30" s="7" customFormat="1" ht="14.2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773"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'36perfresol'!E12</f>
        <v>623</v>
      </c>
      <c r="F12" s="526"/>
      <c r="G12" s="527">
        <f>'36perfresol'!H12</f>
        <v>10052</v>
      </c>
      <c r="H12" s="526"/>
      <c r="I12" s="527">
        <f>'36perfresol'!K12</f>
        <v>6154</v>
      </c>
      <c r="J12" s="526"/>
      <c r="K12" s="527">
        <f>'36perfresol'!N12</f>
        <v>9269</v>
      </c>
      <c r="L12" s="526"/>
      <c r="M12" s="527">
        <f>'36perfresol'!Q12</f>
        <v>8592</v>
      </c>
      <c r="N12" s="526"/>
      <c r="O12" s="527">
        <f>'36perfresol'!T12</f>
        <v>11855</v>
      </c>
      <c r="P12" s="526"/>
      <c r="Q12" s="527">
        <f>'36perfresol'!W12</f>
        <v>40844</v>
      </c>
      <c r="R12" s="526"/>
      <c r="S12" s="527">
        <f>'36perfresol'!Z12</f>
        <v>188907</v>
      </c>
      <c r="T12" s="528"/>
      <c r="V12" s="529">
        <f>E12/E$16</f>
        <v>0.36733490566037735</v>
      </c>
      <c r="W12" s="529">
        <f>G12/G$16</f>
        <v>0.33847397131119938</v>
      </c>
      <c r="X12" s="529">
        <f>I12/I$16</f>
        <v>0.29450612557427258</v>
      </c>
      <c r="Y12" s="529">
        <f>K12/K$16</f>
        <v>0.29908683166080474</v>
      </c>
      <c r="Z12" s="529">
        <f>M12/M$16</f>
        <v>0.24609744221350213</v>
      </c>
      <c r="AA12" s="529">
        <f>O12/O$16</f>
        <v>0.21182503662938212</v>
      </c>
      <c r="AB12" s="529">
        <f>Q12/Q$16</f>
        <v>0.21146259383898525</v>
      </c>
      <c r="AC12" s="529">
        <f>S12/S$16</f>
        <v>0.29964120524582677</v>
      </c>
      <c r="AD12" s="529"/>
    </row>
    <row r="13" spans="2:30" s="525" customFormat="1" ht="21" customHeight="1" x14ac:dyDescent="0.2">
      <c r="B13" s="1130"/>
      <c r="D13" s="526" t="s">
        <v>52</v>
      </c>
      <c r="E13" s="527">
        <f>'36perfresol'!E13</f>
        <v>767</v>
      </c>
      <c r="F13" s="526"/>
      <c r="G13" s="527">
        <f>'36perfresol'!H13</f>
        <v>11490</v>
      </c>
      <c r="H13" s="526"/>
      <c r="I13" s="527">
        <f>'36perfresol'!K13</f>
        <v>7843</v>
      </c>
      <c r="J13" s="526"/>
      <c r="K13" s="527">
        <f>'36perfresol'!N13</f>
        <v>11786</v>
      </c>
      <c r="L13" s="526"/>
      <c r="M13" s="527">
        <f>'36perfresol'!Q13</f>
        <v>13255</v>
      </c>
      <c r="N13" s="526"/>
      <c r="O13" s="527">
        <f>'36perfresol'!T13</f>
        <v>21207</v>
      </c>
      <c r="P13" s="526"/>
      <c r="Q13" s="527">
        <f>'36perfresol'!W13</f>
        <v>68863</v>
      </c>
      <c r="R13" s="526"/>
      <c r="S13" s="527">
        <f>'36perfresol'!Z13</f>
        <v>236426</v>
      </c>
      <c r="T13" s="528"/>
      <c r="V13" s="529">
        <f t="shared" ref="V13:V14" si="0">E13/E$16</f>
        <v>0.45224056603773582</v>
      </c>
      <c r="W13" s="529">
        <f>G13/G$16</f>
        <v>0.38689474038655802</v>
      </c>
      <c r="X13" s="529">
        <f>I13/I$16</f>
        <v>0.37533499234303214</v>
      </c>
      <c r="Y13" s="529">
        <f>K13/K$16</f>
        <v>0.38030395921396537</v>
      </c>
      <c r="Z13" s="529">
        <f>M13/M$16</f>
        <v>0.37965800704608599</v>
      </c>
      <c r="AA13" s="529">
        <f>O13/O$16</f>
        <v>0.37892649108387233</v>
      </c>
      <c r="AB13" s="529">
        <f>Q13/Q$16</f>
        <v>0.3565260160497023</v>
      </c>
      <c r="AC13" s="529">
        <f>S13/S$16</f>
        <v>0.3750150687452018</v>
      </c>
      <c r="AD13" s="529"/>
    </row>
    <row r="14" spans="2:30" s="525" customFormat="1" ht="21" customHeight="1" x14ac:dyDescent="0.2">
      <c r="B14" s="1130"/>
      <c r="D14" s="526" t="s">
        <v>53</v>
      </c>
      <c r="E14" s="527">
        <f>'36perfresol'!E14</f>
        <v>306</v>
      </c>
      <c r="F14" s="526"/>
      <c r="G14" s="527">
        <f>'36perfresol'!H14</f>
        <v>8156</v>
      </c>
      <c r="H14" s="526"/>
      <c r="I14" s="527">
        <f>'36perfresol'!K14</f>
        <v>6899</v>
      </c>
      <c r="J14" s="526"/>
      <c r="K14" s="527">
        <f>'36perfresol'!N14</f>
        <v>9936</v>
      </c>
      <c r="L14" s="526"/>
      <c r="M14" s="527">
        <f>'36perfresol'!Q14</f>
        <v>13066</v>
      </c>
      <c r="N14" s="526"/>
      <c r="O14" s="527">
        <f>'36perfresol'!T14</f>
        <v>22904</v>
      </c>
      <c r="P14" s="526"/>
      <c r="Q14" s="527">
        <f>'36perfresol'!W14</f>
        <v>83443</v>
      </c>
      <c r="R14" s="526"/>
      <c r="S14" s="527">
        <f>'36perfresol'!Z14</f>
        <v>205111</v>
      </c>
      <c r="T14" s="528"/>
      <c r="V14" s="529">
        <f t="shared" si="0"/>
        <v>0.18042452830188679</v>
      </c>
      <c r="W14" s="529">
        <f>G14/G$16</f>
        <v>0.27463128830224259</v>
      </c>
      <c r="X14" s="529">
        <f>I14/I$16</f>
        <v>0.33015888208269523</v>
      </c>
      <c r="Y14" s="529">
        <f>K14/K$16</f>
        <v>0.32060920912522989</v>
      </c>
      <c r="Z14" s="529">
        <f>M14/M$16</f>
        <v>0.37424455074041191</v>
      </c>
      <c r="AA14" s="529">
        <f>O14/O$16</f>
        <v>0.40924847228674555</v>
      </c>
      <c r="AB14" s="529">
        <f>Q14/Q$16</f>
        <v>0.43201139011131245</v>
      </c>
      <c r="AC14" s="529">
        <f>S14/S$16</f>
        <v>0.32534372600897143</v>
      </c>
      <c r="AD14" s="529"/>
    </row>
    <row r="15" spans="2:30" s="525" customFormat="1" ht="21" customHeight="1" x14ac:dyDescent="0.2">
      <c r="B15" s="1130"/>
      <c r="D15" s="526"/>
      <c r="E15" s="527"/>
      <c r="F15" s="526"/>
      <c r="G15" s="527"/>
      <c r="H15" s="526"/>
      <c r="I15" s="527"/>
      <c r="J15" s="526"/>
      <c r="K15" s="527"/>
      <c r="L15" s="526"/>
      <c r="M15" s="527"/>
      <c r="N15" s="526"/>
      <c r="O15" s="527"/>
      <c r="P15" s="526"/>
      <c r="Q15" s="527"/>
      <c r="R15" s="526"/>
      <c r="S15" s="527"/>
      <c r="T15" s="528"/>
      <c r="V15" s="529"/>
      <c r="W15" s="529"/>
      <c r="X15" s="529"/>
      <c r="Y15" s="529"/>
      <c r="Z15" s="529"/>
      <c r="AA15" s="529"/>
      <c r="AB15" s="529"/>
      <c r="AC15" s="529"/>
      <c r="AD15" s="529"/>
    </row>
    <row r="16" spans="2:30" s="525" customFormat="1" ht="21" customHeight="1" x14ac:dyDescent="0.2">
      <c r="B16" s="1130"/>
      <c r="D16" s="530" t="s">
        <v>71</v>
      </c>
      <c r="E16" s="527">
        <f>SUM(E12:E15)</f>
        <v>1696</v>
      </c>
      <c r="F16" s="526"/>
      <c r="G16" s="527">
        <f>SUM(G12:G15)</f>
        <v>29698</v>
      </c>
      <c r="H16" s="526"/>
      <c r="I16" s="527">
        <f>SUM(I12:I15)</f>
        <v>20896</v>
      </c>
      <c r="J16" s="526"/>
      <c r="K16" s="527">
        <f>SUM(K12:K15)</f>
        <v>30991</v>
      </c>
      <c r="L16" s="526"/>
      <c r="M16" s="527">
        <f>SUM(M12:M15)</f>
        <v>34913</v>
      </c>
      <c r="N16" s="526"/>
      <c r="O16" s="527">
        <f>SUM(O12:O15)</f>
        <v>55966</v>
      </c>
      <c r="P16" s="526"/>
      <c r="Q16" s="527">
        <f>SUM(Q12:Q15)</f>
        <v>193150</v>
      </c>
      <c r="R16" s="526"/>
      <c r="S16" s="527">
        <f>SUM(S12:S15)</f>
        <v>630444</v>
      </c>
      <c r="T16" s="528"/>
      <c r="V16" s="529"/>
    </row>
    <row r="17" spans="2:29" s="525" customFormat="1" ht="21" customHeight="1" x14ac:dyDescent="0.2">
      <c r="B17" s="1130" t="s">
        <v>26</v>
      </c>
      <c r="D17" s="526" t="s">
        <v>34</v>
      </c>
      <c r="E17" s="527">
        <f>'36perfresol'!E17</f>
        <v>782</v>
      </c>
      <c r="F17" s="526"/>
      <c r="G17" s="527">
        <f>'36perfresol'!H17</f>
        <v>20990</v>
      </c>
      <c r="H17" s="526"/>
      <c r="I17" s="527">
        <f>'36perfresol'!K17</f>
        <v>9394</v>
      </c>
      <c r="J17" s="526"/>
      <c r="K17" s="527">
        <f>'36perfresol'!N17</f>
        <v>11411</v>
      </c>
      <c r="L17" s="526"/>
      <c r="M17" s="527">
        <f>'36perfresol'!Q17</f>
        <v>9814</v>
      </c>
      <c r="N17" s="526"/>
      <c r="O17" s="527">
        <f>'36perfresol'!T17</f>
        <v>13201</v>
      </c>
      <c r="P17" s="526"/>
      <c r="Q17" s="527">
        <f>'36perfresol'!W17</f>
        <v>30228</v>
      </c>
      <c r="R17" s="526"/>
      <c r="S17" s="527">
        <f>'36perfresol'!Z17</f>
        <v>59832</v>
      </c>
      <c r="T17" s="528"/>
      <c r="V17" s="529">
        <f>E17/E$21</f>
        <v>0.33823529411764708</v>
      </c>
      <c r="W17" s="529">
        <f>G17/G$21</f>
        <v>0.31252326429730654</v>
      </c>
      <c r="X17" s="529">
        <f>I17/I$21</f>
        <v>0.28367809149932055</v>
      </c>
      <c r="Y17" s="529">
        <f>K17/K$21</f>
        <v>0.27606812793342045</v>
      </c>
      <c r="Z17" s="529">
        <f>M17/M$21</f>
        <v>0.23853389397953478</v>
      </c>
      <c r="AA17" s="529">
        <f>O17/O$21</f>
        <v>0.22272650582081999</v>
      </c>
      <c r="AB17" s="529">
        <f>Q17/Q$21</f>
        <v>0.25184333524956887</v>
      </c>
      <c r="AC17" s="529">
        <f>S17/S$21</f>
        <v>0.27263531062891305</v>
      </c>
    </row>
    <row r="18" spans="2:29" s="525" customFormat="1" ht="21" customHeight="1" x14ac:dyDescent="0.2">
      <c r="B18" s="1130"/>
      <c r="D18" s="526" t="s">
        <v>52</v>
      </c>
      <c r="E18" s="527">
        <f>'36perfresol'!E18</f>
        <v>1094</v>
      </c>
      <c r="F18" s="526"/>
      <c r="G18" s="527">
        <f>'36perfresol'!H18</f>
        <v>27804</v>
      </c>
      <c r="H18" s="526"/>
      <c r="I18" s="527">
        <f>'36perfresol'!K18</f>
        <v>12059</v>
      </c>
      <c r="J18" s="526"/>
      <c r="K18" s="527">
        <f>'36perfresol'!N18</f>
        <v>15707</v>
      </c>
      <c r="L18" s="526"/>
      <c r="M18" s="527">
        <f>'36perfresol'!Q18</f>
        <v>15835</v>
      </c>
      <c r="N18" s="526"/>
      <c r="O18" s="527">
        <f>'36perfresol'!T18</f>
        <v>23231</v>
      </c>
      <c r="P18" s="526"/>
      <c r="Q18" s="527">
        <f>'36perfresol'!W18</f>
        <v>45594</v>
      </c>
      <c r="R18" s="526"/>
      <c r="S18" s="527">
        <f>'36perfresol'!Z18</f>
        <v>80808</v>
      </c>
      <c r="T18" s="528"/>
      <c r="V18" s="529">
        <f t="shared" ref="V18:V19" si="1">E18/E$21</f>
        <v>0.47318339100346019</v>
      </c>
      <c r="W18" s="529">
        <f t="shared" ref="W18:W19" si="2">G18/G$21</f>
        <v>0.41397793427929069</v>
      </c>
      <c r="X18" s="529">
        <f t="shared" ref="X18:X19" si="3">I18/I$21</f>
        <v>0.36415521666918316</v>
      </c>
      <c r="Y18" s="529">
        <f t="shared" ref="Y18:Y19" si="4">K18/K$21</f>
        <v>0.38000193545265398</v>
      </c>
      <c r="Z18" s="529">
        <f t="shared" ref="Z18:Z19" si="5">M18/M$21</f>
        <v>0.38487713584327832</v>
      </c>
      <c r="AA18" s="529">
        <f t="shared" ref="AA18:AA19" si="6">O18/O$21</f>
        <v>0.39195208368483214</v>
      </c>
      <c r="AB18" s="529">
        <f t="shared" ref="AB18:AB19" si="7">Q18/Q$21</f>
        <v>0.37986453048064184</v>
      </c>
      <c r="AC18" s="529">
        <f t="shared" ref="AC18:AC19" si="8">S18/S$21</f>
        <v>0.36821624183215013</v>
      </c>
    </row>
    <row r="19" spans="2:29" s="525" customFormat="1" ht="21" customHeight="1" x14ac:dyDescent="0.2">
      <c r="B19" s="1130"/>
      <c r="D19" s="526" t="s">
        <v>53</v>
      </c>
      <c r="E19" s="527">
        <f>'36perfresol'!E19</f>
        <v>436</v>
      </c>
      <c r="F19" s="526"/>
      <c r="G19" s="527">
        <f>'36perfresol'!H19</f>
        <v>18369</v>
      </c>
      <c r="H19" s="526"/>
      <c r="I19" s="527">
        <f>'36perfresol'!K19</f>
        <v>11662</v>
      </c>
      <c r="J19" s="526"/>
      <c r="K19" s="527">
        <f>'36perfresol'!N19</f>
        <v>14216</v>
      </c>
      <c r="L19" s="526"/>
      <c r="M19" s="527">
        <f>'36perfresol'!Q19</f>
        <v>15494</v>
      </c>
      <c r="N19" s="526"/>
      <c r="O19" s="527">
        <f>'36perfresol'!T19</f>
        <v>22838</v>
      </c>
      <c r="P19" s="526"/>
      <c r="Q19" s="527">
        <f>'36perfresol'!W19</f>
        <v>44205</v>
      </c>
      <c r="R19" s="526"/>
      <c r="S19" s="527">
        <f>'36perfresol'!Z19</f>
        <v>78818</v>
      </c>
      <c r="T19" s="528"/>
      <c r="V19" s="529">
        <f t="shared" si="1"/>
        <v>0.18858131487889274</v>
      </c>
      <c r="W19" s="529">
        <f t="shared" si="2"/>
        <v>0.27349880142340277</v>
      </c>
      <c r="X19" s="529">
        <f t="shared" si="3"/>
        <v>0.35216669183149629</v>
      </c>
      <c r="Y19" s="529">
        <f t="shared" si="4"/>
        <v>0.34392993661392557</v>
      </c>
      <c r="Z19" s="529">
        <f t="shared" si="5"/>
        <v>0.3765889701771869</v>
      </c>
      <c r="AA19" s="529">
        <f t="shared" si="6"/>
        <v>0.38532141049434793</v>
      </c>
      <c r="AB19" s="529">
        <f t="shared" si="7"/>
        <v>0.3682921342697893</v>
      </c>
      <c r="AC19" s="529">
        <f t="shared" si="8"/>
        <v>0.35914844753893682</v>
      </c>
    </row>
    <row r="20" spans="2:29" s="525" customFormat="1" ht="21" customHeight="1" x14ac:dyDescent="0.2">
      <c r="B20" s="1130"/>
      <c r="D20" s="526"/>
      <c r="E20" s="527"/>
      <c r="F20" s="526"/>
      <c r="G20" s="527"/>
      <c r="H20" s="526"/>
      <c r="I20" s="527"/>
      <c r="J20" s="526"/>
      <c r="K20" s="527"/>
      <c r="L20" s="526"/>
      <c r="M20" s="527"/>
      <c r="N20" s="526"/>
      <c r="O20" s="527"/>
      <c r="P20" s="526"/>
      <c r="Q20" s="527"/>
      <c r="R20" s="526"/>
      <c r="S20" s="527"/>
      <c r="T20" s="528"/>
      <c r="V20" s="529"/>
      <c r="W20" s="529"/>
      <c r="X20" s="529"/>
      <c r="Y20" s="529"/>
      <c r="Z20" s="529"/>
      <c r="AA20" s="529"/>
      <c r="AB20" s="529"/>
      <c r="AC20" s="529"/>
    </row>
    <row r="21" spans="2:29" s="525" customFormat="1" ht="21" customHeight="1" x14ac:dyDescent="0.2">
      <c r="B21" s="1130"/>
      <c r="D21" s="530" t="s">
        <v>71</v>
      </c>
      <c r="E21" s="527">
        <f>SUM(E17:E20)</f>
        <v>2312</v>
      </c>
      <c r="F21" s="526"/>
      <c r="G21" s="527">
        <f>SUM(G17:G20)</f>
        <v>67163</v>
      </c>
      <c r="H21" s="526"/>
      <c r="I21" s="527">
        <f>SUM(I17:I20)</f>
        <v>33115</v>
      </c>
      <c r="J21" s="526"/>
      <c r="K21" s="527">
        <f>SUM(K17:K20)</f>
        <v>41334</v>
      </c>
      <c r="L21" s="526"/>
      <c r="M21" s="527">
        <f>SUM(M17:M20)</f>
        <v>41143</v>
      </c>
      <c r="N21" s="526"/>
      <c r="O21" s="527">
        <f>SUM(O17:O20)</f>
        <v>59270</v>
      </c>
      <c r="P21" s="526"/>
      <c r="Q21" s="527">
        <f>SUM(Q17:Q20)</f>
        <v>120027</v>
      </c>
      <c r="R21" s="526"/>
      <c r="S21" s="527">
        <f>SUM(S17:S20)</f>
        <v>219458</v>
      </c>
      <c r="T21" s="528"/>
      <c r="V21" s="529"/>
    </row>
    <row r="22" spans="2:29" s="521" customFormat="1" ht="3" customHeight="1" x14ac:dyDescent="0.2">
      <c r="B22" s="531"/>
      <c r="C22" s="519"/>
      <c r="D22" s="528"/>
      <c r="E22" s="532"/>
      <c r="F22" s="528"/>
      <c r="G22" s="532"/>
      <c r="H22" s="528"/>
      <c r="I22" s="532"/>
      <c r="J22" s="528"/>
      <c r="K22" s="532"/>
      <c r="L22" s="528"/>
      <c r="M22" s="532"/>
      <c r="N22" s="528"/>
      <c r="O22" s="532"/>
      <c r="P22" s="528"/>
      <c r="Q22" s="532"/>
      <c r="R22" s="528"/>
      <c r="S22" s="532"/>
      <c r="T22" s="528"/>
    </row>
    <row r="23" spans="2:29" s="533" customFormat="1" ht="18" customHeight="1" x14ac:dyDescent="0.2">
      <c r="B23" s="1129" t="s">
        <v>3</v>
      </c>
      <c r="C23" s="1129"/>
      <c r="D23" s="1129"/>
      <c r="E23" s="532">
        <f>E16+E21</f>
        <v>4008</v>
      </c>
      <c r="F23" s="528"/>
      <c r="G23" s="532">
        <f>G16+G21</f>
        <v>96861</v>
      </c>
      <c r="H23" s="528"/>
      <c r="I23" s="532">
        <f>I16+I21</f>
        <v>54011</v>
      </c>
      <c r="J23" s="528"/>
      <c r="K23" s="532">
        <f>K16+K21</f>
        <v>72325</v>
      </c>
      <c r="L23" s="528"/>
      <c r="M23" s="532">
        <f>M16+M21</f>
        <v>76056</v>
      </c>
      <c r="N23" s="528"/>
      <c r="O23" s="532">
        <f>O16+O21</f>
        <v>115236</v>
      </c>
      <c r="P23" s="528"/>
      <c r="Q23" s="532">
        <f>Q16+Q21</f>
        <v>313177</v>
      </c>
      <c r="R23" s="528"/>
      <c r="S23" s="532">
        <f>S16+S21</f>
        <v>849902</v>
      </c>
      <c r="T23" s="528"/>
    </row>
    <row r="24" spans="2:29" s="536" customFormat="1" ht="5.25" customHeight="1" x14ac:dyDescent="0.2">
      <c r="B24" s="534"/>
      <c r="C24" s="534"/>
      <c r="D24" s="534"/>
      <c r="E24" s="534"/>
      <c r="F24" s="534"/>
      <c r="G24" s="534"/>
      <c r="H24" s="534"/>
      <c r="I24" s="534"/>
      <c r="J24" s="534"/>
      <c r="K24" s="534"/>
      <c r="L24" s="535"/>
    </row>
    <row r="25" spans="2:29" s="777" customFormat="1" ht="5.25" customHeight="1" x14ac:dyDescent="0.2">
      <c r="B25" s="775"/>
      <c r="C25" s="775"/>
      <c r="D25" s="775"/>
      <c r="E25" s="775"/>
      <c r="F25" s="775"/>
      <c r="G25" s="775"/>
      <c r="H25" s="775"/>
      <c r="I25" s="775"/>
      <c r="J25" s="775"/>
      <c r="K25" s="775"/>
      <c r="L25" s="776"/>
    </row>
    <row r="26" spans="2:29" s="777" customFormat="1" ht="12.75" customHeight="1" x14ac:dyDescent="0.2">
      <c r="B26" s="778"/>
      <c r="C26" s="778"/>
      <c r="D26" s="778"/>
      <c r="E26" s="778"/>
      <c r="F26" s="778"/>
      <c r="G26" s="778"/>
      <c r="H26" s="778"/>
      <c r="I26" s="778"/>
      <c r="J26" s="778"/>
      <c r="K26" s="778"/>
      <c r="L26" s="778"/>
    </row>
    <row r="27" spans="2:29" s="774" customFormat="1" ht="24.75" customHeight="1" x14ac:dyDescent="0.2">
      <c r="B27" s="779"/>
      <c r="C27" s="779"/>
      <c r="D27" s="779"/>
      <c r="E27" s="779" t="s">
        <v>122</v>
      </c>
      <c r="F27" s="779"/>
      <c r="G27" s="779" t="s">
        <v>23</v>
      </c>
      <c r="H27" s="779"/>
      <c r="I27" s="779" t="s">
        <v>21</v>
      </c>
      <c r="J27" s="779"/>
      <c r="K27" s="779" t="s">
        <v>19</v>
      </c>
      <c r="L27" s="779"/>
      <c r="M27" s="780"/>
      <c r="N27" s="780"/>
      <c r="O27" s="780"/>
      <c r="P27" s="780"/>
      <c r="Q27" s="780"/>
      <c r="R27" s="780"/>
      <c r="S27" s="780"/>
      <c r="T27" s="780"/>
      <c r="U27" s="780"/>
      <c r="V27" s="780"/>
      <c r="W27" s="780"/>
      <c r="X27" s="780"/>
      <c r="Y27" s="780"/>
      <c r="Z27" s="780"/>
      <c r="AA27" s="780"/>
    </row>
    <row r="28" spans="2:29" s="774" customFormat="1" ht="10.5" x14ac:dyDescent="0.2">
      <c r="B28" s="781"/>
      <c r="C28" s="781"/>
      <c r="D28" s="781"/>
      <c r="E28" s="781" t="e">
        <f>#REF!</f>
        <v>#REF!</v>
      </c>
      <c r="F28" s="782"/>
      <c r="G28" s="782" t="e">
        <f>#REF!</f>
        <v>#REF!</v>
      </c>
      <c r="H28" s="782"/>
      <c r="I28" s="782" t="e">
        <f>#REF!</f>
        <v>#REF!</v>
      </c>
      <c r="J28" s="782"/>
      <c r="K28" s="782" t="e">
        <f>#REF!</f>
        <v>#REF!</v>
      </c>
      <c r="L28" s="782"/>
      <c r="M28" s="780"/>
      <c r="N28" s="780"/>
      <c r="O28" s="780"/>
      <c r="P28" s="780"/>
      <c r="Q28" s="780"/>
      <c r="R28" s="780"/>
      <c r="S28" s="780"/>
      <c r="T28" s="780"/>
      <c r="U28" s="780"/>
      <c r="V28" s="780"/>
      <c r="W28" s="780"/>
      <c r="X28" s="780"/>
      <c r="Y28" s="780"/>
      <c r="Z28" s="780"/>
      <c r="AA28" s="780"/>
    </row>
    <row r="29" spans="2:29" s="777" customFormat="1" x14ac:dyDescent="0.2">
      <c r="B29" s="783"/>
      <c r="C29" s="783"/>
      <c r="D29" s="783"/>
      <c r="E29" s="783"/>
      <c r="F29" s="783"/>
      <c r="G29" s="783"/>
      <c r="H29" s="783"/>
      <c r="I29" s="783"/>
      <c r="J29" s="783"/>
      <c r="K29" s="783"/>
      <c r="L29" s="783"/>
      <c r="M29" s="784"/>
      <c r="N29" s="784"/>
      <c r="O29" s="784"/>
      <c r="P29" s="784"/>
      <c r="Q29" s="784"/>
      <c r="R29" s="784"/>
      <c r="S29" s="784"/>
      <c r="T29" s="784"/>
      <c r="U29" s="784"/>
      <c r="V29" s="784"/>
      <c r="W29" s="784"/>
      <c r="X29" s="784"/>
      <c r="Y29" s="784"/>
      <c r="Z29" s="784"/>
      <c r="AA29" s="784"/>
    </row>
    <row r="30" spans="2:29" s="777" customFormat="1" x14ac:dyDescent="0.2">
      <c r="B30" s="783"/>
      <c r="C30" s="783"/>
      <c r="D30" s="783"/>
      <c r="E30" s="783"/>
      <c r="F30" s="783"/>
      <c r="G30" s="783"/>
      <c r="H30" s="783"/>
      <c r="I30" s="783"/>
      <c r="J30" s="783"/>
      <c r="K30" s="783"/>
      <c r="L30" s="783"/>
      <c r="M30" s="784"/>
      <c r="N30" s="784"/>
      <c r="O30" s="784"/>
      <c r="P30" s="784"/>
      <c r="Q30" s="784"/>
      <c r="R30" s="784"/>
      <c r="S30" s="784"/>
      <c r="T30" s="784"/>
      <c r="U30" s="784"/>
      <c r="V30" s="784"/>
      <c r="W30" s="784"/>
      <c r="X30" s="784"/>
      <c r="Y30" s="784"/>
      <c r="Z30" s="784"/>
      <c r="AA30" s="784"/>
    </row>
    <row r="31" spans="2:29" s="777" customFormat="1" x14ac:dyDescent="0.2">
      <c r="B31" s="783"/>
      <c r="C31" s="783"/>
      <c r="D31" s="783"/>
      <c r="E31" s="783"/>
      <c r="F31" s="783"/>
      <c r="G31" s="783"/>
      <c r="H31" s="783"/>
      <c r="I31" s="783"/>
      <c r="J31" s="783"/>
      <c r="K31" s="783"/>
      <c r="L31" s="783"/>
      <c r="M31" s="784"/>
      <c r="N31" s="784"/>
      <c r="O31" s="784"/>
      <c r="P31" s="784"/>
      <c r="Q31" s="784"/>
      <c r="R31" s="784"/>
      <c r="S31" s="784"/>
      <c r="T31" s="784"/>
      <c r="U31" s="784"/>
      <c r="V31" s="784"/>
      <c r="W31" s="784"/>
      <c r="X31" s="784"/>
      <c r="Y31" s="784"/>
      <c r="Z31" s="784"/>
      <c r="AA31" s="784"/>
    </row>
    <row r="32" spans="2:29" s="777" customFormat="1" x14ac:dyDescent="0.2">
      <c r="B32" s="783"/>
      <c r="C32" s="783"/>
      <c r="D32" s="783"/>
      <c r="E32" s="783"/>
      <c r="F32" s="783"/>
      <c r="G32" s="783"/>
      <c r="H32" s="783"/>
      <c r="I32" s="783"/>
      <c r="J32" s="783"/>
      <c r="K32" s="783"/>
      <c r="L32" s="783"/>
      <c r="M32" s="784"/>
      <c r="N32" s="784"/>
      <c r="O32" s="784"/>
      <c r="P32" s="784"/>
      <c r="Q32" s="784"/>
      <c r="R32" s="784"/>
      <c r="S32" s="784"/>
      <c r="T32" s="784"/>
      <c r="U32" s="784"/>
      <c r="V32" s="784"/>
      <c r="W32" s="784"/>
      <c r="X32" s="784"/>
      <c r="Y32" s="784"/>
      <c r="Z32" s="784"/>
      <c r="AA32" s="784"/>
    </row>
    <row r="33" spans="2:27" s="777" customFormat="1" x14ac:dyDescent="0.2">
      <c r="B33" s="783"/>
      <c r="C33" s="783"/>
      <c r="D33" s="783"/>
      <c r="E33" s="783"/>
      <c r="F33" s="783"/>
      <c r="G33" s="783"/>
      <c r="H33" s="783"/>
      <c r="I33" s="783"/>
      <c r="J33" s="783"/>
      <c r="K33" s="783"/>
      <c r="L33" s="783"/>
      <c r="M33" s="784"/>
      <c r="N33" s="784"/>
      <c r="O33" s="784"/>
      <c r="P33" s="784"/>
      <c r="Q33" s="784"/>
      <c r="R33" s="784"/>
      <c r="S33" s="784"/>
      <c r="T33" s="784"/>
      <c r="U33" s="784"/>
      <c r="V33" s="784"/>
      <c r="W33" s="784"/>
      <c r="X33" s="784"/>
      <c r="Y33" s="784"/>
      <c r="Z33" s="784"/>
      <c r="AA33" s="784"/>
    </row>
    <row r="34" spans="2:27" s="777" customFormat="1" x14ac:dyDescent="0.2">
      <c r="B34" s="778"/>
      <c r="C34" s="778"/>
      <c r="D34" s="778"/>
      <c r="E34" s="778"/>
      <c r="F34" s="778"/>
      <c r="G34" s="778"/>
      <c r="H34" s="778"/>
      <c r="I34" s="778"/>
      <c r="J34" s="778"/>
      <c r="K34" s="778"/>
      <c r="L34" s="778"/>
    </row>
    <row r="35" spans="2:27" s="135" customFormat="1" x14ac:dyDescent="0.2">
      <c r="B35" s="537"/>
      <c r="C35" s="537"/>
      <c r="D35" s="537"/>
      <c r="E35" s="537"/>
      <c r="F35" s="537"/>
      <c r="G35" s="537"/>
      <c r="H35" s="537"/>
      <c r="I35" s="537"/>
      <c r="J35" s="537"/>
      <c r="K35" s="537"/>
      <c r="L35" s="537"/>
    </row>
    <row r="36" spans="2:27" s="19" customFormat="1" x14ac:dyDescent="0.2">
      <c r="B36" s="48"/>
      <c r="C36" s="48"/>
      <c r="D36" s="48"/>
      <c r="E36" s="48"/>
      <c r="F36" s="48"/>
      <c r="G36" s="48"/>
      <c r="H36" s="48"/>
      <c r="I36" s="48"/>
      <c r="J36" s="48"/>
      <c r="K36" s="48"/>
      <c r="L36" s="48"/>
    </row>
    <row r="37" spans="2:27" s="19" customFormat="1" x14ac:dyDescent="0.2">
      <c r="C37" s="1102"/>
      <c r="D37" s="1102"/>
      <c r="E37" s="1102"/>
      <c r="F37" s="1102"/>
      <c r="G37" s="1102"/>
      <c r="H37" s="1102"/>
      <c r="I37" s="1102"/>
      <c r="J37" s="48"/>
      <c r="K37" s="48"/>
      <c r="L37" s="48"/>
    </row>
    <row r="38" spans="2:27" s="19" customFormat="1" x14ac:dyDescent="0.2">
      <c r="J38" s="48"/>
      <c r="K38" s="48"/>
      <c r="L38" s="48"/>
    </row>
    <row r="39" spans="2:27" s="19" customFormat="1" x14ac:dyDescent="0.2">
      <c r="B39" s="48"/>
      <c r="C39" s="48"/>
      <c r="D39" s="48"/>
      <c r="E39" s="48"/>
      <c r="F39" s="48"/>
      <c r="G39" s="48"/>
      <c r="H39" s="48"/>
      <c r="I39" s="48"/>
      <c r="J39" s="48"/>
      <c r="K39" s="48"/>
      <c r="L39" s="48"/>
    </row>
    <row r="40" spans="2:27" s="19" customFormat="1" ht="5.25" customHeight="1" x14ac:dyDescent="0.2">
      <c r="B40" s="48"/>
      <c r="C40" s="48"/>
      <c r="D40" s="48"/>
      <c r="E40" s="48"/>
      <c r="F40" s="48"/>
      <c r="G40" s="48"/>
      <c r="H40" s="48"/>
      <c r="I40" s="48"/>
      <c r="J40" s="48"/>
      <c r="K40" s="48"/>
      <c r="L40" s="48"/>
    </row>
    <row r="41" spans="2:27" s="19" customFormat="1" ht="5.25" customHeight="1" x14ac:dyDescent="0.2">
      <c r="B41" s="48"/>
      <c r="C41" s="48"/>
      <c r="D41" s="48"/>
      <c r="E41" s="48"/>
      <c r="F41" s="48"/>
      <c r="G41" s="48"/>
      <c r="H41" s="48"/>
      <c r="I41" s="48"/>
      <c r="J41" s="48"/>
      <c r="K41" s="48"/>
      <c r="L41" s="48"/>
    </row>
    <row r="42" spans="2:27" s="19" customFormat="1" ht="16.5" customHeight="1" x14ac:dyDescent="0.2">
      <c r="B42" s="48"/>
      <c r="C42" s="48"/>
      <c r="D42" s="48"/>
      <c r="E42" s="48"/>
      <c r="F42" s="48"/>
      <c r="G42" s="48"/>
      <c r="H42" s="48"/>
      <c r="I42" s="48"/>
      <c r="J42" s="48"/>
      <c r="K42" s="48"/>
      <c r="L42" s="48"/>
    </row>
    <row r="43" spans="2:27" s="19" customFormat="1" x14ac:dyDescent="0.2">
      <c r="B43" s="48"/>
      <c r="C43" s="48"/>
      <c r="D43" s="48"/>
      <c r="E43" s="48"/>
      <c r="F43" s="48"/>
      <c r="G43" s="48"/>
      <c r="H43" s="48"/>
      <c r="I43" s="48"/>
      <c r="J43" s="48"/>
      <c r="K43" s="48"/>
      <c r="L43" s="48"/>
    </row>
    <row r="44" spans="2:27" s="19" customFormat="1" x14ac:dyDescent="0.2"/>
    <row r="45" spans="2:27" s="20" customFormat="1" x14ac:dyDescent="0.2"/>
    <row r="46" spans="2:27" s="3" customFormat="1" ht="12.75" customHeight="1" x14ac:dyDescent="0.2">
      <c r="B46" s="1098"/>
      <c r="C46" s="1099"/>
      <c r="D46" s="1099"/>
      <c r="E46" s="1099"/>
      <c r="F46" s="1099"/>
      <c r="G46" s="1099"/>
      <c r="H46" s="1099"/>
      <c r="I46" s="1099"/>
      <c r="J46" s="1099"/>
      <c r="K46" s="1099"/>
      <c r="L46" s="403"/>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2" t="s">
        <v>424</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255</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256</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280143</v>
      </c>
      <c r="E10" s="125"/>
      <c r="F10" s="153">
        <v>690</v>
      </c>
      <c r="G10" s="75">
        <v>0.16820980882589553</v>
      </c>
      <c r="H10" s="153">
        <v>129841</v>
      </c>
      <c r="I10" s="75">
        <v>31.652941721395798</v>
      </c>
      <c r="J10" s="153">
        <v>152250</v>
      </c>
      <c r="K10" s="75">
        <v>37.115859990931298</v>
      </c>
      <c r="L10" s="153">
        <v>14536</v>
      </c>
      <c r="M10" s="75">
        <v>3.543619972598866</v>
      </c>
      <c r="N10" s="153">
        <v>27938</v>
      </c>
      <c r="O10" s="75">
        <v>6.8107907811273467</v>
      </c>
      <c r="P10" s="153">
        <v>4724</v>
      </c>
      <c r="Q10" s="75">
        <v>1.151627734628305</v>
      </c>
      <c r="R10" s="153">
        <v>80212</v>
      </c>
      <c r="S10" s="75">
        <v>19.554268384844541</v>
      </c>
      <c r="T10" s="153">
        <v>11</v>
      </c>
      <c r="U10" s="75">
        <f t="shared" ref="U10:U27" si="0">T10*100/$V10</f>
        <v>2.6816056479490591E-3</v>
      </c>
      <c r="V10" s="153">
        <f>F10+H10+J10+L10+N10+P10+R10+T10</f>
        <v>410202</v>
      </c>
      <c r="W10" s="75">
        <f t="shared" ref="V10:W27" si="1">G10+I10+K10+M10+O10+Q10+S10+U10</f>
        <v>100</v>
      </c>
      <c r="X10" s="154"/>
      <c r="Y10" s="155">
        <f t="shared" ref="Y10:Y27" si="2">V10/D10</f>
        <v>1.4642593247020272</v>
      </c>
    </row>
    <row r="11" spans="2:25" s="125" customFormat="1" ht="18" customHeight="1" x14ac:dyDescent="0.2">
      <c r="B11" s="32" t="s">
        <v>10</v>
      </c>
      <c r="C11" s="28"/>
      <c r="D11" s="156">
        <v>39898</v>
      </c>
      <c r="F11" s="157">
        <v>3448</v>
      </c>
      <c r="G11" s="181">
        <v>6.8046811785834107</v>
      </c>
      <c r="H11" s="157">
        <v>7905</v>
      </c>
      <c r="I11" s="181">
        <v>15.60063941899706</v>
      </c>
      <c r="J11" s="157">
        <v>5343</v>
      </c>
      <c r="K11" s="181">
        <v>10.544492905212055</v>
      </c>
      <c r="L11" s="157">
        <v>1739</v>
      </c>
      <c r="M11" s="181">
        <v>3.4319433206370507</v>
      </c>
      <c r="N11" s="157">
        <v>3903</v>
      </c>
      <c r="O11" s="181">
        <v>7.7026306960588897</v>
      </c>
      <c r="P11" s="157">
        <v>8350</v>
      </c>
      <c r="Q11" s="181">
        <v>16.478853782242307</v>
      </c>
      <c r="R11" s="157">
        <v>19983</v>
      </c>
      <c r="S11" s="181">
        <v>39.43675869826923</v>
      </c>
      <c r="T11" s="157">
        <v>0</v>
      </c>
      <c r="U11" s="181">
        <f t="shared" si="0"/>
        <v>0</v>
      </c>
      <c r="V11" s="157">
        <f t="shared" si="1"/>
        <v>50671</v>
      </c>
      <c r="W11" s="181">
        <f t="shared" si="1"/>
        <v>100</v>
      </c>
      <c r="X11" s="154"/>
      <c r="Y11" s="158">
        <f t="shared" si="2"/>
        <v>1.2700135345130081</v>
      </c>
    </row>
    <row r="12" spans="2:25" s="125" customFormat="1" ht="22.5" customHeight="1" x14ac:dyDescent="0.2">
      <c r="B12" s="32" t="s">
        <v>40</v>
      </c>
      <c r="C12" s="28"/>
      <c r="D12" s="156">
        <v>30524</v>
      </c>
      <c r="F12" s="126">
        <v>7655</v>
      </c>
      <c r="G12" s="181">
        <v>19.574000204561727</v>
      </c>
      <c r="H12" s="126">
        <v>2789</v>
      </c>
      <c r="I12" s="181">
        <v>7.1315331901401251</v>
      </c>
      <c r="J12" s="126">
        <v>7304</v>
      </c>
      <c r="K12" s="181">
        <v>18.676485629538714</v>
      </c>
      <c r="L12" s="126">
        <v>2297</v>
      </c>
      <c r="M12" s="181">
        <v>5.8734785721591489</v>
      </c>
      <c r="N12" s="126">
        <v>3725</v>
      </c>
      <c r="O12" s="181">
        <v>9.5249053902014928</v>
      </c>
      <c r="P12" s="126">
        <v>4263</v>
      </c>
      <c r="Q12" s="181">
        <v>10.900583000920527</v>
      </c>
      <c r="R12" s="126">
        <v>11057</v>
      </c>
      <c r="S12" s="181">
        <v>28.272987624015546</v>
      </c>
      <c r="T12" s="126">
        <v>18</v>
      </c>
      <c r="U12" s="181">
        <f t="shared" si="0"/>
        <v>4.6026388462718629E-2</v>
      </c>
      <c r="V12" s="157">
        <f t="shared" si="1"/>
        <v>39108</v>
      </c>
      <c r="W12" s="181">
        <f t="shared" si="1"/>
        <v>99.999999999999986</v>
      </c>
      <c r="X12" s="154"/>
      <c r="Y12" s="158">
        <f t="shared" si="2"/>
        <v>1.2812213340322369</v>
      </c>
    </row>
    <row r="13" spans="2:25" s="125" customFormat="1" ht="18" customHeight="1" x14ac:dyDescent="0.2">
      <c r="B13" s="32" t="s">
        <v>41</v>
      </c>
      <c r="C13" s="28"/>
      <c r="D13" s="156">
        <v>28954</v>
      </c>
      <c r="F13" s="157">
        <v>4285</v>
      </c>
      <c r="G13" s="181">
        <v>9.0318909006597394</v>
      </c>
      <c r="H13" s="157">
        <v>14045</v>
      </c>
      <c r="I13" s="181">
        <v>29.60394578757667</v>
      </c>
      <c r="J13" s="157">
        <v>2105</v>
      </c>
      <c r="K13" s="181">
        <v>4.4369032312459158</v>
      </c>
      <c r="L13" s="157">
        <v>1642</v>
      </c>
      <c r="M13" s="181">
        <v>3.4609952996227054</v>
      </c>
      <c r="N13" s="157">
        <v>2934</v>
      </c>
      <c r="O13" s="181">
        <v>6.1842632211285125</v>
      </c>
      <c r="P13" s="157">
        <v>812</v>
      </c>
      <c r="Q13" s="181">
        <v>1.7115275172312037</v>
      </c>
      <c r="R13" s="157">
        <v>21620</v>
      </c>
      <c r="S13" s="181">
        <v>45.570474042535253</v>
      </c>
      <c r="T13" s="157">
        <v>0</v>
      </c>
      <c r="U13" s="181">
        <f t="shared" si="0"/>
        <v>0</v>
      </c>
      <c r="V13" s="157">
        <f t="shared" si="1"/>
        <v>47443</v>
      </c>
      <c r="W13" s="181">
        <f t="shared" si="1"/>
        <v>100</v>
      </c>
      <c r="X13" s="154"/>
      <c r="Y13" s="158">
        <f t="shared" si="2"/>
        <v>1.6385646197416592</v>
      </c>
    </row>
    <row r="14" spans="2:25" s="125" customFormat="1" ht="18" customHeight="1" x14ac:dyDescent="0.2">
      <c r="B14" s="32" t="s">
        <v>9</v>
      </c>
      <c r="C14" s="28"/>
      <c r="D14" s="156">
        <v>40012</v>
      </c>
      <c r="F14" s="157">
        <v>1496</v>
      </c>
      <c r="G14" s="181">
        <v>3.3242966979245367</v>
      </c>
      <c r="H14" s="157">
        <v>2387</v>
      </c>
      <c r="I14" s="181">
        <v>5.3042087018354742</v>
      </c>
      <c r="J14" s="157">
        <v>691</v>
      </c>
      <c r="K14" s="181">
        <v>1.5354873116750367</v>
      </c>
      <c r="L14" s="157">
        <v>5638</v>
      </c>
      <c r="M14" s="181">
        <v>12.528332074130038</v>
      </c>
      <c r="N14" s="157">
        <v>4886</v>
      </c>
      <c r="O14" s="181">
        <v>10.857295231323052</v>
      </c>
      <c r="P14" s="157">
        <v>13633</v>
      </c>
      <c r="Q14" s="181">
        <v>30.294209146260165</v>
      </c>
      <c r="R14" s="157">
        <v>16271</v>
      </c>
      <c r="S14" s="181">
        <v>36.156170836851693</v>
      </c>
      <c r="T14" s="157">
        <v>0</v>
      </c>
      <c r="U14" s="181">
        <f t="shared" si="0"/>
        <v>0</v>
      </c>
      <c r="V14" s="157">
        <f t="shared" si="1"/>
        <v>45002</v>
      </c>
      <c r="W14" s="181">
        <f t="shared" si="1"/>
        <v>100</v>
      </c>
      <c r="X14" s="154"/>
      <c r="Y14" s="158">
        <f t="shared" si="2"/>
        <v>1.1247125862241327</v>
      </c>
    </row>
    <row r="15" spans="2:25" s="125" customFormat="1" ht="18" customHeight="1" x14ac:dyDescent="0.2">
      <c r="B15" s="32" t="s">
        <v>8</v>
      </c>
      <c r="C15" s="28"/>
      <c r="D15" s="156">
        <v>17312</v>
      </c>
      <c r="F15" s="126">
        <v>6482</v>
      </c>
      <c r="G15" s="181">
        <v>23.865979381443299</v>
      </c>
      <c r="H15" s="126">
        <v>3348</v>
      </c>
      <c r="I15" s="181">
        <v>12.326951399116348</v>
      </c>
      <c r="J15" s="126">
        <v>1481</v>
      </c>
      <c r="K15" s="181">
        <v>5.4528718703976438</v>
      </c>
      <c r="L15" s="126">
        <v>1985</v>
      </c>
      <c r="M15" s="181">
        <v>7.3085419734904269</v>
      </c>
      <c r="N15" s="126">
        <v>4730</v>
      </c>
      <c r="O15" s="181">
        <v>17.415316642120764</v>
      </c>
      <c r="P15" s="126">
        <v>164</v>
      </c>
      <c r="Q15" s="181">
        <v>0.60382916053019142</v>
      </c>
      <c r="R15" s="126">
        <v>8970</v>
      </c>
      <c r="S15" s="181">
        <v>33.026509572901325</v>
      </c>
      <c r="T15" s="126">
        <v>0</v>
      </c>
      <c r="U15" s="181">
        <f t="shared" si="0"/>
        <v>0</v>
      </c>
      <c r="V15" s="157">
        <f t="shared" si="1"/>
        <v>27160</v>
      </c>
      <c r="W15" s="181">
        <f t="shared" si="1"/>
        <v>100</v>
      </c>
      <c r="X15" s="154"/>
      <c r="Y15" s="158">
        <f t="shared" si="2"/>
        <v>1.5688539741219962</v>
      </c>
    </row>
    <row r="16" spans="2:25" s="128" customFormat="1" ht="18" customHeight="1" x14ac:dyDescent="0.2">
      <c r="B16" s="127" t="s">
        <v>7</v>
      </c>
      <c r="C16" s="129"/>
      <c r="D16" s="159">
        <v>121004</v>
      </c>
      <c r="E16" s="160"/>
      <c r="F16" s="161">
        <v>13600</v>
      </c>
      <c r="G16" s="182">
        <v>8.1631673089158596</v>
      </c>
      <c r="H16" s="161">
        <v>27585</v>
      </c>
      <c r="I16" s="182">
        <v>16.557424280620882</v>
      </c>
      <c r="J16" s="161">
        <v>22465</v>
      </c>
      <c r="K16" s="182">
        <v>13.484231881970205</v>
      </c>
      <c r="L16" s="161">
        <v>8040</v>
      </c>
      <c r="M16" s="182">
        <v>4.8258724385061402</v>
      </c>
      <c r="N16" s="161">
        <v>8437</v>
      </c>
      <c r="O16" s="182">
        <v>5.0641648959796397</v>
      </c>
      <c r="P16" s="161">
        <v>51721</v>
      </c>
      <c r="Q16" s="182">
        <v>31.044645322385087</v>
      </c>
      <c r="R16" s="161">
        <v>32552</v>
      </c>
      <c r="S16" s="182">
        <v>19.538781047046253</v>
      </c>
      <c r="T16" s="161">
        <v>2202</v>
      </c>
      <c r="U16" s="182">
        <f t="shared" si="0"/>
        <v>1.3217128245759355</v>
      </c>
      <c r="V16" s="161">
        <f t="shared" si="1"/>
        <v>166602</v>
      </c>
      <c r="W16" s="182">
        <f t="shared" si="1"/>
        <v>100</v>
      </c>
      <c r="X16" s="162"/>
      <c r="Y16" s="158">
        <f t="shared" si="2"/>
        <v>1.3768305179994049</v>
      </c>
    </row>
    <row r="17" spans="2:25" s="128" customFormat="1" ht="18" customHeight="1" x14ac:dyDescent="0.2">
      <c r="B17" s="127" t="s">
        <v>43</v>
      </c>
      <c r="C17" s="129"/>
      <c r="D17" s="159">
        <v>70822</v>
      </c>
      <c r="E17" s="160"/>
      <c r="F17" s="161">
        <v>8588</v>
      </c>
      <c r="G17" s="182">
        <v>9.0813920289318677</v>
      </c>
      <c r="H17" s="161">
        <v>27541</v>
      </c>
      <c r="I17" s="182">
        <v>29.123267101631647</v>
      </c>
      <c r="J17" s="161">
        <v>15983</v>
      </c>
      <c r="K17" s="182">
        <v>16.901244620216353</v>
      </c>
      <c r="L17" s="161">
        <v>3535</v>
      </c>
      <c r="M17" s="182">
        <v>3.7380904543868367</v>
      </c>
      <c r="N17" s="161">
        <v>12107</v>
      </c>
      <c r="O17" s="182">
        <v>12.802563262025865</v>
      </c>
      <c r="P17" s="161">
        <v>10102</v>
      </c>
      <c r="Q17" s="182">
        <v>10.682373343766853</v>
      </c>
      <c r="R17" s="161">
        <v>16690</v>
      </c>
      <c r="S17" s="182">
        <v>17.64886271109372</v>
      </c>
      <c r="T17" s="161">
        <v>21</v>
      </c>
      <c r="U17" s="182">
        <f t="shared" si="0"/>
        <v>2.2206477946852494E-2</v>
      </c>
      <c r="V17" s="161">
        <f t="shared" si="1"/>
        <v>94567</v>
      </c>
      <c r="W17" s="182">
        <f t="shared" si="1"/>
        <v>99.999999999999986</v>
      </c>
      <c r="X17" s="162"/>
      <c r="Y17" s="158">
        <f t="shared" si="2"/>
        <v>1.3352771737595663</v>
      </c>
    </row>
    <row r="18" spans="2:25" s="128" customFormat="1" ht="18" customHeight="1" x14ac:dyDescent="0.2">
      <c r="B18" s="127" t="s">
        <v>44</v>
      </c>
      <c r="C18" s="129"/>
      <c r="D18" s="159">
        <v>201339</v>
      </c>
      <c r="E18" s="160"/>
      <c r="F18" s="161">
        <v>169</v>
      </c>
      <c r="G18" s="182">
        <v>6.9026360717874158E-2</v>
      </c>
      <c r="H18" s="161">
        <v>27391</v>
      </c>
      <c r="I18" s="182">
        <v>11.187580156350833</v>
      </c>
      <c r="J18" s="161">
        <v>34190</v>
      </c>
      <c r="K18" s="182">
        <v>13.964563745231462</v>
      </c>
      <c r="L18" s="161">
        <v>13721</v>
      </c>
      <c r="M18" s="182">
        <v>5.6042052982837349</v>
      </c>
      <c r="N18" s="161">
        <v>38853</v>
      </c>
      <c r="O18" s="182">
        <v>15.869119485038842</v>
      </c>
      <c r="P18" s="161">
        <v>23903</v>
      </c>
      <c r="Q18" s="182">
        <v>9.76294142153459</v>
      </c>
      <c r="R18" s="161">
        <v>106509</v>
      </c>
      <c r="S18" s="182">
        <v>43.50253641242638</v>
      </c>
      <c r="T18" s="161">
        <v>98</v>
      </c>
      <c r="U18" s="182">
        <f t="shared" si="0"/>
        <v>4.002712041628205E-2</v>
      </c>
      <c r="V18" s="161">
        <f t="shared" si="1"/>
        <v>244834</v>
      </c>
      <c r="W18" s="182">
        <f t="shared" si="1"/>
        <v>100</v>
      </c>
      <c r="X18" s="162"/>
      <c r="Y18" s="158">
        <f t="shared" si="2"/>
        <v>1.2160286879342801</v>
      </c>
    </row>
    <row r="19" spans="2:25" s="128" customFormat="1" ht="18" customHeight="1" x14ac:dyDescent="0.2">
      <c r="B19" s="127" t="s">
        <v>6</v>
      </c>
      <c r="C19" s="129"/>
      <c r="D19" s="159">
        <v>143800</v>
      </c>
      <c r="E19" s="160"/>
      <c r="F19" s="161">
        <v>1406</v>
      </c>
      <c r="G19" s="182">
        <v>0.71656821923114167</v>
      </c>
      <c r="H19" s="161">
        <v>45748</v>
      </c>
      <c r="I19" s="182">
        <v>23.31547858704571</v>
      </c>
      <c r="J19" s="161">
        <v>5040</v>
      </c>
      <c r="K19" s="182">
        <v>2.5686371443278477</v>
      </c>
      <c r="L19" s="161">
        <v>9036</v>
      </c>
      <c r="M19" s="182">
        <v>4.6051994516163557</v>
      </c>
      <c r="N19" s="161">
        <v>13975</v>
      </c>
      <c r="O19" s="182">
        <v>7.122361923012237</v>
      </c>
      <c r="P19" s="161">
        <v>22163</v>
      </c>
      <c r="Q19" s="182">
        <v>11.295377982090891</v>
      </c>
      <c r="R19" s="161">
        <v>98343</v>
      </c>
      <c r="S19" s="182">
        <v>50.120532278697134</v>
      </c>
      <c r="T19" s="161">
        <v>502</v>
      </c>
      <c r="U19" s="182">
        <f t="shared" si="0"/>
        <v>0.2558444139786864</v>
      </c>
      <c r="V19" s="161">
        <f t="shared" si="1"/>
        <v>196213</v>
      </c>
      <c r="W19" s="182">
        <f t="shared" si="1"/>
        <v>100.00000000000001</v>
      </c>
      <c r="X19" s="162"/>
      <c r="Y19" s="158">
        <f t="shared" si="2"/>
        <v>1.3644853963838666</v>
      </c>
    </row>
    <row r="20" spans="2:25" s="125" customFormat="1" ht="18" customHeight="1" x14ac:dyDescent="0.2">
      <c r="B20" s="127" t="s">
        <v>5</v>
      </c>
      <c r="C20" s="28"/>
      <c r="D20" s="156">
        <v>34759</v>
      </c>
      <c r="F20" s="157">
        <v>1344</v>
      </c>
      <c r="G20" s="181">
        <v>3.3821531028234939</v>
      </c>
      <c r="H20" s="157">
        <v>5204</v>
      </c>
      <c r="I20" s="181">
        <v>13.095777341587397</v>
      </c>
      <c r="J20" s="157">
        <v>993</v>
      </c>
      <c r="K20" s="181">
        <v>2.4988675826664655</v>
      </c>
      <c r="L20" s="157">
        <v>2210</v>
      </c>
      <c r="M20" s="181">
        <v>5.5614273491368467</v>
      </c>
      <c r="N20" s="157">
        <v>4951</v>
      </c>
      <c r="O20" s="181">
        <v>12.459107151844583</v>
      </c>
      <c r="P20" s="157">
        <v>18691</v>
      </c>
      <c r="Q20" s="181">
        <v>47.035583069102621</v>
      </c>
      <c r="R20" s="157">
        <v>6345</v>
      </c>
      <c r="S20" s="181">
        <v>15.967084402838593</v>
      </c>
      <c r="T20" s="157">
        <v>0</v>
      </c>
      <c r="U20" s="181">
        <f t="shared" si="0"/>
        <v>0</v>
      </c>
      <c r="V20" s="157">
        <f t="shared" si="1"/>
        <v>39738</v>
      </c>
      <c r="W20" s="181">
        <f t="shared" si="1"/>
        <v>100</v>
      </c>
      <c r="X20" s="154"/>
      <c r="Y20" s="158">
        <f t="shared" si="2"/>
        <v>1.1432434765096811</v>
      </c>
    </row>
    <row r="21" spans="2:25" s="125" customFormat="1" ht="18" customHeight="1" x14ac:dyDescent="0.2">
      <c r="B21" s="32" t="s">
        <v>38</v>
      </c>
      <c r="C21" s="28"/>
      <c r="D21" s="156">
        <v>73212</v>
      </c>
      <c r="F21" s="157">
        <v>5899</v>
      </c>
      <c r="G21" s="181">
        <v>6.6309956048155936</v>
      </c>
      <c r="H21" s="157">
        <v>9479</v>
      </c>
      <c r="I21" s="181">
        <v>10.655230943896763</v>
      </c>
      <c r="J21" s="157">
        <v>25581</v>
      </c>
      <c r="K21" s="181">
        <v>28.755297265093692</v>
      </c>
      <c r="L21" s="157">
        <v>8723</v>
      </c>
      <c r="M21" s="181">
        <v>9.8054203527388406</v>
      </c>
      <c r="N21" s="157">
        <v>7098</v>
      </c>
      <c r="O21" s="181">
        <v>7.9787772169827225</v>
      </c>
      <c r="P21" s="157">
        <v>14670</v>
      </c>
      <c r="Q21" s="181">
        <v>16.49037218556446</v>
      </c>
      <c r="R21" s="157">
        <v>17383</v>
      </c>
      <c r="S21" s="181">
        <v>19.54002315621452</v>
      </c>
      <c r="T21" s="157">
        <v>128</v>
      </c>
      <c r="U21" s="181">
        <f t="shared" si="0"/>
        <v>0.14388327469340498</v>
      </c>
      <c r="V21" s="157">
        <f t="shared" si="1"/>
        <v>88961</v>
      </c>
      <c r="W21" s="181">
        <f t="shared" si="1"/>
        <v>100</v>
      </c>
      <c r="X21" s="154"/>
      <c r="Y21" s="158">
        <f t="shared" si="2"/>
        <v>1.2151150084685571</v>
      </c>
    </row>
    <row r="22" spans="2:25" s="125" customFormat="1" ht="21" customHeight="1" x14ac:dyDescent="0.2">
      <c r="B22" s="32" t="s">
        <v>45</v>
      </c>
      <c r="C22" s="28"/>
      <c r="D22" s="156">
        <v>174935</v>
      </c>
      <c r="F22" s="157">
        <v>4699</v>
      </c>
      <c r="G22" s="181">
        <v>1.9721407316940096</v>
      </c>
      <c r="H22" s="157">
        <v>71294</v>
      </c>
      <c r="I22" s="181">
        <v>29.921643184803731</v>
      </c>
      <c r="J22" s="157">
        <v>49632</v>
      </c>
      <c r="K22" s="181">
        <v>20.830238092240283</v>
      </c>
      <c r="L22" s="157">
        <v>17542</v>
      </c>
      <c r="M22" s="181">
        <v>7.3622670175306064</v>
      </c>
      <c r="N22" s="157">
        <v>24329</v>
      </c>
      <c r="O22" s="181">
        <v>10.21072821055194</v>
      </c>
      <c r="P22" s="157">
        <v>25553</v>
      </c>
      <c r="Q22" s="181">
        <v>10.724433308571404</v>
      </c>
      <c r="R22" s="157">
        <v>45136</v>
      </c>
      <c r="S22" s="181">
        <v>18.943295183175319</v>
      </c>
      <c r="T22" s="157">
        <v>84</v>
      </c>
      <c r="U22" s="181">
        <f t="shared" si="0"/>
        <v>3.5254271432708408E-2</v>
      </c>
      <c r="V22" s="157">
        <f t="shared" si="1"/>
        <v>238269</v>
      </c>
      <c r="W22" s="181">
        <f t="shared" si="1"/>
        <v>100</v>
      </c>
      <c r="X22" s="154"/>
      <c r="Y22" s="158">
        <f t="shared" si="2"/>
        <v>1.3620430445594078</v>
      </c>
    </row>
    <row r="23" spans="2:25" s="125" customFormat="1" ht="18" customHeight="1" x14ac:dyDescent="0.2">
      <c r="B23" s="32" t="s">
        <v>46</v>
      </c>
      <c r="C23" s="28"/>
      <c r="D23" s="156">
        <v>39783</v>
      </c>
      <c r="F23" s="157">
        <v>4080</v>
      </c>
      <c r="G23" s="181">
        <v>8.2085948816996623</v>
      </c>
      <c r="H23" s="157">
        <v>8265</v>
      </c>
      <c r="I23" s="181">
        <v>16.628440366972477</v>
      </c>
      <c r="J23" s="157">
        <v>3182</v>
      </c>
      <c r="K23" s="181">
        <v>6.4018992435216484</v>
      </c>
      <c r="L23" s="157">
        <v>4093</v>
      </c>
      <c r="M23" s="181">
        <v>8.2347497183325284</v>
      </c>
      <c r="N23" s="157">
        <v>5138</v>
      </c>
      <c r="O23" s="181">
        <v>10.337196201512956</v>
      </c>
      <c r="P23" s="157">
        <v>1165</v>
      </c>
      <c r="Q23" s="181">
        <v>2.3438757444068887</v>
      </c>
      <c r="R23" s="157">
        <v>23778</v>
      </c>
      <c r="S23" s="181">
        <v>47.839208112023179</v>
      </c>
      <c r="T23" s="157">
        <v>3</v>
      </c>
      <c r="U23" s="181">
        <f t="shared" si="0"/>
        <v>6.0357315306615164E-3</v>
      </c>
      <c r="V23" s="157">
        <f>F23+H23+J23+L23+N23+P23+R23+T23</f>
        <v>49704</v>
      </c>
      <c r="W23" s="181">
        <f t="shared" si="1"/>
        <v>100</v>
      </c>
      <c r="X23" s="154"/>
      <c r="Y23" s="158">
        <f t="shared" si="2"/>
        <v>1.2493778749717215</v>
      </c>
    </row>
    <row r="24" spans="2:25" s="125" customFormat="1" ht="22.5" customHeight="1" x14ac:dyDescent="0.2">
      <c r="B24" s="32" t="s">
        <v>47</v>
      </c>
      <c r="C24" s="28"/>
      <c r="D24" s="156">
        <v>15885</v>
      </c>
      <c r="F24" s="126">
        <v>1993</v>
      </c>
      <c r="G24" s="183">
        <v>9.1581656097785125</v>
      </c>
      <c r="H24" s="126">
        <v>3137</v>
      </c>
      <c r="I24" s="181">
        <v>14.415035382777319</v>
      </c>
      <c r="J24" s="126">
        <v>1025</v>
      </c>
      <c r="K24" s="181">
        <v>4.7100450326256782</v>
      </c>
      <c r="L24" s="126">
        <v>652</v>
      </c>
      <c r="M24" s="181">
        <v>2.9960481573384801</v>
      </c>
      <c r="N24" s="126">
        <v>2471</v>
      </c>
      <c r="O24" s="181">
        <v>11.354654903042</v>
      </c>
      <c r="P24" s="126">
        <v>2782</v>
      </c>
      <c r="Q24" s="181">
        <v>12.783751493428912</v>
      </c>
      <c r="R24" s="126">
        <v>9669</v>
      </c>
      <c r="S24" s="181">
        <v>44.430658946787979</v>
      </c>
      <c r="T24" s="126">
        <v>33</v>
      </c>
      <c r="U24" s="181">
        <f t="shared" si="0"/>
        <v>0.15164047422111937</v>
      </c>
      <c r="V24" s="126">
        <f t="shared" si="1"/>
        <v>21762</v>
      </c>
      <c r="W24" s="181">
        <f t="shared" si="1"/>
        <v>100</v>
      </c>
      <c r="X24" s="154"/>
      <c r="Y24" s="158">
        <f t="shared" si="2"/>
        <v>1.3699716713881021</v>
      </c>
    </row>
    <row r="25" spans="2:25" s="125" customFormat="1" ht="18" customHeight="1" x14ac:dyDescent="0.2">
      <c r="B25" s="32" t="s">
        <v>48</v>
      </c>
      <c r="C25" s="28"/>
      <c r="D25" s="156">
        <v>67247</v>
      </c>
      <c r="F25" s="126">
        <v>941</v>
      </c>
      <c r="G25" s="183">
        <v>1.0027172465235228</v>
      </c>
      <c r="H25" s="126">
        <v>23586</v>
      </c>
      <c r="I25" s="181">
        <v>25.132931962278224</v>
      </c>
      <c r="J25" s="126">
        <v>5765</v>
      </c>
      <c r="K25" s="181">
        <v>6.1431083169055354</v>
      </c>
      <c r="L25" s="126">
        <v>7531</v>
      </c>
      <c r="M25" s="181">
        <v>8.0249347328040912</v>
      </c>
      <c r="N25" s="126">
        <v>13127</v>
      </c>
      <c r="O25" s="181">
        <v>13.987958868346743</v>
      </c>
      <c r="P25" s="126">
        <v>1393</v>
      </c>
      <c r="Q25" s="181">
        <v>1.484362512653844</v>
      </c>
      <c r="R25" s="126">
        <v>34615</v>
      </c>
      <c r="S25" s="181">
        <v>36.885289573232455</v>
      </c>
      <c r="T25" s="126">
        <v>6887</v>
      </c>
      <c r="U25" s="181">
        <f t="shared" si="0"/>
        <v>7.3386967872555813</v>
      </c>
      <c r="V25" s="126">
        <f t="shared" si="1"/>
        <v>93845</v>
      </c>
      <c r="W25" s="181">
        <f t="shared" si="1"/>
        <v>100.00000000000001</v>
      </c>
      <c r="X25" s="154"/>
      <c r="Y25" s="158">
        <f t="shared" si="2"/>
        <v>1.3955269380046693</v>
      </c>
    </row>
    <row r="26" spans="2:25" s="125" customFormat="1" ht="18" customHeight="1" x14ac:dyDescent="0.2">
      <c r="B26" s="32" t="s">
        <v>49</v>
      </c>
      <c r="C26" s="28"/>
      <c r="D26" s="156">
        <v>9051</v>
      </c>
      <c r="F26" s="126">
        <v>1089</v>
      </c>
      <c r="G26" s="183">
        <v>7.8656554712892737</v>
      </c>
      <c r="H26" s="126">
        <v>3514</v>
      </c>
      <c r="I26" s="181">
        <v>25.38100397255327</v>
      </c>
      <c r="J26" s="126">
        <v>3832</v>
      </c>
      <c r="K26" s="181">
        <v>27.677862044059228</v>
      </c>
      <c r="L26" s="126">
        <v>1300</v>
      </c>
      <c r="M26" s="181">
        <v>9.3896713615023479</v>
      </c>
      <c r="N26" s="126">
        <v>1980</v>
      </c>
      <c r="O26" s="181">
        <v>14.301191765980498</v>
      </c>
      <c r="P26" s="126">
        <v>904</v>
      </c>
      <c r="Q26" s="181">
        <v>6.5294330083062482</v>
      </c>
      <c r="R26" s="126">
        <v>1226</v>
      </c>
      <c r="S26" s="181">
        <v>8.8551823763091377</v>
      </c>
      <c r="T26" s="126">
        <v>0</v>
      </c>
      <c r="U26" s="181">
        <f t="shared" si="0"/>
        <v>0</v>
      </c>
      <c r="V26" s="126">
        <f t="shared" si="1"/>
        <v>13845</v>
      </c>
      <c r="W26" s="181">
        <f t="shared" si="1"/>
        <v>100</v>
      </c>
      <c r="X26" s="154"/>
      <c r="Y26" s="158">
        <f t="shared" si="2"/>
        <v>1.5296652303612861</v>
      </c>
    </row>
    <row r="27" spans="2:25" s="125" customFormat="1" ht="18" customHeight="1" x14ac:dyDescent="0.2">
      <c r="B27" s="32" t="s">
        <v>4</v>
      </c>
      <c r="C27" s="28"/>
      <c r="D27" s="156">
        <v>3350</v>
      </c>
      <c r="F27" s="126">
        <v>589</v>
      </c>
      <c r="G27" s="183">
        <v>13.203317641784354</v>
      </c>
      <c r="H27" s="126">
        <v>731</v>
      </c>
      <c r="I27" s="181">
        <v>16.386460434880071</v>
      </c>
      <c r="J27" s="126">
        <v>1159</v>
      </c>
      <c r="K27" s="181">
        <v>25.980721811253083</v>
      </c>
      <c r="L27" s="126">
        <v>66</v>
      </c>
      <c r="M27" s="181">
        <v>1.4794889038332213</v>
      </c>
      <c r="N27" s="126">
        <v>196</v>
      </c>
      <c r="O27" s="181">
        <v>4.3936337144138085</v>
      </c>
      <c r="P27" s="126">
        <v>4</v>
      </c>
      <c r="Q27" s="181">
        <v>8.9665994171710381E-2</v>
      </c>
      <c r="R27" s="126">
        <v>1716</v>
      </c>
      <c r="S27" s="181">
        <v>38.466711499663752</v>
      </c>
      <c r="T27" s="126">
        <v>0</v>
      </c>
      <c r="U27" s="181">
        <f t="shared" si="0"/>
        <v>0</v>
      </c>
      <c r="V27" s="157">
        <f t="shared" si="1"/>
        <v>4461</v>
      </c>
      <c r="W27" s="181">
        <f t="shared" si="1"/>
        <v>100</v>
      </c>
      <c r="X27" s="154"/>
      <c r="Y27" s="158">
        <f t="shared" si="2"/>
        <v>1.3316417910447762</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1392030</v>
      </c>
      <c r="E30" s="23"/>
      <c r="F30" s="65">
        <f>SUM(F10:F27)</f>
        <v>68453</v>
      </c>
      <c r="G30" s="67">
        <f>F30*100/$V30</f>
        <v>3.6559215589512211</v>
      </c>
      <c r="H30" s="65">
        <f>SUM(H10:H27)</f>
        <v>413790</v>
      </c>
      <c r="I30" s="67">
        <f>H30*100/$V30</f>
        <v>22.099597999772485</v>
      </c>
      <c r="J30" s="65">
        <f>SUM(J10:J27)</f>
        <v>338021</v>
      </c>
      <c r="K30" s="67">
        <f>J30*100/$V30</f>
        <v>18.052945251168694</v>
      </c>
      <c r="L30" s="65">
        <f>SUM(L10:L27)</f>
        <v>104286</v>
      </c>
      <c r="M30" s="67">
        <f>L30*100/$V30</f>
        <v>5.5696819087079756</v>
      </c>
      <c r="N30" s="65">
        <f>SUM(N10:N27)</f>
        <v>180778</v>
      </c>
      <c r="O30" s="67">
        <f>N30*100/$V30</f>
        <v>9.6549484695204573</v>
      </c>
      <c r="P30" s="65">
        <f>SUM(P10:P27)</f>
        <v>204997</v>
      </c>
      <c r="Q30" s="67">
        <f>P30*100/$V30</f>
        <v>10.948431066868121</v>
      </c>
      <c r="R30" s="65">
        <f>SUM(R10:R27)</f>
        <v>552075</v>
      </c>
      <c r="S30" s="67">
        <f>R30*100/$V30</f>
        <v>29.485090422012117</v>
      </c>
      <c r="T30" s="65">
        <f>SUM(T10:T28)</f>
        <v>9987</v>
      </c>
      <c r="U30" s="67">
        <f>T30*100/$V30</f>
        <v>0.53338332299893132</v>
      </c>
      <c r="V30" s="65">
        <f>SUM(V10:V27)</f>
        <v>1872387</v>
      </c>
      <c r="W30" s="67">
        <f>G30+I30+K30+M30+O30+Q30+S30+U30</f>
        <v>100</v>
      </c>
      <c r="X30" s="174"/>
      <c r="Y30" s="175">
        <f>(V30/D30)</f>
        <v>1.3450766147281308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2: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2:25" s="987" customFormat="1" x14ac:dyDescent="0.2">
      <c r="F34" s="989"/>
      <c r="G34" s="989"/>
      <c r="H34" s="989"/>
      <c r="I34" s="989"/>
      <c r="J34" s="989"/>
      <c r="X34" s="536"/>
      <c r="Y34" s="536"/>
    </row>
    <row r="35" spans="2:25" s="987" customFormat="1" x14ac:dyDescent="0.2">
      <c r="X35" s="536"/>
      <c r="Y35" s="536"/>
    </row>
    <row r="36" spans="2:25" s="987" customFormat="1" x14ac:dyDescent="0.2">
      <c r="D36" s="1007"/>
      <c r="T36" s="536"/>
      <c r="U36" s="536"/>
    </row>
    <row r="37" spans="2:25" s="987" customFormat="1" x14ac:dyDescent="0.2">
      <c r="T37" s="536"/>
      <c r="U37" s="536"/>
    </row>
    <row r="38" spans="2:25" s="987" customFormat="1" x14ac:dyDescent="0.2">
      <c r="T38" s="536"/>
      <c r="U38" s="536"/>
    </row>
    <row r="39" spans="2:25" s="987" customFormat="1" x14ac:dyDescent="0.2">
      <c r="T39" s="536"/>
      <c r="U39" s="536"/>
    </row>
    <row r="40" spans="2:25" s="987" customFormat="1" x14ac:dyDescent="0.2">
      <c r="T40" s="536"/>
      <c r="U40" s="536"/>
    </row>
    <row r="41" spans="2:25" s="987" customFormat="1" x14ac:dyDescent="0.2">
      <c r="T41" s="536"/>
      <c r="U41" s="536"/>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5"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topLeftCell="A1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9.5" x14ac:dyDescent="0.2">
      <c r="B3" s="1043" t="s">
        <v>425</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517" customFormat="1" ht="19.5" customHeight="1" x14ac:dyDescent="0.2">
      <c r="B6" s="518"/>
      <c r="C6" s="518"/>
      <c r="D6" s="518"/>
      <c r="E6" s="518"/>
      <c r="F6" s="1116" t="s">
        <v>55</v>
      </c>
      <c r="G6" s="1116"/>
      <c r="H6" s="1116"/>
      <c r="I6" s="1116"/>
      <c r="J6" s="1116"/>
      <c r="K6" s="1116"/>
      <c r="L6" s="1116"/>
      <c r="M6" s="1116"/>
      <c r="N6" s="1116"/>
      <c r="O6" s="1116"/>
      <c r="P6" s="1116"/>
      <c r="Q6" s="1116"/>
      <c r="R6" s="1116"/>
      <c r="S6" s="1116"/>
      <c r="T6" s="1116"/>
      <c r="U6" s="1116"/>
      <c r="V6" s="1116"/>
      <c r="W6" s="1116"/>
      <c r="X6" s="673"/>
      <c r="Y6" s="673"/>
    </row>
    <row r="7" spans="2:25" s="517"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c r="R7" s="518"/>
      <c r="S7" s="518"/>
      <c r="T7" s="518"/>
      <c r="U7" s="518"/>
      <c r="V7" s="518"/>
      <c r="W7" s="518"/>
    </row>
    <row r="8" spans="2:25" s="627"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c r="R8" s="542"/>
      <c r="S8" s="542"/>
      <c r="T8" s="542"/>
      <c r="U8" s="542"/>
      <c r="V8" s="542"/>
      <c r="W8" s="542"/>
    </row>
    <row r="9" spans="2:25" s="628" customFormat="1" ht="8.25" customHeight="1" x14ac:dyDescent="0.2">
      <c r="B9" s="545"/>
      <c r="C9" s="546"/>
      <c r="D9" s="547"/>
      <c r="E9" s="546"/>
      <c r="F9" s="548"/>
      <c r="G9" s="548"/>
      <c r="H9" s="548"/>
      <c r="I9" s="548"/>
      <c r="J9" s="548"/>
      <c r="K9" s="548"/>
      <c r="L9" s="548"/>
      <c r="M9" s="548"/>
      <c r="N9" s="548"/>
      <c r="O9" s="548"/>
      <c r="P9" s="548"/>
      <c r="Q9" s="548"/>
      <c r="R9" s="544"/>
      <c r="S9" s="544"/>
      <c r="T9" s="544"/>
      <c r="U9" s="544"/>
      <c r="V9" s="544"/>
      <c r="W9" s="544"/>
    </row>
    <row r="10" spans="2:25" s="629" customFormat="1" ht="18" customHeight="1" x14ac:dyDescent="0.2">
      <c r="B10" s="531" t="s">
        <v>11</v>
      </c>
      <c r="C10" s="546"/>
      <c r="D10" s="550">
        <f>'41benpresaad'!D10</f>
        <v>280143</v>
      </c>
      <c r="E10" s="549"/>
      <c r="F10" s="551">
        <f>'41benpresaad'!F10+'41benpresaad'!H10+'41benpresaad'!J10+'41benpresaad'!L10+'41benpresaad'!N10</f>
        <v>325255</v>
      </c>
      <c r="G10" s="552">
        <f t="shared" ref="G10:G27" si="0">F10*100/$N10</f>
        <v>79.29142227487921</v>
      </c>
      <c r="H10" s="551">
        <f>'41benpresaad'!P10</f>
        <v>4724</v>
      </c>
      <c r="I10" s="552">
        <f t="shared" ref="I10:I27" si="1">H10*100/$N10</f>
        <v>1.151627734628305</v>
      </c>
      <c r="J10" s="551">
        <f>'41benpresaad'!R10</f>
        <v>80212</v>
      </c>
      <c r="K10" s="552">
        <f t="shared" ref="K10:K27" si="2">J10*100/$N10</f>
        <v>19.554268384844541</v>
      </c>
      <c r="L10" s="551">
        <f>'41benpresaad'!T10</f>
        <v>11</v>
      </c>
      <c r="M10" s="552">
        <f t="shared" ref="M10:M27" si="3">L10*100/$N10</f>
        <v>2.6816056479490591E-3</v>
      </c>
      <c r="N10" s="551">
        <f>F10+H10+J10+L10</f>
        <v>410202</v>
      </c>
      <c r="O10" s="552">
        <f>G10+I10+K10+M10</f>
        <v>100</v>
      </c>
      <c r="P10" s="553"/>
      <c r="Q10" s="553">
        <f t="shared" ref="Q10:Q27" si="4">N10/D10</f>
        <v>1.4642593247020272</v>
      </c>
      <c r="R10" s="549"/>
      <c r="S10" s="549"/>
      <c r="T10" s="549"/>
      <c r="U10" s="549"/>
      <c r="V10" s="549"/>
      <c r="W10" s="549"/>
    </row>
    <row r="11" spans="2:25" s="629" customFormat="1" ht="18" customHeight="1" x14ac:dyDescent="0.2">
      <c r="B11" s="531" t="s">
        <v>10</v>
      </c>
      <c r="C11" s="546"/>
      <c r="D11" s="550">
        <f>'41benpresaad'!D11</f>
        <v>39898</v>
      </c>
      <c r="E11" s="549"/>
      <c r="F11" s="551">
        <f>'41benpresaad'!F11+'41benpresaad'!H11+'41benpresaad'!J11+'41benpresaad'!L11+'41benpresaad'!N11</f>
        <v>22338</v>
      </c>
      <c r="G11" s="552">
        <f t="shared" si="0"/>
        <v>44.084387519488466</v>
      </c>
      <c r="H11" s="551">
        <f>'41benpresaad'!P11</f>
        <v>8350</v>
      </c>
      <c r="I11" s="552">
        <f t="shared" si="1"/>
        <v>16.478853782242307</v>
      </c>
      <c r="J11" s="551">
        <f>'41benpresaad'!R11</f>
        <v>19983</v>
      </c>
      <c r="K11" s="552">
        <f t="shared" si="2"/>
        <v>39.43675869826923</v>
      </c>
      <c r="L11" s="551">
        <f>'41benpresaad'!T11</f>
        <v>0</v>
      </c>
      <c r="M11" s="552">
        <f t="shared" si="3"/>
        <v>0</v>
      </c>
      <c r="N11" s="551">
        <f t="shared" ref="N11:N27" si="5">F11+H11+J11+L11</f>
        <v>50671</v>
      </c>
      <c r="O11" s="552">
        <f t="shared" ref="O11:O27" si="6">G11+I11+K11+M11</f>
        <v>100</v>
      </c>
      <c r="P11" s="553"/>
      <c r="Q11" s="553">
        <f t="shared" si="4"/>
        <v>1.2700135345130081</v>
      </c>
      <c r="R11" s="549"/>
      <c r="S11" s="549"/>
      <c r="T11" s="549"/>
      <c r="U11" s="549"/>
      <c r="V11" s="549"/>
      <c r="W11" s="549"/>
    </row>
    <row r="12" spans="2:25" s="629" customFormat="1" ht="22.5" customHeight="1" x14ac:dyDescent="0.2">
      <c r="B12" s="531" t="s">
        <v>40</v>
      </c>
      <c r="C12" s="546"/>
      <c r="D12" s="550">
        <f>'41benpresaad'!D12</f>
        <v>30524</v>
      </c>
      <c r="E12" s="549"/>
      <c r="F12" s="550">
        <f>'41benpresaad'!F12+'41benpresaad'!H12+'41benpresaad'!J12+'41benpresaad'!L12+'41benpresaad'!N12</f>
        <v>23770</v>
      </c>
      <c r="G12" s="552">
        <f t="shared" si="0"/>
        <v>60.78040298660121</v>
      </c>
      <c r="H12" s="551">
        <f>'41benpresaad'!P12</f>
        <v>4263</v>
      </c>
      <c r="I12" s="552">
        <f t="shared" si="1"/>
        <v>10.900583000920527</v>
      </c>
      <c r="J12" s="551">
        <f>'41benpresaad'!R12</f>
        <v>11057</v>
      </c>
      <c r="K12" s="552">
        <f t="shared" si="2"/>
        <v>28.272987624015546</v>
      </c>
      <c r="L12" s="551">
        <f>'41benpresaad'!T12</f>
        <v>18</v>
      </c>
      <c r="M12" s="552">
        <f t="shared" si="3"/>
        <v>4.6026388462718629E-2</v>
      </c>
      <c r="N12" s="551">
        <f t="shared" si="5"/>
        <v>39108</v>
      </c>
      <c r="O12" s="552">
        <f t="shared" si="6"/>
        <v>100</v>
      </c>
      <c r="P12" s="553"/>
      <c r="Q12" s="553">
        <f t="shared" si="4"/>
        <v>1.2812213340322369</v>
      </c>
      <c r="R12" s="549"/>
      <c r="S12" s="549"/>
      <c r="T12" s="549"/>
      <c r="U12" s="549"/>
      <c r="V12" s="549"/>
      <c r="W12" s="549"/>
    </row>
    <row r="13" spans="2:25" s="629" customFormat="1" ht="18" customHeight="1" x14ac:dyDescent="0.2">
      <c r="B13" s="531" t="s">
        <v>41</v>
      </c>
      <c r="C13" s="546"/>
      <c r="D13" s="550">
        <f>'41benpresaad'!D13</f>
        <v>28954</v>
      </c>
      <c r="E13" s="549"/>
      <c r="F13" s="551">
        <f>'41benpresaad'!F13+'41benpresaad'!H13+'41benpresaad'!J13+'41benpresaad'!L13+'41benpresaad'!N13</f>
        <v>25011</v>
      </c>
      <c r="G13" s="552">
        <f t="shared" si="0"/>
        <v>52.717998440233544</v>
      </c>
      <c r="H13" s="551">
        <f>'41benpresaad'!P13</f>
        <v>812</v>
      </c>
      <c r="I13" s="552">
        <f t="shared" si="1"/>
        <v>1.7115275172312037</v>
      </c>
      <c r="J13" s="551">
        <f>'41benpresaad'!R13</f>
        <v>21620</v>
      </c>
      <c r="K13" s="552">
        <f t="shared" si="2"/>
        <v>45.570474042535253</v>
      </c>
      <c r="L13" s="551">
        <f>'41benpresaad'!T13</f>
        <v>0</v>
      </c>
      <c r="M13" s="552">
        <f t="shared" si="3"/>
        <v>0</v>
      </c>
      <c r="N13" s="551">
        <f t="shared" si="5"/>
        <v>47443</v>
      </c>
      <c r="O13" s="552">
        <f t="shared" si="6"/>
        <v>100</v>
      </c>
      <c r="P13" s="553"/>
      <c r="Q13" s="553">
        <f t="shared" si="4"/>
        <v>1.6385646197416592</v>
      </c>
      <c r="R13" s="549"/>
      <c r="S13" s="549"/>
      <c r="T13" s="549"/>
      <c r="U13" s="549"/>
      <c r="V13" s="549"/>
      <c r="W13" s="549"/>
    </row>
    <row r="14" spans="2:25" s="629" customFormat="1" ht="18" customHeight="1" x14ac:dyDescent="0.2">
      <c r="B14" s="531" t="s">
        <v>9</v>
      </c>
      <c r="C14" s="546"/>
      <c r="D14" s="550">
        <f>'41benpresaad'!D14</f>
        <v>40012</v>
      </c>
      <c r="E14" s="549"/>
      <c r="F14" s="551">
        <f>'41benpresaad'!F14+'41benpresaad'!H14+'41benpresaad'!J14+'41benpresaad'!L14+'41benpresaad'!N14</f>
        <v>15098</v>
      </c>
      <c r="G14" s="552">
        <f t="shared" si="0"/>
        <v>33.549620016888142</v>
      </c>
      <c r="H14" s="551">
        <f>'41benpresaad'!P14</f>
        <v>13633</v>
      </c>
      <c r="I14" s="552">
        <f t="shared" si="1"/>
        <v>30.294209146260165</v>
      </c>
      <c r="J14" s="551">
        <f>'41benpresaad'!R14</f>
        <v>16271</v>
      </c>
      <c r="K14" s="552">
        <f t="shared" si="2"/>
        <v>36.156170836851693</v>
      </c>
      <c r="L14" s="551">
        <f>'41benpresaad'!T14</f>
        <v>0</v>
      </c>
      <c r="M14" s="552">
        <f t="shared" si="3"/>
        <v>0</v>
      </c>
      <c r="N14" s="551">
        <f t="shared" si="5"/>
        <v>45002</v>
      </c>
      <c r="O14" s="552">
        <f t="shared" si="6"/>
        <v>100</v>
      </c>
      <c r="P14" s="553"/>
      <c r="Q14" s="553">
        <f t="shared" si="4"/>
        <v>1.1247125862241327</v>
      </c>
      <c r="R14" s="549"/>
      <c r="S14" s="549"/>
      <c r="T14" s="549"/>
      <c r="U14" s="549"/>
      <c r="V14" s="549"/>
      <c r="W14" s="549"/>
    </row>
    <row r="15" spans="2:25" s="629" customFormat="1" ht="18" customHeight="1" x14ac:dyDescent="0.2">
      <c r="B15" s="531" t="s">
        <v>8</v>
      </c>
      <c r="C15" s="546"/>
      <c r="D15" s="550">
        <f>'41benpresaad'!D15</f>
        <v>17312</v>
      </c>
      <c r="E15" s="549"/>
      <c r="F15" s="550">
        <f>'41benpresaad'!F15+'41benpresaad'!H15+'41benpresaad'!J15+'41benpresaad'!L15+'41benpresaad'!N15</f>
        <v>18026</v>
      </c>
      <c r="G15" s="552">
        <f t="shared" si="0"/>
        <v>66.369661266568485</v>
      </c>
      <c r="H15" s="551">
        <f>'41benpresaad'!P15</f>
        <v>164</v>
      </c>
      <c r="I15" s="552">
        <f t="shared" si="1"/>
        <v>0.60382916053019142</v>
      </c>
      <c r="J15" s="551">
        <f>'41benpresaad'!R15</f>
        <v>8970</v>
      </c>
      <c r="K15" s="552">
        <f t="shared" si="2"/>
        <v>33.026509572901325</v>
      </c>
      <c r="L15" s="551">
        <f>'41benpresaad'!T15</f>
        <v>0</v>
      </c>
      <c r="M15" s="552">
        <f t="shared" si="3"/>
        <v>0</v>
      </c>
      <c r="N15" s="551">
        <f t="shared" si="5"/>
        <v>27160</v>
      </c>
      <c r="O15" s="552">
        <f t="shared" si="6"/>
        <v>100</v>
      </c>
      <c r="P15" s="553"/>
      <c r="Q15" s="553">
        <f t="shared" si="4"/>
        <v>1.5688539741219962</v>
      </c>
      <c r="R15" s="549"/>
      <c r="S15" s="549"/>
      <c r="T15" s="549"/>
      <c r="U15" s="549"/>
      <c r="V15" s="549"/>
      <c r="W15" s="549"/>
    </row>
    <row r="16" spans="2:25" s="629" customFormat="1" ht="18" customHeight="1" x14ac:dyDescent="0.2">
      <c r="B16" s="531" t="s">
        <v>7</v>
      </c>
      <c r="C16" s="546"/>
      <c r="D16" s="550">
        <f>'41benpresaad'!D16</f>
        <v>121004</v>
      </c>
      <c r="E16" s="549"/>
      <c r="F16" s="551">
        <f>'41benpresaad'!F16+'41benpresaad'!H16+'41benpresaad'!J16+'41benpresaad'!L16+'41benpresaad'!N16</f>
        <v>80127</v>
      </c>
      <c r="G16" s="552">
        <f t="shared" si="0"/>
        <v>48.094860805992724</v>
      </c>
      <c r="H16" s="551">
        <f>'41benpresaad'!P16</f>
        <v>51721</v>
      </c>
      <c r="I16" s="552">
        <f t="shared" si="1"/>
        <v>31.044645322385087</v>
      </c>
      <c r="J16" s="551">
        <f>'41benpresaad'!R16</f>
        <v>32552</v>
      </c>
      <c r="K16" s="552">
        <f t="shared" si="2"/>
        <v>19.538781047046253</v>
      </c>
      <c r="L16" s="551">
        <f>'41benpresaad'!T16</f>
        <v>2202</v>
      </c>
      <c r="M16" s="552">
        <f t="shared" si="3"/>
        <v>1.3217128245759355</v>
      </c>
      <c r="N16" s="551">
        <f t="shared" si="5"/>
        <v>166602</v>
      </c>
      <c r="O16" s="552">
        <f t="shared" si="6"/>
        <v>100</v>
      </c>
      <c r="P16" s="553"/>
      <c r="Q16" s="553">
        <f t="shared" si="4"/>
        <v>1.3768305179994049</v>
      </c>
      <c r="R16" s="549"/>
      <c r="S16" s="549"/>
      <c r="T16" s="549"/>
      <c r="U16" s="549"/>
      <c r="V16" s="549"/>
      <c r="W16" s="549"/>
    </row>
    <row r="17" spans="2:25" s="629" customFormat="1" ht="18" customHeight="1" x14ac:dyDescent="0.2">
      <c r="B17" s="531" t="s">
        <v>43</v>
      </c>
      <c r="C17" s="546"/>
      <c r="D17" s="550">
        <f>'41benpresaad'!D17</f>
        <v>70822</v>
      </c>
      <c r="E17" s="549"/>
      <c r="F17" s="551">
        <f>'41benpresaad'!F17+'41benpresaad'!H17+'41benpresaad'!J17+'41benpresaad'!L17+'41benpresaad'!N17</f>
        <v>67754</v>
      </c>
      <c r="G17" s="552">
        <f t="shared" si="0"/>
        <v>71.646557467192579</v>
      </c>
      <c r="H17" s="551">
        <f>'41benpresaad'!P17</f>
        <v>10102</v>
      </c>
      <c r="I17" s="552">
        <f t="shared" si="1"/>
        <v>10.682373343766853</v>
      </c>
      <c r="J17" s="551">
        <f>'41benpresaad'!R17</f>
        <v>16690</v>
      </c>
      <c r="K17" s="552">
        <f t="shared" si="2"/>
        <v>17.64886271109372</v>
      </c>
      <c r="L17" s="551">
        <f>'41benpresaad'!T17</f>
        <v>21</v>
      </c>
      <c r="M17" s="552">
        <f t="shared" si="3"/>
        <v>2.2206477946852494E-2</v>
      </c>
      <c r="N17" s="551">
        <f t="shared" si="5"/>
        <v>94567</v>
      </c>
      <c r="O17" s="552">
        <f t="shared" si="6"/>
        <v>100.00000000000001</v>
      </c>
      <c r="P17" s="553"/>
      <c r="Q17" s="553">
        <f t="shared" si="4"/>
        <v>1.3352771737595663</v>
      </c>
      <c r="R17" s="549"/>
      <c r="S17" s="549"/>
      <c r="T17" s="549"/>
      <c r="U17" s="549"/>
      <c r="V17" s="549"/>
      <c r="W17" s="549"/>
    </row>
    <row r="18" spans="2:25" s="629" customFormat="1" ht="18" customHeight="1" x14ac:dyDescent="0.2">
      <c r="B18" s="531" t="s">
        <v>44</v>
      </c>
      <c r="C18" s="546"/>
      <c r="D18" s="550">
        <f>'41benpresaad'!D18</f>
        <v>201339</v>
      </c>
      <c r="E18" s="549"/>
      <c r="F18" s="551">
        <f>'41benpresaad'!F18+'41benpresaad'!H18+'41benpresaad'!J18+'41benpresaad'!L18+'41benpresaad'!N18</f>
        <v>114324</v>
      </c>
      <c r="G18" s="552">
        <f t="shared" si="0"/>
        <v>46.694495045622752</v>
      </c>
      <c r="H18" s="551">
        <f>'41benpresaad'!P18</f>
        <v>23903</v>
      </c>
      <c r="I18" s="552">
        <f t="shared" si="1"/>
        <v>9.76294142153459</v>
      </c>
      <c r="J18" s="551">
        <f>'41benpresaad'!R18</f>
        <v>106509</v>
      </c>
      <c r="K18" s="552">
        <f t="shared" si="2"/>
        <v>43.50253641242638</v>
      </c>
      <c r="L18" s="551">
        <f>'41benpresaad'!T18</f>
        <v>98</v>
      </c>
      <c r="M18" s="552">
        <f t="shared" si="3"/>
        <v>4.002712041628205E-2</v>
      </c>
      <c r="N18" s="551">
        <f t="shared" si="5"/>
        <v>244834</v>
      </c>
      <c r="O18" s="552">
        <f t="shared" si="6"/>
        <v>100</v>
      </c>
      <c r="P18" s="553"/>
      <c r="Q18" s="553">
        <f t="shared" si="4"/>
        <v>1.2160286879342801</v>
      </c>
      <c r="R18" s="549"/>
      <c r="S18" s="549"/>
      <c r="T18" s="549"/>
      <c r="U18" s="549"/>
      <c r="V18" s="549"/>
      <c r="W18" s="549"/>
    </row>
    <row r="19" spans="2:25" s="629" customFormat="1" ht="18" customHeight="1" x14ac:dyDescent="0.2">
      <c r="B19" s="531" t="s">
        <v>6</v>
      </c>
      <c r="C19" s="546"/>
      <c r="D19" s="550">
        <f>'41benpresaad'!D19</f>
        <v>143800</v>
      </c>
      <c r="E19" s="549"/>
      <c r="F19" s="551">
        <f>'41benpresaad'!F19+'41benpresaad'!H19+'41benpresaad'!J19+'41benpresaad'!L19+'41benpresaad'!N19</f>
        <v>75205</v>
      </c>
      <c r="G19" s="552">
        <f t="shared" si="0"/>
        <v>38.32824532523329</v>
      </c>
      <c r="H19" s="551">
        <f>'41benpresaad'!P19</f>
        <v>22163</v>
      </c>
      <c r="I19" s="552">
        <f>H19*100/$N19</f>
        <v>11.295377982090891</v>
      </c>
      <c r="J19" s="551">
        <f>'41benpresaad'!R19</f>
        <v>98343</v>
      </c>
      <c r="K19" s="552">
        <f>J19*100/$N19</f>
        <v>50.120532278697134</v>
      </c>
      <c r="L19" s="551">
        <f>'41benpresaad'!T19</f>
        <v>502</v>
      </c>
      <c r="M19" s="552">
        <f t="shared" si="3"/>
        <v>0.2558444139786864</v>
      </c>
      <c r="N19" s="551">
        <f t="shared" si="5"/>
        <v>196213</v>
      </c>
      <c r="O19" s="552">
        <f t="shared" si="6"/>
        <v>100.00000000000001</v>
      </c>
      <c r="P19" s="553"/>
      <c r="Q19" s="553">
        <f t="shared" si="4"/>
        <v>1.3644853963838666</v>
      </c>
      <c r="R19" s="549"/>
      <c r="S19" s="549"/>
      <c r="T19" s="549"/>
      <c r="U19" s="549"/>
      <c r="V19" s="549"/>
      <c r="W19" s="549"/>
    </row>
    <row r="20" spans="2:25" s="629" customFormat="1" ht="18" customHeight="1" x14ac:dyDescent="0.2">
      <c r="B20" s="531" t="s">
        <v>5</v>
      </c>
      <c r="C20" s="546"/>
      <c r="D20" s="550">
        <f>'41benpresaad'!D20</f>
        <v>34759</v>
      </c>
      <c r="E20" s="549"/>
      <c r="F20" s="551">
        <f>'41benpresaad'!F20+'41benpresaad'!H20+'41benpresaad'!J20+'41benpresaad'!L20+'41benpresaad'!N20</f>
        <v>14702</v>
      </c>
      <c r="G20" s="552">
        <f t="shared" si="0"/>
        <v>36.997332528058784</v>
      </c>
      <c r="H20" s="551">
        <f>'41benpresaad'!P20</f>
        <v>18691</v>
      </c>
      <c r="I20" s="552">
        <f>H20*100/$N20</f>
        <v>47.035583069102621</v>
      </c>
      <c r="J20" s="551">
        <f>'41benpresaad'!R20</f>
        <v>6345</v>
      </c>
      <c r="K20" s="552">
        <f>J20*100/$N20</f>
        <v>15.967084402838593</v>
      </c>
      <c r="L20" s="551">
        <f>'41benpresaad'!T20</f>
        <v>0</v>
      </c>
      <c r="M20" s="552">
        <f t="shared" si="3"/>
        <v>0</v>
      </c>
      <c r="N20" s="551">
        <f t="shared" si="5"/>
        <v>39738</v>
      </c>
      <c r="O20" s="552">
        <f t="shared" si="6"/>
        <v>100</v>
      </c>
      <c r="P20" s="553"/>
      <c r="Q20" s="553">
        <f t="shared" si="4"/>
        <v>1.1432434765096811</v>
      </c>
      <c r="R20" s="549"/>
      <c r="S20" s="549"/>
      <c r="T20" s="549"/>
      <c r="U20" s="549"/>
      <c r="V20" s="549"/>
      <c r="W20" s="549"/>
    </row>
    <row r="21" spans="2:25" s="629" customFormat="1" ht="18" customHeight="1" x14ac:dyDescent="0.2">
      <c r="B21" s="531" t="s">
        <v>38</v>
      </c>
      <c r="C21" s="546"/>
      <c r="D21" s="550">
        <f>'41benpresaad'!D21</f>
        <v>73212</v>
      </c>
      <c r="E21" s="549"/>
      <c r="F21" s="551">
        <f>'41benpresaad'!F21+'41benpresaad'!H21+'41benpresaad'!J21+'41benpresaad'!L21+'41benpresaad'!N21</f>
        <v>56780</v>
      </c>
      <c r="G21" s="552">
        <f t="shared" si="0"/>
        <v>63.825721383527615</v>
      </c>
      <c r="H21" s="551">
        <f>'41benpresaad'!P21</f>
        <v>14670</v>
      </c>
      <c r="I21" s="552">
        <f>H21*100/$N21</f>
        <v>16.49037218556446</v>
      </c>
      <c r="J21" s="551">
        <f>'41benpresaad'!R21</f>
        <v>17383</v>
      </c>
      <c r="K21" s="552">
        <f>J21*100/$N21</f>
        <v>19.54002315621452</v>
      </c>
      <c r="L21" s="551">
        <f>'41benpresaad'!T21</f>
        <v>128</v>
      </c>
      <c r="M21" s="552">
        <f t="shared" si="3"/>
        <v>0.14388327469340498</v>
      </c>
      <c r="N21" s="551">
        <f t="shared" si="5"/>
        <v>88961</v>
      </c>
      <c r="O21" s="552">
        <f t="shared" si="6"/>
        <v>100</v>
      </c>
      <c r="P21" s="553"/>
      <c r="Q21" s="553">
        <f t="shared" si="4"/>
        <v>1.2151150084685571</v>
      </c>
      <c r="R21" s="549"/>
      <c r="S21" s="549"/>
      <c r="T21" s="549"/>
      <c r="U21" s="549"/>
      <c r="V21" s="549"/>
      <c r="W21" s="549"/>
    </row>
    <row r="22" spans="2:25" s="629" customFormat="1" ht="21" customHeight="1" x14ac:dyDescent="0.2">
      <c r="B22" s="531" t="s">
        <v>45</v>
      </c>
      <c r="C22" s="546"/>
      <c r="D22" s="550">
        <f>'41benpresaad'!D22</f>
        <v>174935</v>
      </c>
      <c r="E22" s="549"/>
      <c r="F22" s="551">
        <f>'41benpresaad'!F22+'41benpresaad'!H22+'41benpresaad'!J22+'41benpresaad'!L22+'41benpresaad'!N22</f>
        <v>167496</v>
      </c>
      <c r="G22" s="552">
        <f t="shared" si="0"/>
        <v>70.297017236820565</v>
      </c>
      <c r="H22" s="551">
        <f>'41benpresaad'!P22</f>
        <v>25553</v>
      </c>
      <c r="I22" s="552">
        <f>H22*100/$N22</f>
        <v>10.724433308571404</v>
      </c>
      <c r="J22" s="551">
        <f>'41benpresaad'!R22</f>
        <v>45136</v>
      </c>
      <c r="K22" s="552">
        <f>J22*100/$N22</f>
        <v>18.943295183175319</v>
      </c>
      <c r="L22" s="551">
        <f>'41benpresaad'!T22</f>
        <v>84</v>
      </c>
      <c r="M22" s="552">
        <f t="shared" si="3"/>
        <v>3.5254271432708408E-2</v>
      </c>
      <c r="N22" s="551">
        <f t="shared" si="5"/>
        <v>238269</v>
      </c>
      <c r="O22" s="552">
        <f t="shared" si="6"/>
        <v>100</v>
      </c>
      <c r="P22" s="553"/>
      <c r="Q22" s="553">
        <f t="shared" si="4"/>
        <v>1.3620430445594078</v>
      </c>
      <c r="R22" s="549"/>
      <c r="S22" s="549"/>
      <c r="T22" s="549"/>
      <c r="U22" s="549"/>
      <c r="V22" s="549"/>
      <c r="W22" s="549"/>
    </row>
    <row r="23" spans="2:25" s="629" customFormat="1" ht="18" customHeight="1" x14ac:dyDescent="0.2">
      <c r="B23" s="531" t="s">
        <v>46</v>
      </c>
      <c r="C23" s="546"/>
      <c r="D23" s="550">
        <f>'41benpresaad'!D23</f>
        <v>39783</v>
      </c>
      <c r="E23" s="549"/>
      <c r="F23" s="551">
        <f>'41benpresaad'!F23+'41benpresaad'!H23+'41benpresaad'!J23+'41benpresaad'!L23+'41benpresaad'!N23</f>
        <v>24758</v>
      </c>
      <c r="G23" s="552">
        <f t="shared" si="0"/>
        <v>49.810880412039275</v>
      </c>
      <c r="H23" s="551">
        <f>'41benpresaad'!P23</f>
        <v>1165</v>
      </c>
      <c r="I23" s="552">
        <f>H23*100/$N23</f>
        <v>2.3438757444068887</v>
      </c>
      <c r="J23" s="551">
        <f>'41benpresaad'!R23</f>
        <v>23778</v>
      </c>
      <c r="K23" s="552">
        <f>J23*100/$N23</f>
        <v>47.839208112023179</v>
      </c>
      <c r="L23" s="551">
        <f>'41benpresaad'!T23</f>
        <v>3</v>
      </c>
      <c r="M23" s="552">
        <f t="shared" si="3"/>
        <v>6.0357315306615164E-3</v>
      </c>
      <c r="N23" s="551">
        <f t="shared" si="5"/>
        <v>49704</v>
      </c>
      <c r="O23" s="552">
        <f t="shared" si="6"/>
        <v>100</v>
      </c>
      <c r="P23" s="553"/>
      <c r="Q23" s="553">
        <f t="shared" si="4"/>
        <v>1.2493778749717215</v>
      </c>
      <c r="R23" s="549"/>
      <c r="S23" s="549"/>
      <c r="T23" s="549"/>
      <c r="U23" s="549"/>
      <c r="V23" s="549"/>
      <c r="W23" s="549"/>
    </row>
    <row r="24" spans="2:25" s="629" customFormat="1" ht="22.5" customHeight="1" x14ac:dyDescent="0.2">
      <c r="B24" s="531" t="s">
        <v>47</v>
      </c>
      <c r="C24" s="546"/>
      <c r="D24" s="550">
        <f>'41benpresaad'!D24</f>
        <v>15885</v>
      </c>
      <c r="E24" s="549"/>
      <c r="F24" s="550">
        <f>'41benpresaad'!F24+'41benpresaad'!H24+'41benpresaad'!J24+'41benpresaad'!L24+'41benpresaad'!N24</f>
        <v>9278</v>
      </c>
      <c r="G24" s="554">
        <f t="shared" si="0"/>
        <v>42.633949085561987</v>
      </c>
      <c r="H24" s="551">
        <f>'41benpresaad'!P24</f>
        <v>2782</v>
      </c>
      <c r="I24" s="552">
        <f t="shared" si="1"/>
        <v>12.783751493428912</v>
      </c>
      <c r="J24" s="551">
        <f>'41benpresaad'!R24</f>
        <v>9669</v>
      </c>
      <c r="K24" s="552">
        <f t="shared" si="2"/>
        <v>44.430658946787979</v>
      </c>
      <c r="L24" s="551">
        <f>'41benpresaad'!T24</f>
        <v>33</v>
      </c>
      <c r="M24" s="552">
        <f t="shared" si="3"/>
        <v>0.15164047422111937</v>
      </c>
      <c r="N24" s="550">
        <f t="shared" si="5"/>
        <v>21762</v>
      </c>
      <c r="O24" s="552">
        <f t="shared" si="6"/>
        <v>100</v>
      </c>
      <c r="P24" s="553"/>
      <c r="Q24" s="553">
        <f t="shared" si="4"/>
        <v>1.3699716713881021</v>
      </c>
      <c r="R24" s="549"/>
      <c r="S24" s="549"/>
      <c r="T24" s="549"/>
      <c r="U24" s="549"/>
      <c r="V24" s="549"/>
      <c r="W24" s="549"/>
    </row>
    <row r="25" spans="2:25" s="629" customFormat="1" ht="18" customHeight="1" x14ac:dyDescent="0.2">
      <c r="B25" s="531" t="s">
        <v>48</v>
      </c>
      <c r="C25" s="546"/>
      <c r="D25" s="550">
        <f>'41benpresaad'!D25</f>
        <v>67247</v>
      </c>
      <c r="E25" s="549"/>
      <c r="F25" s="550">
        <f>'41benpresaad'!F25+'41benpresaad'!H25+'41benpresaad'!J25+'41benpresaad'!L25+'41benpresaad'!N25</f>
        <v>50950</v>
      </c>
      <c r="G25" s="554">
        <f t="shared" si="0"/>
        <v>54.29165112685812</v>
      </c>
      <c r="H25" s="551">
        <f>'41benpresaad'!P25</f>
        <v>1393</v>
      </c>
      <c r="I25" s="552">
        <f t="shared" si="1"/>
        <v>1.484362512653844</v>
      </c>
      <c r="J25" s="551">
        <f>'41benpresaad'!R25</f>
        <v>34615</v>
      </c>
      <c r="K25" s="552">
        <f t="shared" si="2"/>
        <v>36.885289573232455</v>
      </c>
      <c r="L25" s="551">
        <f>'41benpresaad'!T25</f>
        <v>6887</v>
      </c>
      <c r="M25" s="552">
        <f t="shared" si="3"/>
        <v>7.3386967872555813</v>
      </c>
      <c r="N25" s="550">
        <f t="shared" si="5"/>
        <v>93845</v>
      </c>
      <c r="O25" s="552">
        <f t="shared" si="6"/>
        <v>100.00000000000001</v>
      </c>
      <c r="P25" s="553"/>
      <c r="Q25" s="553">
        <f t="shared" si="4"/>
        <v>1.3955269380046693</v>
      </c>
      <c r="R25" s="549"/>
      <c r="S25" s="549"/>
      <c r="T25" s="549"/>
      <c r="U25" s="549"/>
      <c r="V25" s="549"/>
      <c r="W25" s="549"/>
    </row>
    <row r="26" spans="2:25" s="629" customFormat="1" ht="18" customHeight="1" x14ac:dyDescent="0.2">
      <c r="B26" s="531" t="s">
        <v>49</v>
      </c>
      <c r="C26" s="546"/>
      <c r="D26" s="550">
        <f>'41benpresaad'!D26</f>
        <v>9051</v>
      </c>
      <c r="E26" s="549"/>
      <c r="F26" s="550">
        <f>'41benpresaad'!F26+'41benpresaad'!H26+'41benpresaad'!J26+'41benpresaad'!L26+'41benpresaad'!N26</f>
        <v>11715</v>
      </c>
      <c r="G26" s="554">
        <f t="shared" si="0"/>
        <v>84.615384615384613</v>
      </c>
      <c r="H26" s="551">
        <f>'41benpresaad'!P26</f>
        <v>904</v>
      </c>
      <c r="I26" s="552">
        <f t="shared" si="1"/>
        <v>6.5294330083062482</v>
      </c>
      <c r="J26" s="551">
        <f>'41benpresaad'!R26</f>
        <v>1226</v>
      </c>
      <c r="K26" s="552">
        <f t="shared" si="2"/>
        <v>8.8551823763091377</v>
      </c>
      <c r="L26" s="551">
        <f>'41benpresaad'!T26</f>
        <v>0</v>
      </c>
      <c r="M26" s="552">
        <f t="shared" si="3"/>
        <v>0</v>
      </c>
      <c r="N26" s="550">
        <f t="shared" si="5"/>
        <v>13845</v>
      </c>
      <c r="O26" s="552">
        <f t="shared" si="6"/>
        <v>100</v>
      </c>
      <c r="P26" s="553"/>
      <c r="Q26" s="553">
        <f t="shared" si="4"/>
        <v>1.5296652303612861</v>
      </c>
      <c r="R26" s="549"/>
      <c r="S26" s="549"/>
      <c r="T26" s="549"/>
      <c r="U26" s="549"/>
      <c r="V26" s="549"/>
      <c r="W26" s="549"/>
    </row>
    <row r="27" spans="2:25" s="629" customFormat="1" ht="18" customHeight="1" x14ac:dyDescent="0.2">
      <c r="B27" s="531" t="s">
        <v>4</v>
      </c>
      <c r="C27" s="546"/>
      <c r="D27" s="550">
        <f>'41benpresaad'!D27</f>
        <v>3350</v>
      </c>
      <c r="E27" s="549"/>
      <c r="F27" s="550">
        <f>'41benpresaad'!F27+'41benpresaad'!H27+'41benpresaad'!J27+'41benpresaad'!L27+'41benpresaad'!N27</f>
        <v>2741</v>
      </c>
      <c r="G27" s="554">
        <f t="shared" si="0"/>
        <v>61.443622506164537</v>
      </c>
      <c r="H27" s="551">
        <f>'41benpresaad'!P27</f>
        <v>4</v>
      </c>
      <c r="I27" s="552">
        <f t="shared" si="1"/>
        <v>8.9665994171710381E-2</v>
      </c>
      <c r="J27" s="551">
        <f>'41benpresaad'!R27</f>
        <v>1716</v>
      </c>
      <c r="K27" s="552">
        <f t="shared" si="2"/>
        <v>38.466711499663752</v>
      </c>
      <c r="L27" s="551">
        <f>'41benpresaad'!T27</f>
        <v>0</v>
      </c>
      <c r="M27" s="552">
        <f t="shared" si="3"/>
        <v>0</v>
      </c>
      <c r="N27" s="551">
        <f t="shared" si="5"/>
        <v>4461</v>
      </c>
      <c r="O27" s="552">
        <f t="shared" si="6"/>
        <v>100</v>
      </c>
      <c r="P27" s="553"/>
      <c r="Q27" s="553">
        <f t="shared" si="4"/>
        <v>1.3316417910447762</v>
      </c>
      <c r="R27" s="549"/>
      <c r="S27" s="549"/>
      <c r="T27" s="549"/>
      <c r="U27" s="549"/>
      <c r="V27" s="549"/>
      <c r="W27" s="549"/>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1392030</v>
      </c>
      <c r="E30" s="561"/>
      <c r="F30" s="532">
        <f>SUM(F10:F27)</f>
        <v>1105328</v>
      </c>
      <c r="G30" s="562">
        <f>F30*100/$N30</f>
        <v>59.033095188120832</v>
      </c>
      <c r="H30" s="532">
        <f>SUM(H10:H27)</f>
        <v>204997</v>
      </c>
      <c r="I30" s="562">
        <f>H30*100/$N30</f>
        <v>10.948431066868121</v>
      </c>
      <c r="J30" s="532">
        <f>SUM(J10:J27)</f>
        <v>552075</v>
      </c>
      <c r="K30" s="562">
        <f>J30*100/$N30</f>
        <v>29.485090422012117</v>
      </c>
      <c r="L30" s="532">
        <f>SUM(L10:L28)</f>
        <v>9987</v>
      </c>
      <c r="M30" s="562">
        <f>L30*100/$N30</f>
        <v>0.53338332299893132</v>
      </c>
      <c r="N30" s="532">
        <f>F30+H30+J30+L30</f>
        <v>1872387</v>
      </c>
      <c r="O30" s="562">
        <f>G30+I30+K30+M30</f>
        <v>100</v>
      </c>
      <c r="P30" s="563"/>
      <c r="Q30" s="563">
        <f>(N30/D30)</f>
        <v>1.3450766147281308</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A1:Y56"/>
  <sheetViews>
    <sheetView showGridLines="0"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35</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2" t="s">
        <v>426</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257</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258</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78835</v>
      </c>
      <c r="E10" s="125"/>
      <c r="F10" s="153">
        <v>18</v>
      </c>
      <c r="G10" s="75">
        <v>4.1448354287779113E-2</v>
      </c>
      <c r="H10" s="153">
        <v>28743</v>
      </c>
      <c r="I10" s="75">
        <v>22.496891373428415</v>
      </c>
      <c r="J10" s="153">
        <v>34324</v>
      </c>
      <c r="K10" s="75">
        <v>25.898844759971517</v>
      </c>
      <c r="L10" s="153">
        <v>6156</v>
      </c>
      <c r="M10" s="75">
        <v>6.7656467537436367</v>
      </c>
      <c r="N10" s="153">
        <v>12399</v>
      </c>
      <c r="O10" s="75">
        <v>12.528030778060005</v>
      </c>
      <c r="P10" s="153">
        <v>2714</v>
      </c>
      <c r="Q10" s="75">
        <v>2.7451563878290628</v>
      </c>
      <c r="R10" s="153">
        <v>26549</v>
      </c>
      <c r="S10" s="75">
        <v>29.514416587843943</v>
      </c>
      <c r="T10" s="153">
        <v>8</v>
      </c>
      <c r="U10" s="75">
        <v>9.5650048356413341E-3</v>
      </c>
      <c r="V10" s="153">
        <f>F10+H10+J10+L10+N10+P10+R10+T10</f>
        <v>110911</v>
      </c>
      <c r="W10" s="75">
        <f t="shared" ref="V10:W27" si="0">G10+I10+K10+M10+O10+Q10+S10+U10</f>
        <v>100</v>
      </c>
      <c r="X10" s="154"/>
      <c r="Y10" s="155">
        <f t="shared" ref="Y10:Y27" si="1">V10/D10</f>
        <v>1.4068751189192616</v>
      </c>
    </row>
    <row r="11" spans="2:25" s="125" customFormat="1" ht="18" customHeight="1" x14ac:dyDescent="0.2">
      <c r="B11" s="32" t="s">
        <v>10</v>
      </c>
      <c r="C11" s="28"/>
      <c r="D11" s="156">
        <v>11842</v>
      </c>
      <c r="F11" s="157">
        <v>1495</v>
      </c>
      <c r="G11" s="181">
        <v>14.391281630215721</v>
      </c>
      <c r="H11" s="157">
        <v>1434</v>
      </c>
      <c r="I11" s="181">
        <v>3.2171381652608795</v>
      </c>
      <c r="J11" s="157">
        <v>704</v>
      </c>
      <c r="K11" s="181">
        <v>5.0160483690378443</v>
      </c>
      <c r="L11" s="157">
        <v>471</v>
      </c>
      <c r="M11" s="181">
        <v>3.4634619690975592</v>
      </c>
      <c r="N11" s="157">
        <v>2582</v>
      </c>
      <c r="O11" s="181">
        <v>20.243338060759871</v>
      </c>
      <c r="P11" s="157">
        <v>3556</v>
      </c>
      <c r="Q11" s="181">
        <v>22.057176979920879</v>
      </c>
      <c r="R11" s="157">
        <v>4519</v>
      </c>
      <c r="S11" s="181">
        <v>31.611554825707248</v>
      </c>
      <c r="T11" s="157">
        <v>0</v>
      </c>
      <c r="U11" s="181">
        <v>0</v>
      </c>
      <c r="V11" s="157">
        <f t="shared" si="0"/>
        <v>14761</v>
      </c>
      <c r="W11" s="181">
        <f t="shared" si="0"/>
        <v>100</v>
      </c>
      <c r="X11" s="154"/>
      <c r="Y11" s="158">
        <f t="shared" si="1"/>
        <v>1.2464955244046614</v>
      </c>
    </row>
    <row r="12" spans="2:25" s="125" customFormat="1" ht="22.5" customHeight="1" x14ac:dyDescent="0.2">
      <c r="B12" s="32" t="s">
        <v>40</v>
      </c>
      <c r="C12" s="28"/>
      <c r="D12" s="156">
        <v>7632</v>
      </c>
      <c r="F12" s="126">
        <v>2252</v>
      </c>
      <c r="G12" s="181">
        <v>26.047201285061163</v>
      </c>
      <c r="H12" s="126">
        <v>255</v>
      </c>
      <c r="I12" s="181">
        <v>1.4456938094649698</v>
      </c>
      <c r="J12" s="126">
        <v>1004</v>
      </c>
      <c r="K12" s="181">
        <v>7.7350796985048804</v>
      </c>
      <c r="L12" s="126">
        <v>563</v>
      </c>
      <c r="M12" s="181">
        <v>6.5735821079945636</v>
      </c>
      <c r="N12" s="126">
        <v>1728</v>
      </c>
      <c r="O12" s="181">
        <v>20.560978623501793</v>
      </c>
      <c r="P12" s="126">
        <v>1578</v>
      </c>
      <c r="Q12" s="181">
        <v>11.083652539231435</v>
      </c>
      <c r="R12" s="126">
        <v>2743</v>
      </c>
      <c r="S12" s="181">
        <v>26.553811936241196</v>
      </c>
      <c r="T12" s="126">
        <v>8</v>
      </c>
      <c r="U12" s="181">
        <v>0</v>
      </c>
      <c r="V12" s="157">
        <f t="shared" si="0"/>
        <v>10131</v>
      </c>
      <c r="W12" s="181">
        <f t="shared" si="0"/>
        <v>100</v>
      </c>
      <c r="X12" s="154"/>
      <c r="Y12" s="158">
        <f t="shared" si="1"/>
        <v>1.3274371069182389</v>
      </c>
    </row>
    <row r="13" spans="2:25" s="125" customFormat="1" ht="18" customHeight="1" x14ac:dyDescent="0.2">
      <c r="B13" s="32" t="s">
        <v>41</v>
      </c>
      <c r="C13" s="28"/>
      <c r="D13" s="156">
        <v>7683</v>
      </c>
      <c r="F13" s="157">
        <v>273</v>
      </c>
      <c r="G13" s="181">
        <v>2.2477064220183487</v>
      </c>
      <c r="H13" s="157">
        <v>2308</v>
      </c>
      <c r="I13" s="181">
        <v>9.8776758409785934</v>
      </c>
      <c r="J13" s="157">
        <v>528</v>
      </c>
      <c r="K13" s="181">
        <v>2.6758409785932722</v>
      </c>
      <c r="L13" s="157">
        <v>570</v>
      </c>
      <c r="M13" s="181">
        <v>7.477064220183486</v>
      </c>
      <c r="N13" s="157">
        <v>2079</v>
      </c>
      <c r="O13" s="181">
        <v>19.602446483180429</v>
      </c>
      <c r="P13" s="157">
        <v>399</v>
      </c>
      <c r="Q13" s="181">
        <v>6.666666666666667</v>
      </c>
      <c r="R13" s="157">
        <v>4481</v>
      </c>
      <c r="S13" s="181">
        <v>51.452599388379205</v>
      </c>
      <c r="T13" s="157">
        <v>0</v>
      </c>
      <c r="U13" s="181">
        <v>0</v>
      </c>
      <c r="V13" s="157">
        <f t="shared" si="0"/>
        <v>10638</v>
      </c>
      <c r="W13" s="181">
        <f t="shared" si="0"/>
        <v>100</v>
      </c>
      <c r="X13" s="154"/>
      <c r="Y13" s="158">
        <f t="shared" si="1"/>
        <v>1.3846153846153846</v>
      </c>
    </row>
    <row r="14" spans="2:25" s="125" customFormat="1" ht="18" customHeight="1" x14ac:dyDescent="0.2">
      <c r="B14" s="32" t="s">
        <v>9</v>
      </c>
      <c r="C14" s="28"/>
      <c r="D14" s="156">
        <v>13477</v>
      </c>
      <c r="F14" s="157">
        <v>487</v>
      </c>
      <c r="G14" s="181">
        <v>0.16137708445400753</v>
      </c>
      <c r="H14" s="157">
        <v>596</v>
      </c>
      <c r="I14" s="181">
        <v>3.0984400215169448</v>
      </c>
      <c r="J14" s="157">
        <v>255</v>
      </c>
      <c r="K14" s="181">
        <v>0</v>
      </c>
      <c r="L14" s="157">
        <v>1404</v>
      </c>
      <c r="M14" s="181">
        <v>14.922001075847231</v>
      </c>
      <c r="N14" s="157">
        <v>2911</v>
      </c>
      <c r="O14" s="181">
        <v>24.314147391070467</v>
      </c>
      <c r="P14" s="157">
        <v>3908</v>
      </c>
      <c r="Q14" s="181">
        <v>21.79666487358795</v>
      </c>
      <c r="R14" s="157">
        <v>5494</v>
      </c>
      <c r="S14" s="181">
        <v>35.707369553523399</v>
      </c>
      <c r="T14" s="157">
        <v>0</v>
      </c>
      <c r="U14" s="181">
        <v>0</v>
      </c>
      <c r="V14" s="157">
        <f t="shared" si="0"/>
        <v>15055</v>
      </c>
      <c r="W14" s="181">
        <f t="shared" si="0"/>
        <v>100</v>
      </c>
      <c r="X14" s="154"/>
      <c r="Y14" s="158">
        <f t="shared" si="1"/>
        <v>1.1170883727832603</v>
      </c>
    </row>
    <row r="15" spans="2:25" s="125" customFormat="1" ht="18" customHeight="1" x14ac:dyDescent="0.2">
      <c r="B15" s="32" t="s">
        <v>8</v>
      </c>
      <c r="C15" s="28"/>
      <c r="D15" s="156">
        <v>5379</v>
      </c>
      <c r="F15" s="126">
        <v>2641</v>
      </c>
      <c r="G15" s="181">
        <v>0</v>
      </c>
      <c r="H15" s="126">
        <v>546</v>
      </c>
      <c r="I15" s="181">
        <v>5.5706304868316039</v>
      </c>
      <c r="J15" s="126">
        <v>490</v>
      </c>
      <c r="K15" s="181">
        <v>8.0925778132482051</v>
      </c>
      <c r="L15" s="126">
        <v>763</v>
      </c>
      <c r="M15" s="181">
        <v>12.721468475658419</v>
      </c>
      <c r="N15" s="126">
        <v>2020</v>
      </c>
      <c r="O15" s="181">
        <v>33.998403830806069</v>
      </c>
      <c r="P15" s="126">
        <v>85</v>
      </c>
      <c r="Q15" s="181">
        <v>0</v>
      </c>
      <c r="R15" s="126">
        <v>2325</v>
      </c>
      <c r="S15" s="181">
        <v>39.616919393455703</v>
      </c>
      <c r="T15" s="126">
        <v>0</v>
      </c>
      <c r="U15" s="181">
        <v>0</v>
      </c>
      <c r="V15" s="157">
        <f t="shared" si="0"/>
        <v>8870</v>
      </c>
      <c r="W15" s="181">
        <f t="shared" si="0"/>
        <v>100</v>
      </c>
      <c r="X15" s="154"/>
      <c r="Y15" s="158">
        <f t="shared" si="1"/>
        <v>1.6490053913366798</v>
      </c>
    </row>
    <row r="16" spans="2:25" s="128" customFormat="1" ht="18" customHeight="1" x14ac:dyDescent="0.2">
      <c r="B16" s="127" t="s">
        <v>7</v>
      </c>
      <c r="C16" s="129"/>
      <c r="D16" s="159">
        <v>34459</v>
      </c>
      <c r="E16" s="160"/>
      <c r="F16" s="161">
        <v>5626</v>
      </c>
      <c r="G16" s="182">
        <v>14.10823965697068</v>
      </c>
      <c r="H16" s="161">
        <v>3903</v>
      </c>
      <c r="I16" s="182">
        <v>4.2299223548499247</v>
      </c>
      <c r="J16" s="161">
        <v>3637</v>
      </c>
      <c r="K16" s="182">
        <v>9.7183914706223202</v>
      </c>
      <c r="L16" s="161">
        <v>2105</v>
      </c>
      <c r="M16" s="182">
        <v>5.5742264457063389</v>
      </c>
      <c r="N16" s="161">
        <v>5285</v>
      </c>
      <c r="O16" s="182">
        <v>12.858963958743772</v>
      </c>
      <c r="P16" s="161">
        <v>16542</v>
      </c>
      <c r="Q16" s="182">
        <v>32.65036504809364</v>
      </c>
      <c r="R16" s="161">
        <v>9112</v>
      </c>
      <c r="S16" s="182">
        <v>20.020859891065012</v>
      </c>
      <c r="T16" s="161">
        <v>566</v>
      </c>
      <c r="U16" s="182">
        <v>0.83903117394831384</v>
      </c>
      <c r="V16" s="161">
        <f t="shared" si="0"/>
        <v>46776</v>
      </c>
      <c r="W16" s="182">
        <f t="shared" si="0"/>
        <v>100</v>
      </c>
      <c r="X16" s="162"/>
      <c r="Y16" s="158">
        <f t="shared" si="1"/>
        <v>1.3574392756609304</v>
      </c>
    </row>
    <row r="17" spans="2:25" s="128" customFormat="1" ht="18" customHeight="1" x14ac:dyDescent="0.2">
      <c r="B17" s="127" t="s">
        <v>43</v>
      </c>
      <c r="C17" s="129"/>
      <c r="D17" s="159">
        <v>21784</v>
      </c>
      <c r="E17" s="160"/>
      <c r="F17" s="161">
        <v>2634</v>
      </c>
      <c r="G17" s="182">
        <v>6.9774527726995732</v>
      </c>
      <c r="H17" s="161">
        <v>4945</v>
      </c>
      <c r="I17" s="182">
        <v>8.4573866109515112</v>
      </c>
      <c r="J17" s="161">
        <v>2958</v>
      </c>
      <c r="K17" s="182">
        <v>12.122399233916601</v>
      </c>
      <c r="L17" s="161">
        <v>1192</v>
      </c>
      <c r="M17" s="182">
        <v>4.8359014538173586</v>
      </c>
      <c r="N17" s="161">
        <v>6592</v>
      </c>
      <c r="O17" s="182">
        <v>28.332027509358404</v>
      </c>
      <c r="P17" s="161">
        <v>3575</v>
      </c>
      <c r="Q17" s="182">
        <v>12.823191433794724</v>
      </c>
      <c r="R17" s="161">
        <v>7544</v>
      </c>
      <c r="S17" s="182">
        <v>26.412466266213983</v>
      </c>
      <c r="T17" s="161">
        <v>13</v>
      </c>
      <c r="U17" s="182">
        <v>3.9174719247845394E-2</v>
      </c>
      <c r="V17" s="161">
        <f t="shared" si="0"/>
        <v>29453</v>
      </c>
      <c r="W17" s="182">
        <f t="shared" si="0"/>
        <v>99.999999999999986</v>
      </c>
      <c r="X17" s="162"/>
      <c r="Y17" s="158">
        <f t="shared" si="1"/>
        <v>1.3520473742196106</v>
      </c>
    </row>
    <row r="18" spans="2:25" s="128" customFormat="1" ht="18" customHeight="1" x14ac:dyDescent="0.2">
      <c r="B18" s="127" t="s">
        <v>44</v>
      </c>
      <c r="C18" s="129"/>
      <c r="D18" s="159">
        <v>43746</v>
      </c>
      <c r="E18" s="160"/>
      <c r="F18" s="161">
        <v>56</v>
      </c>
      <c r="G18" s="182">
        <v>0.38917682645664642</v>
      </c>
      <c r="H18" s="161">
        <v>3538</v>
      </c>
      <c r="I18" s="182">
        <v>5.0131877455410665</v>
      </c>
      <c r="J18" s="161">
        <v>5902</v>
      </c>
      <c r="K18" s="182">
        <v>10.515152074072708</v>
      </c>
      <c r="L18" s="161">
        <v>3389</v>
      </c>
      <c r="M18" s="182">
        <v>6.5237840529723146</v>
      </c>
      <c r="N18" s="161">
        <v>15534</v>
      </c>
      <c r="O18" s="182">
        <v>32.416031871922094</v>
      </c>
      <c r="P18" s="161">
        <v>5781</v>
      </c>
      <c r="Q18" s="182">
        <v>11.359905564675286</v>
      </c>
      <c r="R18" s="161">
        <v>19234</v>
      </c>
      <c r="S18" s="182">
        <v>33.677628788018517</v>
      </c>
      <c r="T18" s="161">
        <v>71</v>
      </c>
      <c r="U18" s="182">
        <v>0.10513307634136894</v>
      </c>
      <c r="V18" s="161">
        <f t="shared" si="0"/>
        <v>53505</v>
      </c>
      <c r="W18" s="182">
        <f t="shared" si="0"/>
        <v>100.00000000000001</v>
      </c>
      <c r="X18" s="162"/>
      <c r="Y18" s="158">
        <f t="shared" si="1"/>
        <v>1.2230832533260183</v>
      </c>
    </row>
    <row r="19" spans="2:25" s="128" customFormat="1" ht="18" customHeight="1" x14ac:dyDescent="0.2">
      <c r="B19" s="127" t="s">
        <v>6</v>
      </c>
      <c r="C19" s="129"/>
      <c r="D19" s="159">
        <v>43169</v>
      </c>
      <c r="E19" s="160"/>
      <c r="F19" s="161">
        <v>10</v>
      </c>
      <c r="G19" s="182">
        <v>7.0628950806935764E-3</v>
      </c>
      <c r="H19" s="161">
        <v>11325</v>
      </c>
      <c r="I19" s="182">
        <v>5.0323127449941731</v>
      </c>
      <c r="J19" s="161">
        <v>848</v>
      </c>
      <c r="K19" s="182">
        <v>8.1223293427976129E-2</v>
      </c>
      <c r="L19" s="161">
        <v>2807</v>
      </c>
      <c r="M19" s="182">
        <v>7.5113889183176186</v>
      </c>
      <c r="N19" s="161">
        <v>6567</v>
      </c>
      <c r="O19" s="182">
        <v>19.811420701345483</v>
      </c>
      <c r="P19" s="161">
        <v>7361</v>
      </c>
      <c r="Q19" s="182">
        <v>16.121058021683087</v>
      </c>
      <c r="R19" s="161">
        <v>28204</v>
      </c>
      <c r="S19" s="182">
        <v>51.403750397287851</v>
      </c>
      <c r="T19" s="161">
        <v>190</v>
      </c>
      <c r="U19" s="182">
        <v>3.1783027863121094E-2</v>
      </c>
      <c r="V19" s="161">
        <f t="shared" si="0"/>
        <v>57312</v>
      </c>
      <c r="W19" s="182">
        <f t="shared" si="0"/>
        <v>100.00000000000001</v>
      </c>
      <c r="X19" s="162"/>
      <c r="Y19" s="158">
        <f t="shared" si="1"/>
        <v>1.3276193564826613</v>
      </c>
    </row>
    <row r="20" spans="2:25" s="125" customFormat="1" ht="18" customHeight="1" x14ac:dyDescent="0.2">
      <c r="B20" s="127" t="s">
        <v>5</v>
      </c>
      <c r="C20" s="28"/>
      <c r="D20" s="156">
        <v>11950</v>
      </c>
      <c r="F20" s="157">
        <v>274</v>
      </c>
      <c r="G20" s="181">
        <v>2.6190698107931776</v>
      </c>
      <c r="H20" s="157">
        <v>776</v>
      </c>
      <c r="I20" s="181">
        <v>3.3647124615528008</v>
      </c>
      <c r="J20" s="157">
        <v>208</v>
      </c>
      <c r="K20" s="181">
        <v>1.8175039612265822</v>
      </c>
      <c r="L20" s="157">
        <v>696</v>
      </c>
      <c r="M20" s="181">
        <v>6.0117438717494638</v>
      </c>
      <c r="N20" s="157">
        <v>3232</v>
      </c>
      <c r="O20" s="181">
        <v>28.250535930655232</v>
      </c>
      <c r="P20" s="157">
        <v>5898</v>
      </c>
      <c r="Q20" s="181">
        <v>37.794761860378415</v>
      </c>
      <c r="R20" s="157">
        <v>1947</v>
      </c>
      <c r="S20" s="181">
        <v>20.141672103644328</v>
      </c>
      <c r="T20" s="157">
        <v>0</v>
      </c>
      <c r="U20" s="181">
        <v>0</v>
      </c>
      <c r="V20" s="157">
        <f t="shared" si="0"/>
        <v>13031</v>
      </c>
      <c r="W20" s="181">
        <f t="shared" si="0"/>
        <v>100</v>
      </c>
      <c r="X20" s="154"/>
      <c r="Y20" s="158">
        <f t="shared" si="1"/>
        <v>1.0904602510460251</v>
      </c>
    </row>
    <row r="21" spans="2:25" s="125" customFormat="1" ht="18" customHeight="1" x14ac:dyDescent="0.2">
      <c r="B21" s="32" t="s">
        <v>38</v>
      </c>
      <c r="C21" s="28"/>
      <c r="D21" s="156">
        <v>26438</v>
      </c>
      <c r="F21" s="157">
        <v>1596</v>
      </c>
      <c r="G21" s="181">
        <v>5.3052431721922009</v>
      </c>
      <c r="H21" s="157">
        <v>1951</v>
      </c>
      <c r="I21" s="181">
        <v>3.6950489265371695</v>
      </c>
      <c r="J21" s="157">
        <v>9424</v>
      </c>
      <c r="K21" s="181">
        <v>30.798159778004965</v>
      </c>
      <c r="L21" s="157">
        <v>2053</v>
      </c>
      <c r="M21" s="181">
        <v>7.5471009201109975</v>
      </c>
      <c r="N21" s="157">
        <v>4299</v>
      </c>
      <c r="O21" s="181">
        <v>17.328757119906527</v>
      </c>
      <c r="P21" s="157">
        <v>5814</v>
      </c>
      <c r="Q21" s="181">
        <v>16.445158463560684</v>
      </c>
      <c r="R21" s="157">
        <v>5183</v>
      </c>
      <c r="S21" s="181">
        <v>18.613991529136847</v>
      </c>
      <c r="T21" s="157">
        <v>83</v>
      </c>
      <c r="U21" s="181">
        <v>0.26654009055060612</v>
      </c>
      <c r="V21" s="157">
        <f t="shared" si="0"/>
        <v>30403</v>
      </c>
      <c r="W21" s="181">
        <f t="shared" si="0"/>
        <v>100.00000000000001</v>
      </c>
      <c r="X21" s="154"/>
      <c r="Y21" s="158">
        <f t="shared" si="1"/>
        <v>1.1499735229593766</v>
      </c>
    </row>
    <row r="22" spans="2:25" s="125" customFormat="1" ht="21" customHeight="1" x14ac:dyDescent="0.2">
      <c r="B22" s="32" t="s">
        <v>45</v>
      </c>
      <c r="C22" s="28"/>
      <c r="D22" s="156">
        <v>59518</v>
      </c>
      <c r="F22" s="157">
        <v>1897</v>
      </c>
      <c r="G22" s="181">
        <v>2.2532814395789673</v>
      </c>
      <c r="H22" s="157">
        <v>15175</v>
      </c>
      <c r="I22" s="181">
        <v>13.798591305169941</v>
      </c>
      <c r="J22" s="157">
        <v>12850</v>
      </c>
      <c r="K22" s="181">
        <v>14.416274049446134</v>
      </c>
      <c r="L22" s="157">
        <v>6547</v>
      </c>
      <c r="M22" s="181">
        <v>8.5530151426815628</v>
      </c>
      <c r="N22" s="157">
        <v>15031</v>
      </c>
      <c r="O22" s="181">
        <v>24.417377054346627</v>
      </c>
      <c r="P22" s="157">
        <v>12315</v>
      </c>
      <c r="Q22" s="181">
        <v>16.926398058711374</v>
      </c>
      <c r="R22" s="157">
        <v>15059</v>
      </c>
      <c r="S22" s="181">
        <v>19.521611017443234</v>
      </c>
      <c r="T22" s="157">
        <v>68</v>
      </c>
      <c r="U22" s="181">
        <v>0.11345193262215779</v>
      </c>
      <c r="V22" s="157">
        <f t="shared" si="0"/>
        <v>78942</v>
      </c>
      <c r="W22" s="181">
        <f t="shared" si="0"/>
        <v>100</v>
      </c>
      <c r="X22" s="154"/>
      <c r="Y22" s="158">
        <f t="shared" si="1"/>
        <v>1.3263550522530998</v>
      </c>
    </row>
    <row r="23" spans="2:25" s="125" customFormat="1" ht="18" customHeight="1" x14ac:dyDescent="0.2">
      <c r="B23" s="32" t="s">
        <v>46</v>
      </c>
      <c r="C23" s="28"/>
      <c r="D23" s="156">
        <v>13062</v>
      </c>
      <c r="F23" s="157">
        <v>1486</v>
      </c>
      <c r="G23" s="181">
        <v>8.3258093641171165</v>
      </c>
      <c r="H23" s="157">
        <v>1602</v>
      </c>
      <c r="I23" s="181">
        <v>9.538243260673287</v>
      </c>
      <c r="J23" s="157">
        <v>479</v>
      </c>
      <c r="K23" s="181">
        <v>0.88352895653295493</v>
      </c>
      <c r="L23" s="157">
        <v>1436</v>
      </c>
      <c r="M23" s="181">
        <v>8.2742164323487675</v>
      </c>
      <c r="N23" s="157">
        <v>2717</v>
      </c>
      <c r="O23" s="181">
        <v>15.62620920933832</v>
      </c>
      <c r="P23" s="157">
        <v>668</v>
      </c>
      <c r="Q23" s="181">
        <v>3.5147684767186895</v>
      </c>
      <c r="R23" s="157">
        <v>7525</v>
      </c>
      <c r="S23" s="181">
        <v>53.81787695085773</v>
      </c>
      <c r="T23" s="157">
        <v>2</v>
      </c>
      <c r="U23" s="181">
        <v>1.9347349413130401E-2</v>
      </c>
      <c r="V23" s="157">
        <f>F23+H23+J23+L23+N23+P23+R23+T23</f>
        <v>15915</v>
      </c>
      <c r="W23" s="181">
        <f t="shared" si="0"/>
        <v>100</v>
      </c>
      <c r="X23" s="154"/>
      <c r="Y23" s="158">
        <f t="shared" si="1"/>
        <v>1.218419843821773</v>
      </c>
    </row>
    <row r="24" spans="2:25" s="125" customFormat="1" ht="22.5" customHeight="1" x14ac:dyDescent="0.2">
      <c r="B24" s="32" t="s">
        <v>47</v>
      </c>
      <c r="C24" s="28"/>
      <c r="D24" s="156">
        <v>3445</v>
      </c>
      <c r="F24" s="126">
        <v>280</v>
      </c>
      <c r="G24" s="183">
        <v>3.2579185520361991</v>
      </c>
      <c r="H24" s="126">
        <v>347</v>
      </c>
      <c r="I24" s="181">
        <v>6.4253393665158374</v>
      </c>
      <c r="J24" s="126">
        <v>180</v>
      </c>
      <c r="K24" s="181">
        <v>5.2187028657616894</v>
      </c>
      <c r="L24" s="126">
        <v>167</v>
      </c>
      <c r="M24" s="181">
        <v>3.4690799396681751</v>
      </c>
      <c r="N24" s="126">
        <v>1026</v>
      </c>
      <c r="O24" s="181">
        <v>17.134238310708898</v>
      </c>
      <c r="P24" s="126">
        <v>733</v>
      </c>
      <c r="Q24" s="181">
        <v>12.428355957767723</v>
      </c>
      <c r="R24" s="126">
        <v>1523</v>
      </c>
      <c r="S24" s="181">
        <v>51.945701357466064</v>
      </c>
      <c r="T24" s="126">
        <v>10</v>
      </c>
      <c r="U24" s="181">
        <v>0.12066365007541478</v>
      </c>
      <c r="V24" s="126">
        <f t="shared" si="0"/>
        <v>4266</v>
      </c>
      <c r="W24" s="181">
        <f t="shared" si="0"/>
        <v>100</v>
      </c>
      <c r="X24" s="154"/>
      <c r="Y24" s="158">
        <f t="shared" si="1"/>
        <v>1.2383164005805516</v>
      </c>
    </row>
    <row r="25" spans="2:25" s="125" customFormat="1" ht="18" customHeight="1" x14ac:dyDescent="0.2">
      <c r="B25" s="32" t="s">
        <v>48</v>
      </c>
      <c r="C25" s="28"/>
      <c r="D25" s="156">
        <v>17068</v>
      </c>
      <c r="F25" s="126">
        <v>246</v>
      </c>
      <c r="G25" s="183">
        <v>0.41635124905374715</v>
      </c>
      <c r="H25" s="126">
        <v>4113</v>
      </c>
      <c r="I25" s="181">
        <v>12.162503154176129</v>
      </c>
      <c r="J25" s="126">
        <v>1353</v>
      </c>
      <c r="K25" s="181">
        <v>6.594330894103793</v>
      </c>
      <c r="L25" s="126">
        <v>1903</v>
      </c>
      <c r="M25" s="181">
        <v>8.2555303221465213</v>
      </c>
      <c r="N25" s="126">
        <v>6081</v>
      </c>
      <c r="O25" s="181">
        <v>27.294137437967869</v>
      </c>
      <c r="P25" s="126">
        <v>694</v>
      </c>
      <c r="Q25" s="181">
        <v>2.5864244259399447</v>
      </c>
      <c r="R25" s="126">
        <v>7184</v>
      </c>
      <c r="S25" s="181">
        <v>35.057616283959966</v>
      </c>
      <c r="T25" s="126">
        <v>2121</v>
      </c>
      <c r="U25" s="181">
        <v>7.6331062326520316</v>
      </c>
      <c r="V25" s="126">
        <f t="shared" si="0"/>
        <v>23695</v>
      </c>
      <c r="W25" s="181">
        <f t="shared" si="0"/>
        <v>99.999999999999986</v>
      </c>
      <c r="X25" s="154"/>
      <c r="Y25" s="158">
        <f t="shared" si="1"/>
        <v>1.3882704476212795</v>
      </c>
    </row>
    <row r="26" spans="2:25" s="125" customFormat="1" ht="18" customHeight="1" x14ac:dyDescent="0.2">
      <c r="B26" s="32" t="s">
        <v>49</v>
      </c>
      <c r="C26" s="28"/>
      <c r="D26" s="156">
        <v>2393</v>
      </c>
      <c r="F26" s="126">
        <v>384</v>
      </c>
      <c r="G26" s="183">
        <v>8.1975827640567527</v>
      </c>
      <c r="H26" s="126">
        <v>511</v>
      </c>
      <c r="I26" s="181">
        <v>11.008933263268524</v>
      </c>
      <c r="J26" s="126">
        <v>739</v>
      </c>
      <c r="K26" s="181">
        <v>20.546505517603784</v>
      </c>
      <c r="L26" s="126">
        <v>412</v>
      </c>
      <c r="M26" s="181">
        <v>9.1697320021019451</v>
      </c>
      <c r="N26" s="126">
        <v>702</v>
      </c>
      <c r="O26" s="181">
        <v>17.892800840777721</v>
      </c>
      <c r="P26" s="126">
        <v>482</v>
      </c>
      <c r="Q26" s="181">
        <v>13.110877561744614</v>
      </c>
      <c r="R26" s="126">
        <v>511</v>
      </c>
      <c r="S26" s="181">
        <v>20.073568050446664</v>
      </c>
      <c r="T26" s="126">
        <v>0</v>
      </c>
      <c r="U26" s="181">
        <v>0</v>
      </c>
      <c r="V26" s="126">
        <f t="shared" si="0"/>
        <v>3741</v>
      </c>
      <c r="W26" s="181">
        <f t="shared" si="0"/>
        <v>100.00000000000001</v>
      </c>
      <c r="X26" s="154"/>
      <c r="Y26" s="158">
        <f t="shared" si="1"/>
        <v>1.5633096531550355</v>
      </c>
    </row>
    <row r="27" spans="2:25" s="125" customFormat="1" ht="18" customHeight="1" x14ac:dyDescent="0.2">
      <c r="B27" s="32" t="s">
        <v>4</v>
      </c>
      <c r="C27" s="28"/>
      <c r="D27" s="156">
        <v>1142</v>
      </c>
      <c r="F27" s="126">
        <v>172</v>
      </c>
      <c r="G27" s="183">
        <v>9.2670598146588041</v>
      </c>
      <c r="H27" s="126">
        <v>193</v>
      </c>
      <c r="I27" s="181">
        <v>12.973883740522325</v>
      </c>
      <c r="J27" s="126">
        <v>336</v>
      </c>
      <c r="K27" s="181">
        <v>20.387531592249367</v>
      </c>
      <c r="L27" s="126">
        <v>20</v>
      </c>
      <c r="M27" s="181">
        <v>1.5164279696714407</v>
      </c>
      <c r="N27" s="126">
        <v>86</v>
      </c>
      <c r="O27" s="181">
        <v>7.5821398483572029</v>
      </c>
      <c r="P27" s="126">
        <v>2</v>
      </c>
      <c r="Q27" s="181">
        <v>0.42122999157540014</v>
      </c>
      <c r="R27" s="126">
        <v>666</v>
      </c>
      <c r="S27" s="181">
        <v>47.851727042965457</v>
      </c>
      <c r="T27" s="126">
        <v>0</v>
      </c>
      <c r="U27" s="181">
        <v>0</v>
      </c>
      <c r="V27" s="157">
        <f t="shared" si="0"/>
        <v>1475</v>
      </c>
      <c r="W27" s="181">
        <f t="shared" si="0"/>
        <v>100</v>
      </c>
      <c r="X27" s="154"/>
      <c r="Y27" s="158">
        <f t="shared" si="1"/>
        <v>1.2915936952714535</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403022</v>
      </c>
      <c r="E30" s="23"/>
      <c r="F30" s="65">
        <f>SUM(F10:F27)</f>
        <v>21827</v>
      </c>
      <c r="G30" s="67">
        <f>F30*100/$V30</f>
        <v>4.1270231432461051</v>
      </c>
      <c r="H30" s="65">
        <f>SUM(H10:H27)</f>
        <v>82261</v>
      </c>
      <c r="I30" s="67">
        <f>H30*100/$V30</f>
        <v>15.553811828770231</v>
      </c>
      <c r="J30" s="65">
        <f>SUM(J10:J27)</f>
        <v>76219</v>
      </c>
      <c r="K30" s="67">
        <f>J30*100/$V30</f>
        <v>14.411397670549086</v>
      </c>
      <c r="L30" s="65">
        <f>SUM(L10:L27)</f>
        <v>32654</v>
      </c>
      <c r="M30" s="67">
        <f>L30*100/$V30</f>
        <v>6.1741793979730755</v>
      </c>
      <c r="N30" s="65">
        <f>SUM(N10:N27)</f>
        <v>90871</v>
      </c>
      <c r="O30" s="67">
        <f>N30*100/$V30</f>
        <v>17.181780366056572</v>
      </c>
      <c r="P30" s="65">
        <f>SUM(P10:P27)</f>
        <v>72105</v>
      </c>
      <c r="Q30" s="67">
        <f>P30*100/$V30</f>
        <v>13.633527454242929</v>
      </c>
      <c r="R30" s="65">
        <f>SUM(R10:R27)</f>
        <v>149803</v>
      </c>
      <c r="S30" s="67">
        <f>R30*100/$V30</f>
        <v>28.324572681893812</v>
      </c>
      <c r="T30" s="65">
        <f>SUM(T10:T28)</f>
        <v>3140</v>
      </c>
      <c r="U30" s="67">
        <f>T30*100/$V30</f>
        <v>0.59370745726818941</v>
      </c>
      <c r="V30" s="65">
        <f>SUM(V10:V27)</f>
        <v>528880</v>
      </c>
      <c r="W30" s="67">
        <f>G30+I30+K30+M30+O30+Q30+S30+U30</f>
        <v>100</v>
      </c>
      <c r="X30" s="174"/>
      <c r="Y30" s="175">
        <f>(V30/D30)</f>
        <v>1.3122856816749457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7" customFormat="1" x14ac:dyDescent="0.2">
      <c r="T37" s="536"/>
      <c r="U37" s="536"/>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4"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topLeftCell="B1"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3" t="s">
        <v>431</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'41abenpreGIII'!D10</f>
        <v>78835</v>
      </c>
      <c r="F10" s="551">
        <f>'41abenpreGIII'!F10+'41abenpreGIII'!H10+'41abenpreGIII'!J10+'41abenpreGIII'!L10+'41abenpreGIII'!N10</f>
        <v>81640</v>
      </c>
      <c r="G10" s="552">
        <f t="shared" ref="G10:G27" si="0">F10*100/$N10</f>
        <v>73.608569032828129</v>
      </c>
      <c r="H10" s="551">
        <f>'41abenpreGIII'!P10</f>
        <v>2714</v>
      </c>
      <c r="I10" s="552">
        <f t="shared" ref="I10:I27" si="1">H10*100/$N10</f>
        <v>2.4470070597145459</v>
      </c>
      <c r="J10" s="551">
        <f>'41abenpreGIII'!R10</f>
        <v>26549</v>
      </c>
      <c r="K10" s="552">
        <f t="shared" ref="K10:K27" si="2">J10*100/$N10</f>
        <v>23.937210916861268</v>
      </c>
      <c r="L10" s="551">
        <f>'41abenpreGIII'!T10</f>
        <v>8</v>
      </c>
      <c r="M10" s="552">
        <f t="shared" ref="M10:M27" si="3">L10*100/$N10</f>
        <v>7.21299059606351E-3</v>
      </c>
      <c r="N10" s="551">
        <f>F10+H10+J10+L10</f>
        <v>110911</v>
      </c>
      <c r="O10" s="552">
        <f>G10+I10+K10+M10</f>
        <v>100</v>
      </c>
      <c r="P10" s="553"/>
      <c r="Q10" s="553">
        <f t="shared" ref="Q10:Q27" si="4">N10/D10</f>
        <v>1.4068751189192616</v>
      </c>
    </row>
    <row r="11" spans="2:25" s="549" customFormat="1" ht="18" customHeight="1" x14ac:dyDescent="0.2">
      <c r="B11" s="531" t="s">
        <v>10</v>
      </c>
      <c r="C11" s="546"/>
      <c r="D11" s="550">
        <f>'41abenpreGIII'!D11</f>
        <v>11842</v>
      </c>
      <c r="F11" s="551">
        <f>'41abenpreGIII'!F11+'41abenpreGIII'!H11+'41abenpreGIII'!J11+'41abenpreGIII'!L11+'41abenpreGIII'!N11</f>
        <v>6686</v>
      </c>
      <c r="G11" s="552">
        <f t="shared" si="0"/>
        <v>45.295034211774272</v>
      </c>
      <c r="H11" s="551">
        <f>'41abenpreGIII'!P11</f>
        <v>3556</v>
      </c>
      <c r="I11" s="552">
        <f t="shared" si="1"/>
        <v>24.090508773118351</v>
      </c>
      <c r="J11" s="551">
        <f>'41abenpreGIII'!R11</f>
        <v>4519</v>
      </c>
      <c r="K11" s="552">
        <f t="shared" si="2"/>
        <v>30.614457015107376</v>
      </c>
      <c r="L11" s="551">
        <f>'41abenpreGIII'!T11</f>
        <v>0</v>
      </c>
      <c r="M11" s="552">
        <f t="shared" si="3"/>
        <v>0</v>
      </c>
      <c r="N11" s="551">
        <f t="shared" ref="N11:O27" si="5">F11+H11+J11+L11</f>
        <v>14761</v>
      </c>
      <c r="O11" s="552">
        <f t="shared" si="5"/>
        <v>100</v>
      </c>
      <c r="P11" s="553"/>
      <c r="Q11" s="553">
        <f t="shared" si="4"/>
        <v>1.2464955244046614</v>
      </c>
    </row>
    <row r="12" spans="2:25" s="549" customFormat="1" ht="22.5" customHeight="1" x14ac:dyDescent="0.2">
      <c r="B12" s="531" t="s">
        <v>40</v>
      </c>
      <c r="C12" s="546"/>
      <c r="D12" s="550">
        <f>'41abenpreGIII'!D12</f>
        <v>7632</v>
      </c>
      <c r="F12" s="551">
        <f>'41abenpreGIII'!F12+'41abenpreGIII'!H12+'41abenpreGIII'!J12+'41abenpreGIII'!L12+'41abenpreGIII'!N12</f>
        <v>5802</v>
      </c>
      <c r="G12" s="552">
        <f t="shared" si="0"/>
        <v>57.269766064554339</v>
      </c>
      <c r="H12" s="550">
        <f>'41abenpreGIII'!P12</f>
        <v>1578</v>
      </c>
      <c r="I12" s="552">
        <f t="shared" si="1"/>
        <v>15.575954989635772</v>
      </c>
      <c r="J12" s="551">
        <f>'41abenpreGIII'!R12</f>
        <v>2743</v>
      </c>
      <c r="K12" s="552">
        <f t="shared" si="2"/>
        <v>27.075313394531637</v>
      </c>
      <c r="L12" s="551">
        <f>'41abenpreGIII'!T12</f>
        <v>8</v>
      </c>
      <c r="M12" s="552">
        <f t="shared" si="3"/>
        <v>7.8965551278254859E-2</v>
      </c>
      <c r="N12" s="551">
        <f t="shared" si="5"/>
        <v>10131</v>
      </c>
      <c r="O12" s="552">
        <f t="shared" si="5"/>
        <v>100</v>
      </c>
      <c r="P12" s="553"/>
      <c r="Q12" s="553">
        <f t="shared" si="4"/>
        <v>1.3274371069182389</v>
      </c>
    </row>
    <row r="13" spans="2:25" s="549" customFormat="1" ht="18" customHeight="1" x14ac:dyDescent="0.2">
      <c r="B13" s="531" t="s">
        <v>41</v>
      </c>
      <c r="C13" s="546"/>
      <c r="D13" s="550">
        <f>'41abenpreGIII'!D13</f>
        <v>7683</v>
      </c>
      <c r="F13" s="551">
        <f>'41abenpreGIII'!F13+'41abenpreGIII'!H13+'41abenpreGIII'!J13+'41abenpreGIII'!L13+'41abenpreGIII'!N13</f>
        <v>5758</v>
      </c>
      <c r="G13" s="552">
        <f t="shared" si="0"/>
        <v>54.126715548035342</v>
      </c>
      <c r="H13" s="551">
        <f>'41abenpreGIII'!P13</f>
        <v>399</v>
      </c>
      <c r="I13" s="552">
        <f t="shared" si="1"/>
        <v>3.7507050197405527</v>
      </c>
      <c r="J13" s="551">
        <f>'41abenpreGIII'!R13</f>
        <v>4481</v>
      </c>
      <c r="K13" s="552">
        <f t="shared" si="2"/>
        <v>42.1225794322241</v>
      </c>
      <c r="L13" s="551">
        <f>'41abenpreGIII'!T13</f>
        <v>0</v>
      </c>
      <c r="M13" s="552">
        <f t="shared" si="3"/>
        <v>0</v>
      </c>
      <c r="N13" s="551">
        <f t="shared" si="5"/>
        <v>10638</v>
      </c>
      <c r="O13" s="552">
        <f t="shared" si="5"/>
        <v>100</v>
      </c>
      <c r="P13" s="553"/>
      <c r="Q13" s="553">
        <f t="shared" si="4"/>
        <v>1.3846153846153846</v>
      </c>
    </row>
    <row r="14" spans="2:25" s="549" customFormat="1" ht="18" customHeight="1" x14ac:dyDescent="0.2">
      <c r="B14" s="531" t="s">
        <v>9</v>
      </c>
      <c r="C14" s="546"/>
      <c r="D14" s="550">
        <f>'41abenpreGIII'!D14</f>
        <v>13477</v>
      </c>
      <c r="F14" s="551">
        <f>'41abenpreGIII'!F14+'41abenpreGIII'!H14+'41abenpreGIII'!J14+'41abenpreGIII'!L14+'41abenpreGIII'!N14</f>
        <v>5653</v>
      </c>
      <c r="G14" s="552">
        <f t="shared" si="0"/>
        <v>37.548987047492524</v>
      </c>
      <c r="H14" s="551">
        <f>'41abenpreGIII'!P14</f>
        <v>3908</v>
      </c>
      <c r="I14" s="552">
        <f t="shared" si="1"/>
        <v>25.958153437396213</v>
      </c>
      <c r="J14" s="551">
        <f>'41abenpreGIII'!R14</f>
        <v>5494</v>
      </c>
      <c r="K14" s="552">
        <f t="shared" si="2"/>
        <v>36.492859515111256</v>
      </c>
      <c r="L14" s="551">
        <f>'41abenpreGIII'!T14</f>
        <v>0</v>
      </c>
      <c r="M14" s="552">
        <f t="shared" si="3"/>
        <v>0</v>
      </c>
      <c r="N14" s="551">
        <f t="shared" si="5"/>
        <v>15055</v>
      </c>
      <c r="O14" s="552">
        <f t="shared" si="5"/>
        <v>100</v>
      </c>
      <c r="P14" s="553"/>
      <c r="Q14" s="553">
        <f t="shared" si="4"/>
        <v>1.1170883727832603</v>
      </c>
    </row>
    <row r="15" spans="2:25" s="549" customFormat="1" ht="18" customHeight="1" x14ac:dyDescent="0.2">
      <c r="B15" s="531" t="s">
        <v>8</v>
      </c>
      <c r="C15" s="546"/>
      <c r="D15" s="550">
        <f>'41abenpreGIII'!D15</f>
        <v>5379</v>
      </c>
      <c r="F15" s="551">
        <f>'41abenpreGIII'!F15+'41abenpreGIII'!H15+'41abenpreGIII'!J15+'41abenpreGIII'!L15+'41abenpreGIII'!N15</f>
        <v>6460</v>
      </c>
      <c r="G15" s="552">
        <f t="shared" si="0"/>
        <v>72.82976324689966</v>
      </c>
      <c r="H15" s="550">
        <f>'41abenpreGIII'!P15</f>
        <v>85</v>
      </c>
      <c r="I15" s="552">
        <f t="shared" si="1"/>
        <v>0.95828635851183763</v>
      </c>
      <c r="J15" s="551">
        <f>'41abenpreGIII'!R15</f>
        <v>2325</v>
      </c>
      <c r="K15" s="552">
        <f t="shared" si="2"/>
        <v>26.211950394588502</v>
      </c>
      <c r="L15" s="551">
        <f>'41abenpreGIII'!T15</f>
        <v>0</v>
      </c>
      <c r="M15" s="552">
        <f t="shared" si="3"/>
        <v>0</v>
      </c>
      <c r="N15" s="551">
        <f t="shared" si="5"/>
        <v>8870</v>
      </c>
      <c r="O15" s="552">
        <f t="shared" si="5"/>
        <v>100</v>
      </c>
      <c r="P15" s="553"/>
      <c r="Q15" s="553">
        <f t="shared" si="4"/>
        <v>1.6490053913366798</v>
      </c>
    </row>
    <row r="16" spans="2:25" s="549" customFormat="1" ht="18" customHeight="1" x14ac:dyDescent="0.2">
      <c r="B16" s="531" t="s">
        <v>7</v>
      </c>
      <c r="C16" s="546"/>
      <c r="D16" s="550">
        <f>'41abenpreGIII'!D16</f>
        <v>34459</v>
      </c>
      <c r="F16" s="551">
        <f>'41abenpreGIII'!F16+'41abenpreGIII'!H16+'41abenpreGIII'!J16+'41abenpreGIII'!L16+'41abenpreGIII'!N16</f>
        <v>20556</v>
      </c>
      <c r="G16" s="552">
        <f t="shared" si="0"/>
        <v>43.945613134940999</v>
      </c>
      <c r="H16" s="551">
        <f>'41abenpreGIII'!P16</f>
        <v>16542</v>
      </c>
      <c r="I16" s="552">
        <f t="shared" si="1"/>
        <v>35.364289379168802</v>
      </c>
      <c r="J16" s="551">
        <f>'41abenpreGIII'!R16</f>
        <v>9112</v>
      </c>
      <c r="K16" s="552">
        <f t="shared" si="2"/>
        <v>19.480075252266118</v>
      </c>
      <c r="L16" s="551">
        <f>'41abenpreGIII'!T16</f>
        <v>566</v>
      </c>
      <c r="M16" s="552">
        <f t="shared" si="3"/>
        <v>1.2100222336240807</v>
      </c>
      <c r="N16" s="551">
        <f t="shared" si="5"/>
        <v>46776</v>
      </c>
      <c r="O16" s="552">
        <f t="shared" si="5"/>
        <v>100.00000000000001</v>
      </c>
      <c r="P16" s="553"/>
      <c r="Q16" s="553">
        <f t="shared" si="4"/>
        <v>1.3574392756609304</v>
      </c>
    </row>
    <row r="17" spans="2:25" s="549" customFormat="1" ht="18" customHeight="1" x14ac:dyDescent="0.2">
      <c r="B17" s="531" t="s">
        <v>43</v>
      </c>
      <c r="C17" s="546"/>
      <c r="D17" s="550">
        <f>'41abenpreGIII'!D17</f>
        <v>21784</v>
      </c>
      <c r="F17" s="551">
        <f>'41abenpreGIII'!F17+'41abenpreGIII'!H17+'41abenpreGIII'!J17+'41abenpreGIII'!L17+'41abenpreGIII'!N17</f>
        <v>18321</v>
      </c>
      <c r="G17" s="552">
        <f t="shared" si="0"/>
        <v>62.204189726004145</v>
      </c>
      <c r="H17" s="551">
        <f>'41abenpreGIII'!P17</f>
        <v>3575</v>
      </c>
      <c r="I17" s="552">
        <f t="shared" si="1"/>
        <v>12.137982548467049</v>
      </c>
      <c r="J17" s="551">
        <f>'41abenpreGIII'!R17</f>
        <v>7544</v>
      </c>
      <c r="K17" s="552">
        <f t="shared" si="2"/>
        <v>25.613689607170748</v>
      </c>
      <c r="L17" s="551">
        <f>'41abenpreGIII'!T17</f>
        <v>13</v>
      </c>
      <c r="M17" s="552">
        <f t="shared" si="3"/>
        <v>4.4138118358061994E-2</v>
      </c>
      <c r="N17" s="551">
        <f t="shared" si="5"/>
        <v>29453</v>
      </c>
      <c r="O17" s="552">
        <f t="shared" si="5"/>
        <v>100</v>
      </c>
      <c r="P17" s="553"/>
      <c r="Q17" s="553">
        <f t="shared" si="4"/>
        <v>1.3520473742196106</v>
      </c>
    </row>
    <row r="18" spans="2:25" s="549" customFormat="1" ht="18" customHeight="1" x14ac:dyDescent="0.2">
      <c r="B18" s="531" t="s">
        <v>44</v>
      </c>
      <c r="C18" s="546"/>
      <c r="D18" s="550">
        <f>'41abenpreGIII'!D18</f>
        <v>43746</v>
      </c>
      <c r="F18" s="551">
        <f>'41abenpreGIII'!F18+'41abenpreGIII'!H18+'41abenpreGIII'!J18+'41abenpreGIII'!L18+'41abenpreGIII'!N18</f>
        <v>28419</v>
      </c>
      <c r="G18" s="552">
        <f t="shared" si="0"/>
        <v>53.11466218110457</v>
      </c>
      <c r="H18" s="551">
        <f>'41abenpreGIII'!P18</f>
        <v>5781</v>
      </c>
      <c r="I18" s="552">
        <f t="shared" si="1"/>
        <v>10.804597701149426</v>
      </c>
      <c r="J18" s="551">
        <f>'41abenpreGIII'!R18</f>
        <v>19234</v>
      </c>
      <c r="K18" s="552">
        <f t="shared" si="2"/>
        <v>35.948042239043083</v>
      </c>
      <c r="L18" s="551">
        <f>'41abenpreGIII'!T18</f>
        <v>71</v>
      </c>
      <c r="M18" s="552">
        <f t="shared" si="3"/>
        <v>0.13269787870292496</v>
      </c>
      <c r="N18" s="551">
        <f t="shared" si="5"/>
        <v>53505</v>
      </c>
      <c r="O18" s="552">
        <f t="shared" si="5"/>
        <v>100.00000000000001</v>
      </c>
      <c r="P18" s="553"/>
      <c r="Q18" s="553">
        <f t="shared" si="4"/>
        <v>1.2230832533260183</v>
      </c>
    </row>
    <row r="19" spans="2:25" s="549" customFormat="1" ht="18" customHeight="1" x14ac:dyDescent="0.2">
      <c r="B19" s="531" t="s">
        <v>6</v>
      </c>
      <c r="C19" s="546"/>
      <c r="D19" s="550">
        <f>'41abenpreGIII'!D19</f>
        <v>43169</v>
      </c>
      <c r="F19" s="551">
        <f>'41abenpreGIII'!F19+'41abenpreGIII'!H19+'41abenpreGIII'!J19+'41abenpreGIII'!L19+'41abenpreGIII'!N19</f>
        <v>21557</v>
      </c>
      <c r="G19" s="552">
        <f t="shared" si="0"/>
        <v>37.613414293690674</v>
      </c>
      <c r="H19" s="551">
        <f>'41abenpreGIII'!P19</f>
        <v>7361</v>
      </c>
      <c r="I19" s="552">
        <f>H19*100/$N19</f>
        <v>12.843732551647124</v>
      </c>
      <c r="J19" s="551">
        <f>'41abenpreGIII'!R19</f>
        <v>28204</v>
      </c>
      <c r="K19" s="552">
        <f>J19*100/$N19</f>
        <v>49.21133445002792</v>
      </c>
      <c r="L19" s="551">
        <f>'41abenpreGIII'!T19</f>
        <v>190</v>
      </c>
      <c r="M19" s="552">
        <f t="shared" si="3"/>
        <v>0.33151870463428251</v>
      </c>
      <c r="N19" s="551">
        <f t="shared" si="5"/>
        <v>57312</v>
      </c>
      <c r="O19" s="552">
        <f t="shared" si="5"/>
        <v>100</v>
      </c>
      <c r="P19" s="553"/>
      <c r="Q19" s="553">
        <f t="shared" si="4"/>
        <v>1.3276193564826613</v>
      </c>
    </row>
    <row r="20" spans="2:25" s="549" customFormat="1" ht="18" customHeight="1" x14ac:dyDescent="0.2">
      <c r="B20" s="531" t="s">
        <v>5</v>
      </c>
      <c r="C20" s="546"/>
      <c r="D20" s="550">
        <f>'41abenpreGIII'!D20</f>
        <v>11950</v>
      </c>
      <c r="F20" s="551">
        <f>'41abenpreGIII'!F20+'41abenpreGIII'!H20+'41abenpreGIII'!J20+'41abenpreGIII'!L20+'41abenpreGIII'!N20</f>
        <v>5186</v>
      </c>
      <c r="G20" s="552">
        <f t="shared" si="0"/>
        <v>39.797406185250559</v>
      </c>
      <c r="H20" s="551">
        <f>'41abenpreGIII'!P20</f>
        <v>5898</v>
      </c>
      <c r="I20" s="552">
        <f>H20*100/$N20</f>
        <v>45.261299976977973</v>
      </c>
      <c r="J20" s="551">
        <f>'41abenpreGIII'!R20</f>
        <v>1947</v>
      </c>
      <c r="K20" s="552">
        <f>J20*100/$N20</f>
        <v>14.941293837771468</v>
      </c>
      <c r="L20" s="551">
        <f>'41abenpreGIII'!T20</f>
        <v>0</v>
      </c>
      <c r="M20" s="552">
        <f t="shared" si="3"/>
        <v>0</v>
      </c>
      <c r="N20" s="551">
        <f t="shared" si="5"/>
        <v>13031</v>
      </c>
      <c r="O20" s="552">
        <f t="shared" si="5"/>
        <v>100</v>
      </c>
      <c r="P20" s="553"/>
      <c r="Q20" s="553">
        <f t="shared" si="4"/>
        <v>1.0904602510460251</v>
      </c>
    </row>
    <row r="21" spans="2:25" s="549" customFormat="1" ht="18" customHeight="1" x14ac:dyDescent="0.2">
      <c r="B21" s="531" t="s">
        <v>38</v>
      </c>
      <c r="C21" s="546"/>
      <c r="D21" s="550">
        <f>'41abenpreGIII'!D21</f>
        <v>26438</v>
      </c>
      <c r="F21" s="551">
        <f>'41abenpreGIII'!F21+'41abenpreGIII'!H21+'41abenpreGIII'!J21+'41abenpreGIII'!L21+'41abenpreGIII'!N21</f>
        <v>19323</v>
      </c>
      <c r="G21" s="552">
        <f t="shared" si="0"/>
        <v>63.556228003815413</v>
      </c>
      <c r="H21" s="551">
        <f>'41abenpreGIII'!P21</f>
        <v>5814</v>
      </c>
      <c r="I21" s="552">
        <f>H21*100/$N21</f>
        <v>19.123112850705521</v>
      </c>
      <c r="J21" s="551">
        <f>'41abenpreGIII'!R21</f>
        <v>5183</v>
      </c>
      <c r="K21" s="552">
        <f>J21*100/$N21</f>
        <v>17.047659770417393</v>
      </c>
      <c r="L21" s="551">
        <f>'41abenpreGIII'!T21</f>
        <v>83</v>
      </c>
      <c r="M21" s="552">
        <f t="shared" si="3"/>
        <v>0.27299937506167155</v>
      </c>
      <c r="N21" s="551">
        <f t="shared" si="5"/>
        <v>30403</v>
      </c>
      <c r="O21" s="552">
        <f t="shared" si="5"/>
        <v>100</v>
      </c>
      <c r="P21" s="553"/>
      <c r="Q21" s="553">
        <f t="shared" si="4"/>
        <v>1.1499735229593766</v>
      </c>
    </row>
    <row r="22" spans="2:25" s="549" customFormat="1" ht="21" customHeight="1" x14ac:dyDescent="0.2">
      <c r="B22" s="531" t="s">
        <v>45</v>
      </c>
      <c r="C22" s="546"/>
      <c r="D22" s="550">
        <f>'41abenpreGIII'!D22</f>
        <v>59518</v>
      </c>
      <c r="F22" s="551">
        <f>'41abenpreGIII'!F22+'41abenpreGIII'!H22+'41abenpreGIII'!J22+'41abenpreGIII'!L22+'41abenpreGIII'!N22</f>
        <v>51500</v>
      </c>
      <c r="G22" s="552">
        <f t="shared" si="0"/>
        <v>65.237769501659443</v>
      </c>
      <c r="H22" s="551">
        <f>'41abenpreGIII'!P22</f>
        <v>12315</v>
      </c>
      <c r="I22" s="552">
        <f>H22*100/$N22</f>
        <v>15.600060804134682</v>
      </c>
      <c r="J22" s="551">
        <f>'41abenpreGIII'!R22</f>
        <v>15059</v>
      </c>
      <c r="K22" s="552">
        <f>J22*100/$N22</f>
        <v>19.076030503407566</v>
      </c>
      <c r="L22" s="551">
        <f>'41abenpreGIII'!T22</f>
        <v>68</v>
      </c>
      <c r="M22" s="552">
        <f t="shared" si="3"/>
        <v>8.6139190798307619E-2</v>
      </c>
      <c r="N22" s="551">
        <f t="shared" si="5"/>
        <v>78942</v>
      </c>
      <c r="O22" s="552">
        <f t="shared" si="5"/>
        <v>100</v>
      </c>
      <c r="P22" s="553"/>
      <c r="Q22" s="553">
        <f t="shared" si="4"/>
        <v>1.3263550522530998</v>
      </c>
    </row>
    <row r="23" spans="2:25" s="549" customFormat="1" ht="18" customHeight="1" x14ac:dyDescent="0.2">
      <c r="B23" s="531" t="s">
        <v>46</v>
      </c>
      <c r="C23" s="546"/>
      <c r="D23" s="550">
        <f>'41abenpreGIII'!D23</f>
        <v>13062</v>
      </c>
      <c r="F23" s="551">
        <f>'41abenpreGIII'!F23+'41abenpreGIII'!H23+'41abenpreGIII'!J23+'41abenpreGIII'!L23+'41abenpreGIII'!N23</f>
        <v>7720</v>
      </c>
      <c r="G23" s="552">
        <f t="shared" si="0"/>
        <v>48.50769714106189</v>
      </c>
      <c r="H23" s="551">
        <f>'41abenpreGIII'!P23</f>
        <v>668</v>
      </c>
      <c r="I23" s="552">
        <f>H23*100/$N23</f>
        <v>4.1972981464027646</v>
      </c>
      <c r="J23" s="551">
        <f>'41abenpreGIII'!R23</f>
        <v>7525</v>
      </c>
      <c r="K23" s="552">
        <f>J23*100/$N23</f>
        <v>47.282437951617972</v>
      </c>
      <c r="L23" s="551">
        <f>'41abenpreGIII'!T23</f>
        <v>2</v>
      </c>
      <c r="M23" s="552">
        <f t="shared" si="3"/>
        <v>1.2566760917373547E-2</v>
      </c>
      <c r="N23" s="551">
        <f t="shared" si="5"/>
        <v>15915</v>
      </c>
      <c r="O23" s="552">
        <f t="shared" si="5"/>
        <v>100.00000000000001</v>
      </c>
      <c r="P23" s="553"/>
      <c r="Q23" s="553">
        <f t="shared" si="4"/>
        <v>1.218419843821773</v>
      </c>
    </row>
    <row r="24" spans="2:25" s="549" customFormat="1" ht="22.5" customHeight="1" x14ac:dyDescent="0.2">
      <c r="B24" s="531" t="s">
        <v>47</v>
      </c>
      <c r="C24" s="546"/>
      <c r="D24" s="550">
        <f>'41abenpreGIII'!D24</f>
        <v>3445</v>
      </c>
      <c r="F24" s="551">
        <f>'41abenpreGIII'!F24+'41abenpreGIII'!H24+'41abenpreGIII'!J24+'41abenpreGIII'!L24+'41abenpreGIII'!N24</f>
        <v>2000</v>
      </c>
      <c r="G24" s="554">
        <f t="shared" si="0"/>
        <v>46.882325363338019</v>
      </c>
      <c r="H24" s="550">
        <f>'41abenpreGIII'!P24</f>
        <v>733</v>
      </c>
      <c r="I24" s="552">
        <f t="shared" si="1"/>
        <v>17.182372245663384</v>
      </c>
      <c r="J24" s="551">
        <f>'41abenpreGIII'!R24</f>
        <v>1523</v>
      </c>
      <c r="K24" s="552">
        <f t="shared" si="2"/>
        <v>35.700890764181906</v>
      </c>
      <c r="L24" s="551">
        <f>'41abenpreGIII'!T24</f>
        <v>10</v>
      </c>
      <c r="M24" s="552">
        <f t="shared" si="3"/>
        <v>0.23441162681669012</v>
      </c>
      <c r="N24" s="550">
        <f t="shared" si="5"/>
        <v>4266</v>
      </c>
      <c r="O24" s="552">
        <f t="shared" si="5"/>
        <v>100</v>
      </c>
      <c r="P24" s="553"/>
      <c r="Q24" s="553">
        <f t="shared" si="4"/>
        <v>1.2383164005805516</v>
      </c>
    </row>
    <row r="25" spans="2:25" s="549" customFormat="1" ht="18" customHeight="1" x14ac:dyDescent="0.2">
      <c r="B25" s="531" t="s">
        <v>48</v>
      </c>
      <c r="C25" s="546"/>
      <c r="D25" s="550">
        <f>'41abenpreGIII'!D25</f>
        <v>17068</v>
      </c>
      <c r="F25" s="551">
        <f>'41abenpreGIII'!F25+'41abenpreGIII'!H25+'41abenpreGIII'!J25+'41abenpreGIII'!L25+'41abenpreGIII'!N25</f>
        <v>13696</v>
      </c>
      <c r="G25" s="554">
        <f t="shared" si="0"/>
        <v>57.801223886895968</v>
      </c>
      <c r="H25" s="550">
        <f>'41abenpreGIII'!P25</f>
        <v>694</v>
      </c>
      <c r="I25" s="552">
        <f t="shared" si="1"/>
        <v>2.928887951044524</v>
      </c>
      <c r="J25" s="551">
        <f>'41abenpreGIII'!R25</f>
        <v>7184</v>
      </c>
      <c r="K25" s="552">
        <f t="shared" si="2"/>
        <v>30.318632622916226</v>
      </c>
      <c r="L25" s="551">
        <f>'41abenpreGIII'!T25</f>
        <v>2121</v>
      </c>
      <c r="M25" s="552">
        <f t="shared" si="3"/>
        <v>8.9512555391432791</v>
      </c>
      <c r="N25" s="550">
        <f t="shared" si="5"/>
        <v>23695</v>
      </c>
      <c r="O25" s="552">
        <f t="shared" si="5"/>
        <v>99.999999999999986</v>
      </c>
      <c r="P25" s="553"/>
      <c r="Q25" s="553">
        <f t="shared" si="4"/>
        <v>1.3882704476212795</v>
      </c>
    </row>
    <row r="26" spans="2:25" s="549" customFormat="1" ht="18" customHeight="1" x14ac:dyDescent="0.2">
      <c r="B26" s="531" t="s">
        <v>49</v>
      </c>
      <c r="C26" s="546"/>
      <c r="D26" s="550">
        <f>'41abenpreGIII'!D26</f>
        <v>2393</v>
      </c>
      <c r="F26" s="551">
        <f>'41abenpreGIII'!F26+'41abenpreGIII'!H26+'41abenpreGIII'!J26+'41abenpreGIII'!L26+'41abenpreGIII'!N26</f>
        <v>2748</v>
      </c>
      <c r="G26" s="554">
        <f t="shared" si="0"/>
        <v>73.456295108259823</v>
      </c>
      <c r="H26" s="550">
        <f>'41abenpreGIII'!P26</f>
        <v>482</v>
      </c>
      <c r="I26" s="552">
        <f t="shared" si="1"/>
        <v>12.884255546645281</v>
      </c>
      <c r="J26" s="551">
        <f>'41abenpreGIII'!R26</f>
        <v>511</v>
      </c>
      <c r="K26" s="552">
        <f t="shared" si="2"/>
        <v>13.659449345094895</v>
      </c>
      <c r="L26" s="551">
        <f>'41abenpreGIII'!T26</f>
        <v>0</v>
      </c>
      <c r="M26" s="552">
        <f t="shared" si="3"/>
        <v>0</v>
      </c>
      <c r="N26" s="550">
        <f t="shared" si="5"/>
        <v>3741</v>
      </c>
      <c r="O26" s="552">
        <f t="shared" si="5"/>
        <v>100</v>
      </c>
      <c r="P26" s="553"/>
      <c r="Q26" s="553">
        <f t="shared" si="4"/>
        <v>1.5633096531550355</v>
      </c>
    </row>
    <row r="27" spans="2:25" s="549" customFormat="1" ht="18" customHeight="1" x14ac:dyDescent="0.2">
      <c r="B27" s="531" t="s">
        <v>4</v>
      </c>
      <c r="C27" s="546"/>
      <c r="D27" s="550">
        <f>'41abenpreGIII'!D27</f>
        <v>1142</v>
      </c>
      <c r="F27" s="551">
        <f>'41abenpreGIII'!F27+'41abenpreGIII'!H27+'41abenpreGIII'!J27+'41abenpreGIII'!L27+'41abenpreGIII'!N27</f>
        <v>807</v>
      </c>
      <c r="G27" s="554">
        <f t="shared" si="0"/>
        <v>54.711864406779661</v>
      </c>
      <c r="H27" s="550">
        <f>'41abenpreGIII'!P27</f>
        <v>2</v>
      </c>
      <c r="I27" s="552">
        <f t="shared" si="1"/>
        <v>0.13559322033898305</v>
      </c>
      <c r="J27" s="551">
        <f>'41abenpreGIII'!R27</f>
        <v>666</v>
      </c>
      <c r="K27" s="552">
        <f t="shared" si="2"/>
        <v>45.152542372881356</v>
      </c>
      <c r="L27" s="551">
        <f>'41abenpreGIII'!T27</f>
        <v>0</v>
      </c>
      <c r="M27" s="552">
        <f t="shared" si="3"/>
        <v>0</v>
      </c>
      <c r="N27" s="551">
        <f t="shared" si="5"/>
        <v>1475</v>
      </c>
      <c r="O27" s="552">
        <f t="shared" si="5"/>
        <v>100</v>
      </c>
      <c r="P27" s="553"/>
      <c r="Q27" s="553">
        <f t="shared" si="4"/>
        <v>1.2915936952714535</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403022</v>
      </c>
      <c r="E30" s="561"/>
      <c r="F30" s="532">
        <f>SUM(F10:F27)</f>
        <v>303832</v>
      </c>
      <c r="G30" s="562">
        <f>F30*100/$N30</f>
        <v>57.448192406595069</v>
      </c>
      <c r="H30" s="532">
        <f>SUM(H10:H27)</f>
        <v>72105</v>
      </c>
      <c r="I30" s="562">
        <f>H30*100/$N30</f>
        <v>13.633527454242929</v>
      </c>
      <c r="J30" s="532">
        <f>SUM(J10:J27)</f>
        <v>149803</v>
      </c>
      <c r="K30" s="562">
        <f>J30*100/$N30</f>
        <v>28.324572681893812</v>
      </c>
      <c r="L30" s="532">
        <f>SUM(L10:L28)</f>
        <v>3140</v>
      </c>
      <c r="M30" s="562">
        <f>L30*100/$N30</f>
        <v>0.59370745726818941</v>
      </c>
      <c r="N30" s="532">
        <f>F30+H30+J30+L30</f>
        <v>528880</v>
      </c>
      <c r="O30" s="562">
        <f>G30+I30+K30+M30</f>
        <v>100</v>
      </c>
      <c r="P30" s="563"/>
      <c r="Q30" s="563">
        <f>(N30/D30)</f>
        <v>1.3122856816749457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W42"/>
  <sheetViews>
    <sheetView tabSelected="1" zoomScaleNormal="100" workbookViewId="0">
      <selection activeCell="H8" sqref="H8"/>
    </sheetView>
  </sheetViews>
  <sheetFormatPr baseColWidth="10" defaultColWidth="11.42578125" defaultRowHeight="15" x14ac:dyDescent="0.25"/>
  <cols>
    <col min="1" max="1" width="1.85546875" style="867" customWidth="1"/>
    <col min="2" max="2" width="44.1406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19" x14ac:dyDescent="0.25">
      <c r="A1" s="866"/>
      <c r="B1" s="866"/>
      <c r="H1" s="868"/>
      <c r="I1" s="868"/>
    </row>
    <row r="2" spans="1:19" ht="48.75" customHeight="1" x14ac:dyDescent="0.25">
      <c r="A2" s="866"/>
      <c r="B2" s="866"/>
      <c r="H2" s="868"/>
      <c r="I2" s="868"/>
    </row>
    <row r="3" spans="1:19" ht="24" customHeight="1" x14ac:dyDescent="0.25">
      <c r="A3" s="866"/>
      <c r="B3" s="1042" t="s">
        <v>349</v>
      </c>
      <c r="C3" s="1042"/>
      <c r="D3" s="1042"/>
      <c r="E3" s="1042"/>
      <c r="F3" s="1042"/>
      <c r="G3" s="1042"/>
      <c r="H3" s="1042"/>
      <c r="I3" s="1042"/>
      <c r="J3" s="1042"/>
      <c r="K3" s="1042"/>
      <c r="L3" s="1042"/>
      <c r="M3" s="1042"/>
      <c r="N3" s="1042"/>
      <c r="O3" s="1042"/>
      <c r="P3" s="1042"/>
      <c r="Q3" s="1042"/>
      <c r="R3" s="1042"/>
    </row>
    <row r="4" spans="1:19" ht="13.5" customHeight="1" x14ac:dyDescent="0.25">
      <c r="A4" s="866"/>
      <c r="B4" s="866"/>
      <c r="H4" s="868"/>
      <c r="I4" s="868"/>
    </row>
    <row r="5" spans="1:19" x14ac:dyDescent="0.25">
      <c r="A5" s="866"/>
      <c r="B5" s="869"/>
      <c r="C5" s="1038" t="s">
        <v>350</v>
      </c>
      <c r="D5" s="1038"/>
      <c r="E5" s="1038"/>
      <c r="F5" s="1038"/>
      <c r="G5" s="1038"/>
      <c r="H5" s="1038"/>
      <c r="I5" s="1038"/>
      <c r="J5" s="1038" t="s">
        <v>351</v>
      </c>
      <c r="K5" s="1038"/>
      <c r="L5" s="1038"/>
      <c r="M5" s="1038"/>
      <c r="N5" s="1038"/>
      <c r="O5" s="1038"/>
      <c r="P5" s="1038"/>
      <c r="Q5" s="1038"/>
      <c r="R5" s="1038"/>
      <c r="S5" s="1038"/>
    </row>
    <row r="6" spans="1:19" ht="25.5" customHeight="1" x14ac:dyDescent="0.25">
      <c r="A6" s="866"/>
      <c r="B6" s="869"/>
      <c r="C6" s="1039"/>
      <c r="D6" s="1039"/>
      <c r="E6" s="1039"/>
      <c r="F6" s="1039"/>
      <c r="G6" s="1039"/>
      <c r="H6" s="1039"/>
      <c r="I6" s="1039"/>
      <c r="J6" s="1039">
        <v>43830</v>
      </c>
      <c r="K6" s="1040"/>
      <c r="L6" s="1041">
        <v>44196</v>
      </c>
      <c r="M6" s="1041"/>
      <c r="N6" s="1041">
        <v>44561</v>
      </c>
      <c r="O6" s="1041"/>
      <c r="P6" s="1041">
        <v>44926</v>
      </c>
      <c r="Q6" s="1041"/>
      <c r="R6" s="1041">
        <f>H7</f>
        <v>45230</v>
      </c>
      <c r="S6" s="1041"/>
    </row>
    <row r="7" spans="1:19" x14ac:dyDescent="0.25">
      <c r="B7" s="870"/>
      <c r="C7" s="871">
        <v>43465</v>
      </c>
      <c r="D7" s="871">
        <v>43830</v>
      </c>
      <c r="E7" s="871">
        <v>44196</v>
      </c>
      <c r="F7" s="871">
        <v>44561</v>
      </c>
      <c r="G7" s="871">
        <v>44926</v>
      </c>
      <c r="H7" s="871">
        <v>45230</v>
      </c>
      <c r="I7" s="871"/>
      <c r="J7" s="871" t="s">
        <v>31</v>
      </c>
      <c r="K7" s="871" t="s">
        <v>352</v>
      </c>
      <c r="L7" s="871" t="s">
        <v>31</v>
      </c>
      <c r="M7" s="871" t="s">
        <v>352</v>
      </c>
      <c r="N7" s="871" t="s">
        <v>31</v>
      </c>
      <c r="O7" s="871" t="s">
        <v>352</v>
      </c>
      <c r="P7" s="871" t="s">
        <v>31</v>
      </c>
      <c r="Q7" s="871" t="s">
        <v>352</v>
      </c>
      <c r="R7" s="871" t="s">
        <v>31</v>
      </c>
      <c r="S7" s="871" t="s">
        <v>352</v>
      </c>
    </row>
    <row r="8" spans="1:19" x14ac:dyDescent="0.25">
      <c r="B8" s="872" t="s">
        <v>32</v>
      </c>
      <c r="C8" s="873">
        <v>1767186</v>
      </c>
      <c r="D8" s="873">
        <v>1894744</v>
      </c>
      <c r="E8" s="873">
        <v>1850950</v>
      </c>
      <c r="F8" s="873">
        <v>1892604</v>
      </c>
      <c r="G8" s="873">
        <v>1982018</v>
      </c>
      <c r="H8" s="873">
        <v>2085071</v>
      </c>
      <c r="I8" s="874"/>
      <c r="J8" s="875">
        <v>7.2181422894930236E-2</v>
      </c>
      <c r="K8" s="876">
        <v>127558</v>
      </c>
      <c r="L8" s="878">
        <v>-2.3113412682663204E-2</v>
      </c>
      <c r="M8" s="879">
        <v>-43794</v>
      </c>
      <c r="N8" s="878">
        <v>2.250411950619946E-2</v>
      </c>
      <c r="O8" s="879">
        <v>41654</v>
      </c>
      <c r="P8" s="878">
        <v>4.7243903109155383E-2</v>
      </c>
      <c r="Q8" s="873">
        <f>G8-F8</f>
        <v>89414</v>
      </c>
      <c r="R8" s="878">
        <f>[1]Cuadro2_ampl!P5</f>
        <v>5.9552441994655148E-2</v>
      </c>
      <c r="S8" s="879">
        <f>[1]Cuadro2_ampl!Q5</f>
        <v>117192</v>
      </c>
    </row>
    <row r="9" spans="1:19" x14ac:dyDescent="0.25">
      <c r="B9" s="880" t="s">
        <v>254</v>
      </c>
      <c r="C9" s="881">
        <v>1638618</v>
      </c>
      <c r="D9" s="881">
        <v>1735551</v>
      </c>
      <c r="E9" s="881">
        <v>1709394</v>
      </c>
      <c r="F9" s="881">
        <v>1768008</v>
      </c>
      <c r="G9" s="881">
        <v>1850208</v>
      </c>
      <c r="H9" s="881">
        <v>1954149</v>
      </c>
      <c r="I9" s="882"/>
      <c r="J9" s="883">
        <v>5.9155336997396502E-2</v>
      </c>
      <c r="K9" s="884">
        <v>96933</v>
      </c>
      <c r="L9" s="885">
        <v>-1.507129436127197E-2</v>
      </c>
      <c r="M9" s="884">
        <v>-26157</v>
      </c>
      <c r="N9" s="885">
        <v>3.4289344644944375E-2</v>
      </c>
      <c r="O9" s="884">
        <v>58614</v>
      </c>
      <c r="P9" s="885">
        <v>4.6493002294107244E-2</v>
      </c>
      <c r="Q9" s="881">
        <f t="shared" ref="Q9:Q22" si="0">G9-F9</f>
        <v>82200</v>
      </c>
      <c r="R9" s="885">
        <f>[1]Cuadro2_ampl!P6</f>
        <v>6.84651307239037E-2</v>
      </c>
      <c r="S9" s="884">
        <f>[1]Cuadro2_ampl!Q6</f>
        <v>125218</v>
      </c>
    </row>
    <row r="10" spans="1:19" x14ac:dyDescent="0.25">
      <c r="B10" s="886" t="s">
        <v>353</v>
      </c>
      <c r="C10" s="887">
        <v>334306</v>
      </c>
      <c r="D10" s="887">
        <v>350514</v>
      </c>
      <c r="E10" s="887">
        <v>352921</v>
      </c>
      <c r="F10" s="887">
        <v>352430</v>
      </c>
      <c r="G10" s="887">
        <v>359348</v>
      </c>
      <c r="H10" s="887">
        <v>372573</v>
      </c>
      <c r="I10" s="888"/>
      <c r="J10" s="889">
        <v>4.8482527983344514E-2</v>
      </c>
      <c r="K10" s="890">
        <v>16208</v>
      </c>
      <c r="L10" s="892">
        <v>6.8670580918308577E-3</v>
      </c>
      <c r="M10" s="890">
        <v>2407</v>
      </c>
      <c r="N10" s="892">
        <v>-1.3912461995744252E-3</v>
      </c>
      <c r="O10" s="890">
        <v>-491</v>
      </c>
      <c r="P10" s="892">
        <v>1.9629429957722211E-2</v>
      </c>
      <c r="Q10" s="887">
        <f t="shared" si="0"/>
        <v>6918</v>
      </c>
      <c r="R10" s="892">
        <f>[1]Cuadro2_ampl!P7</f>
        <v>4.4467369943735902E-2</v>
      </c>
      <c r="S10" s="890">
        <f>[1]Cuadro2_ampl!Q7</f>
        <v>15862</v>
      </c>
    </row>
    <row r="11" spans="1:19" x14ac:dyDescent="0.25">
      <c r="B11" s="893" t="s">
        <v>354</v>
      </c>
      <c r="C11" s="894">
        <v>1304312</v>
      </c>
      <c r="D11" s="894">
        <v>1385037</v>
      </c>
      <c r="E11" s="894">
        <v>1356473</v>
      </c>
      <c r="F11" s="894">
        <v>1415578</v>
      </c>
      <c r="G11" s="894">
        <v>1490860</v>
      </c>
      <c r="H11" s="894">
        <v>1581576</v>
      </c>
      <c r="I11" s="895"/>
      <c r="J11" s="896">
        <v>6.1890866602469341E-2</v>
      </c>
      <c r="K11" s="897">
        <v>80725</v>
      </c>
      <c r="L11" s="898">
        <v>-2.0623275768084204E-2</v>
      </c>
      <c r="M11" s="897">
        <v>-28564</v>
      </c>
      <c r="N11" s="898">
        <v>4.3572559129448241E-2</v>
      </c>
      <c r="O11" s="897">
        <v>59105</v>
      </c>
      <c r="P11" s="898">
        <v>5.3181103407936581E-2</v>
      </c>
      <c r="Q11" s="894">
        <f t="shared" si="0"/>
        <v>75282</v>
      </c>
      <c r="R11" s="898">
        <f>[1]Cuadro2_ampl!P8</f>
        <v>7.4279659290051869E-2</v>
      </c>
      <c r="S11" s="897">
        <f>[1]Cuadro2_ampl!Q8</f>
        <v>109356</v>
      </c>
    </row>
    <row r="12" spans="1:19" x14ac:dyDescent="0.25">
      <c r="B12" s="899" t="s">
        <v>355</v>
      </c>
      <c r="C12" s="900">
        <v>429437</v>
      </c>
      <c r="D12" s="900">
        <v>467298</v>
      </c>
      <c r="E12" s="900">
        <v>473559</v>
      </c>
      <c r="F12" s="900">
        <v>487549</v>
      </c>
      <c r="G12" s="900">
        <v>515590</v>
      </c>
      <c r="H12" s="900">
        <v>555859</v>
      </c>
      <c r="I12" s="901"/>
      <c r="J12" s="889">
        <v>8.8164270894217411E-2</v>
      </c>
      <c r="K12" s="890">
        <v>37861</v>
      </c>
      <c r="L12" s="892">
        <v>1.3398302582078303E-2</v>
      </c>
      <c r="M12" s="890">
        <v>6261</v>
      </c>
      <c r="N12" s="892">
        <v>2.9542253446772193E-2</v>
      </c>
      <c r="O12" s="890">
        <v>13990</v>
      </c>
      <c r="P12" s="892">
        <v>5.7514219083620421E-2</v>
      </c>
      <c r="Q12" s="887">
        <f t="shared" si="0"/>
        <v>28041</v>
      </c>
      <c r="R12" s="892">
        <f>[1]Cuadro2_ampl!P9</f>
        <v>9.2116689654088368E-2</v>
      </c>
      <c r="S12" s="890">
        <f>[1]Cuadro2_ampl!Q9</f>
        <v>46885</v>
      </c>
    </row>
    <row r="13" spans="1:19" x14ac:dyDescent="0.25">
      <c r="B13" s="886" t="s">
        <v>356</v>
      </c>
      <c r="C13" s="887">
        <v>490680</v>
      </c>
      <c r="D13" s="887">
        <v>515590</v>
      </c>
      <c r="E13" s="887">
        <v>506355</v>
      </c>
      <c r="F13" s="887">
        <v>529632</v>
      </c>
      <c r="G13" s="887">
        <v>560619</v>
      </c>
      <c r="H13" s="887">
        <v>593769</v>
      </c>
      <c r="I13" s="888"/>
      <c r="J13" s="889">
        <v>5.076628352490431E-2</v>
      </c>
      <c r="K13" s="890">
        <v>24910</v>
      </c>
      <c r="L13" s="892">
        <v>-1.7911518842491092E-2</v>
      </c>
      <c r="M13" s="890">
        <v>-9235</v>
      </c>
      <c r="N13" s="892">
        <v>4.5969724797819689E-2</v>
      </c>
      <c r="O13" s="890">
        <v>23277</v>
      </c>
      <c r="P13" s="892">
        <v>5.8506661228928669E-2</v>
      </c>
      <c r="Q13" s="887">
        <f t="shared" si="0"/>
        <v>30987</v>
      </c>
      <c r="R13" s="892">
        <f>[1]Cuadro2_ampl!P10</f>
        <v>7.2879380595733956E-2</v>
      </c>
      <c r="S13" s="890">
        <f>[1]Cuadro2_ampl!Q10</f>
        <v>40334</v>
      </c>
    </row>
    <row r="14" spans="1:19" x14ac:dyDescent="0.25">
      <c r="B14" s="902" t="s">
        <v>357</v>
      </c>
      <c r="C14" s="903">
        <v>384195</v>
      </c>
      <c r="D14" s="903">
        <v>402149</v>
      </c>
      <c r="E14" s="903">
        <v>376559</v>
      </c>
      <c r="F14" s="903">
        <v>398397</v>
      </c>
      <c r="G14" s="903">
        <v>414651</v>
      </c>
      <c r="H14" s="903">
        <v>431948</v>
      </c>
      <c r="I14" s="904"/>
      <c r="J14" s="889">
        <v>4.67314775049128E-2</v>
      </c>
      <c r="K14" s="890">
        <v>17954</v>
      </c>
      <c r="L14" s="892">
        <v>-6.363313100368273E-2</v>
      </c>
      <c r="M14" s="890">
        <v>-25590</v>
      </c>
      <c r="N14" s="892">
        <v>5.7993568072997936E-2</v>
      </c>
      <c r="O14" s="890">
        <v>21838</v>
      </c>
      <c r="P14" s="892">
        <v>4.0798499988704773E-2</v>
      </c>
      <c r="Q14" s="887">
        <f t="shared" si="0"/>
        <v>16254</v>
      </c>
      <c r="R14" s="892">
        <f>[1]Cuadro2_ampl!P11</f>
        <v>5.4017583715419981E-2</v>
      </c>
      <c r="S14" s="890">
        <f>[1]Cuadro2_ampl!Q11</f>
        <v>22137</v>
      </c>
    </row>
    <row r="15" spans="1:19" x14ac:dyDescent="0.25">
      <c r="B15" s="880" t="s">
        <v>358</v>
      </c>
      <c r="C15" s="881">
        <v>1054275</v>
      </c>
      <c r="D15" s="881">
        <v>1115183</v>
      </c>
      <c r="E15" s="881">
        <v>1124230</v>
      </c>
      <c r="F15" s="881">
        <v>1222142</v>
      </c>
      <c r="G15" s="881">
        <v>1313437</v>
      </c>
      <c r="H15" s="881">
        <v>1392030</v>
      </c>
      <c r="I15" s="882"/>
      <c r="J15" s="883">
        <v>5.7772402836072212E-2</v>
      </c>
      <c r="K15" s="884">
        <v>60908</v>
      </c>
      <c r="L15" s="905">
        <v>8.1125698652149136E-3</v>
      </c>
      <c r="M15" s="884">
        <v>9047</v>
      </c>
      <c r="N15" s="905">
        <v>8.7092498865890322E-2</v>
      </c>
      <c r="O15" s="884">
        <v>97912</v>
      </c>
      <c r="P15" s="905">
        <v>7.4700812180581222E-2</v>
      </c>
      <c r="Q15" s="881">
        <f t="shared" si="0"/>
        <v>91295</v>
      </c>
      <c r="R15" s="905">
        <f>[1]Cuadro2_ampl!P12</f>
        <v>7.9172497199406111E-2</v>
      </c>
      <c r="S15" s="884">
        <f>[1]Cuadro2_ampl!Q12</f>
        <v>102125</v>
      </c>
    </row>
    <row r="16" spans="1:19" x14ac:dyDescent="0.25">
      <c r="B16" s="886" t="s">
        <v>355</v>
      </c>
      <c r="C16" s="887">
        <v>277636</v>
      </c>
      <c r="D16" s="887">
        <v>310719</v>
      </c>
      <c r="E16" s="887">
        <v>337667</v>
      </c>
      <c r="F16" s="887">
        <v>378893</v>
      </c>
      <c r="G16" s="887">
        <v>419029</v>
      </c>
      <c r="H16" s="887">
        <v>451492</v>
      </c>
      <c r="I16" s="888"/>
      <c r="J16" s="889">
        <v>0.11915961906957317</v>
      </c>
      <c r="K16" s="890">
        <v>33083</v>
      </c>
      <c r="L16" s="892">
        <v>8.6727879531023122E-2</v>
      </c>
      <c r="M16" s="890">
        <v>26948</v>
      </c>
      <c r="N16" s="892">
        <v>0.12209069882458157</v>
      </c>
      <c r="O16" s="890">
        <v>41226</v>
      </c>
      <c r="P16" s="892">
        <v>0.10592964240563951</v>
      </c>
      <c r="Q16" s="887">
        <f t="shared" si="0"/>
        <v>40136</v>
      </c>
      <c r="R16" s="892">
        <f>[1]Cuadro2_ampl!P13</f>
        <v>0.10146058945652991</v>
      </c>
      <c r="S16" s="890">
        <f>[1]Cuadro2_ampl!Q13</f>
        <v>41589</v>
      </c>
    </row>
    <row r="17" spans="2:21" x14ac:dyDescent="0.25">
      <c r="B17" s="886" t="s">
        <v>356</v>
      </c>
      <c r="C17" s="887">
        <v>427294</v>
      </c>
      <c r="D17" s="887">
        <v>442658</v>
      </c>
      <c r="E17" s="887">
        <v>443395</v>
      </c>
      <c r="F17" s="887">
        <v>474372</v>
      </c>
      <c r="G17" s="887">
        <v>508082</v>
      </c>
      <c r="H17" s="887">
        <v>537516</v>
      </c>
      <c r="I17" s="888"/>
      <c r="J17" s="889">
        <v>3.5956507697276319E-2</v>
      </c>
      <c r="K17" s="890">
        <v>15364</v>
      </c>
      <c r="L17" s="892">
        <v>1.6649422353147703E-3</v>
      </c>
      <c r="M17" s="890">
        <v>737</v>
      </c>
      <c r="N17" s="892">
        <v>6.9863214515274219E-2</v>
      </c>
      <c r="O17" s="890">
        <v>30977</v>
      </c>
      <c r="P17" s="892">
        <v>7.1062372989974198E-2</v>
      </c>
      <c r="Q17" s="887">
        <f t="shared" si="0"/>
        <v>33710</v>
      </c>
      <c r="R17" s="892">
        <f>[1]Cuadro2_ampl!P14</f>
        <v>7.5290069616708033E-2</v>
      </c>
      <c r="S17" s="890">
        <f>[1]Cuadro2_ampl!Q14</f>
        <v>37636</v>
      </c>
    </row>
    <row r="18" spans="2:21" x14ac:dyDescent="0.25">
      <c r="B18" s="902" t="s">
        <v>357</v>
      </c>
      <c r="C18" s="903">
        <v>349345</v>
      </c>
      <c r="D18" s="903">
        <v>361806</v>
      </c>
      <c r="E18" s="903">
        <v>343168</v>
      </c>
      <c r="F18" s="903">
        <v>368877</v>
      </c>
      <c r="G18" s="903">
        <v>386326</v>
      </c>
      <c r="H18" s="903">
        <v>403022</v>
      </c>
      <c r="I18" s="904"/>
      <c r="J18" s="906">
        <v>3.5669610270649299E-2</v>
      </c>
      <c r="K18" s="907">
        <v>12461</v>
      </c>
      <c r="L18" s="909">
        <v>-5.151379468554973E-2</v>
      </c>
      <c r="M18" s="907">
        <v>-18638</v>
      </c>
      <c r="N18" s="909">
        <v>7.4916658895934463E-2</v>
      </c>
      <c r="O18" s="907">
        <v>25709</v>
      </c>
      <c r="P18" s="909">
        <v>4.7303030549478597E-2</v>
      </c>
      <c r="Q18" s="903">
        <f t="shared" si="0"/>
        <v>17449</v>
      </c>
      <c r="R18" s="909">
        <f>[1]Cuadro2_ampl!P15</f>
        <v>6.0243816458926291E-2</v>
      </c>
      <c r="S18" s="907">
        <f>[1]Cuadro2_ampl!Q15</f>
        <v>22900</v>
      </c>
    </row>
    <row r="19" spans="2:21" ht="15" customHeight="1" x14ac:dyDescent="0.25">
      <c r="B19" s="880" t="s">
        <v>359</v>
      </c>
      <c r="C19" s="881">
        <v>250037</v>
      </c>
      <c r="D19" s="881">
        <v>269854</v>
      </c>
      <c r="E19" s="881">
        <v>232243</v>
      </c>
      <c r="F19" s="881">
        <v>193436</v>
      </c>
      <c r="G19" s="881">
        <v>177423</v>
      </c>
      <c r="H19" s="881">
        <v>189546</v>
      </c>
      <c r="I19" s="882"/>
      <c r="J19" s="911">
        <v>7.92562700720294E-2</v>
      </c>
      <c r="K19" s="912">
        <v>19817</v>
      </c>
      <c r="L19" s="913">
        <v>-0.13937536593861866</v>
      </c>
      <c r="M19" s="912">
        <v>-37611</v>
      </c>
      <c r="N19" s="913">
        <v>-0.16709653251120593</v>
      </c>
      <c r="O19" s="912">
        <v>-38807</v>
      </c>
      <c r="P19" s="913">
        <v>-8.2781902024442244E-2</v>
      </c>
      <c r="Q19" s="1002">
        <f t="shared" si="0"/>
        <v>-16013</v>
      </c>
      <c r="R19" s="913">
        <f>[1]Cuadro2_ampl!P16</f>
        <v>3.9662123248224157E-2</v>
      </c>
      <c r="S19" s="912">
        <f>[1]Cuadro2_ampl!Q16</f>
        <v>7231</v>
      </c>
    </row>
    <row r="20" spans="2:21" x14ac:dyDescent="0.25">
      <c r="B20" s="886" t="s">
        <v>355</v>
      </c>
      <c r="C20" s="887">
        <v>151801</v>
      </c>
      <c r="D20" s="887">
        <v>156579</v>
      </c>
      <c r="E20" s="887">
        <v>135892</v>
      </c>
      <c r="F20" s="887">
        <v>108656</v>
      </c>
      <c r="G20" s="887">
        <v>96561</v>
      </c>
      <c r="H20" s="887">
        <v>104367</v>
      </c>
      <c r="I20" s="888"/>
      <c r="J20" s="889">
        <v>3.1475418475504169E-2</v>
      </c>
      <c r="K20" s="890">
        <v>4778</v>
      </c>
      <c r="L20" s="892">
        <v>-0.13211861105256772</v>
      </c>
      <c r="M20" s="890">
        <v>-20687</v>
      </c>
      <c r="N20" s="892">
        <v>-0.20042386601124418</v>
      </c>
      <c r="O20" s="890">
        <v>-27236</v>
      </c>
      <c r="P20" s="892">
        <v>-0.11131460756884115</v>
      </c>
      <c r="Q20" s="887">
        <f t="shared" si="0"/>
        <v>-12095</v>
      </c>
      <c r="R20" s="892">
        <f>[1]Cuadro2_ampl!P17</f>
        <v>5.3456611924781239E-2</v>
      </c>
      <c r="S20" s="890">
        <f>[1]Cuadro2_ampl!Q17</f>
        <v>5296</v>
      </c>
    </row>
    <row r="21" spans="2:21" x14ac:dyDescent="0.25">
      <c r="B21" s="886" t="s">
        <v>356</v>
      </c>
      <c r="C21" s="887">
        <v>63386</v>
      </c>
      <c r="D21" s="887">
        <v>72932</v>
      </c>
      <c r="E21" s="887">
        <v>62960</v>
      </c>
      <c r="F21" s="887">
        <v>55260</v>
      </c>
      <c r="G21" s="887">
        <v>52537</v>
      </c>
      <c r="H21" s="887">
        <v>56253</v>
      </c>
      <c r="I21" s="888"/>
      <c r="J21" s="889">
        <v>0.15060107910264087</v>
      </c>
      <c r="K21" s="890">
        <v>9546</v>
      </c>
      <c r="L21" s="892">
        <v>-0.13673010475511438</v>
      </c>
      <c r="M21" s="890">
        <v>-9972</v>
      </c>
      <c r="N21" s="892">
        <v>-0.12229987293519695</v>
      </c>
      <c r="O21" s="890">
        <v>-7700</v>
      </c>
      <c r="P21" s="892">
        <v>-4.9276149113282708E-2</v>
      </c>
      <c r="Q21" s="887">
        <f t="shared" si="0"/>
        <v>-2723</v>
      </c>
      <c r="R21" s="892">
        <f>[1]Cuadro2_ampl!P18</f>
        <v>5.0378115955559633E-2</v>
      </c>
      <c r="S21" s="890">
        <f>[1]Cuadro2_ampl!Q18</f>
        <v>2698</v>
      </c>
    </row>
    <row r="22" spans="2:21" x14ac:dyDescent="0.25">
      <c r="B22" s="902" t="s">
        <v>357</v>
      </c>
      <c r="C22" s="903">
        <v>34850</v>
      </c>
      <c r="D22" s="903">
        <v>40343</v>
      </c>
      <c r="E22" s="903">
        <v>33391</v>
      </c>
      <c r="F22" s="903">
        <v>29520</v>
      </c>
      <c r="G22" s="903">
        <v>28325</v>
      </c>
      <c r="H22" s="903">
        <v>28926</v>
      </c>
      <c r="I22" s="904"/>
      <c r="J22" s="906">
        <v>0.15761836441893839</v>
      </c>
      <c r="K22" s="907">
        <v>5493</v>
      </c>
      <c r="L22" s="909">
        <v>-0.17232233596906521</v>
      </c>
      <c r="M22" s="907">
        <v>-6952</v>
      </c>
      <c r="N22" s="909">
        <v>-0.11592944206522715</v>
      </c>
      <c r="O22" s="907">
        <v>-3871</v>
      </c>
      <c r="P22" s="909">
        <v>-4.0481029810298108E-2</v>
      </c>
      <c r="Q22" s="903">
        <f t="shared" si="0"/>
        <v>-1195</v>
      </c>
      <c r="R22" s="909">
        <f>[1]Cuadro2_ampl!P19</f>
        <v>-2.5699754117686657E-2</v>
      </c>
      <c r="S22" s="907">
        <f>[1]Cuadro2_ampl!Q19</f>
        <v>-763</v>
      </c>
    </row>
    <row r="23" spans="2:21" x14ac:dyDescent="0.25">
      <c r="B23" s="914"/>
      <c r="C23" s="914"/>
      <c r="D23" s="914"/>
      <c r="E23" s="914"/>
      <c r="F23" s="914"/>
      <c r="G23" s="914"/>
      <c r="H23" s="914"/>
      <c r="I23" s="914"/>
      <c r="J23" s="914"/>
      <c r="K23" s="914"/>
      <c r="L23" s="914"/>
      <c r="M23" s="914"/>
      <c r="N23" s="914"/>
      <c r="O23" s="914"/>
      <c r="P23" s="914"/>
      <c r="Q23" s="914"/>
      <c r="R23" s="914"/>
      <c r="S23" s="914"/>
    </row>
    <row r="24" spans="2:21" x14ac:dyDescent="0.25">
      <c r="B24" s="915"/>
      <c r="C24" s="1038" t="s">
        <v>350</v>
      </c>
      <c r="D24" s="1038"/>
      <c r="E24" s="1038"/>
      <c r="F24" s="1038"/>
      <c r="G24" s="1038"/>
      <c r="H24" s="1038"/>
      <c r="I24" s="1038"/>
      <c r="J24" s="1038" t="s">
        <v>351</v>
      </c>
      <c r="K24" s="1038"/>
      <c r="L24" s="1038"/>
      <c r="M24" s="1038"/>
      <c r="N24" s="1038"/>
      <c r="O24" s="1038"/>
      <c r="P24" s="1038"/>
      <c r="Q24" s="1038"/>
      <c r="R24" s="1038"/>
      <c r="S24" s="1038"/>
    </row>
    <row r="25" spans="2:21" ht="24" customHeight="1" x14ac:dyDescent="0.25">
      <c r="B25" s="915"/>
      <c r="C25" s="1039"/>
      <c r="D25" s="1039"/>
      <c r="E25" s="1039"/>
      <c r="F25" s="1039"/>
      <c r="G25" s="1039"/>
      <c r="H25" s="1039"/>
      <c r="I25" s="1039"/>
      <c r="J25" s="1039">
        <v>43830</v>
      </c>
      <c r="K25" s="1040"/>
      <c r="L25" s="1041">
        <v>44196</v>
      </c>
      <c r="M25" s="1041"/>
      <c r="N25" s="1041">
        <v>44561</v>
      </c>
      <c r="O25" s="1041"/>
      <c r="P25" s="1041">
        <v>44926</v>
      </c>
      <c r="Q25" s="1041"/>
      <c r="R25" s="1041">
        <f>R6</f>
        <v>45230</v>
      </c>
      <c r="S25" s="1041"/>
    </row>
    <row r="26" spans="2:21" x14ac:dyDescent="0.25">
      <c r="B26" s="870"/>
      <c r="C26" s="871">
        <v>43465</v>
      </c>
      <c r="D26" s="871">
        <v>43830</v>
      </c>
      <c r="E26" s="871">
        <v>44196</v>
      </c>
      <c r="F26" s="871">
        <v>44561</v>
      </c>
      <c r="G26" s="871">
        <v>44926</v>
      </c>
      <c r="H26" s="871">
        <f>H7</f>
        <v>45230</v>
      </c>
      <c r="I26" s="871"/>
      <c r="J26" s="871" t="s">
        <v>31</v>
      </c>
      <c r="K26" s="871" t="s">
        <v>352</v>
      </c>
      <c r="L26" s="871" t="s">
        <v>31</v>
      </c>
      <c r="M26" s="871" t="s">
        <v>352</v>
      </c>
      <c r="N26" s="871" t="s">
        <v>31</v>
      </c>
      <c r="O26" s="871" t="s">
        <v>352</v>
      </c>
      <c r="P26" s="871" t="s">
        <v>31</v>
      </c>
      <c r="Q26" s="871" t="s">
        <v>352</v>
      </c>
      <c r="R26" s="871" t="s">
        <v>31</v>
      </c>
      <c r="S26" s="871" t="s">
        <v>352</v>
      </c>
    </row>
    <row r="27" spans="2:21" x14ac:dyDescent="0.25">
      <c r="B27" s="872" t="s">
        <v>75</v>
      </c>
      <c r="C27" s="873">
        <v>1320659</v>
      </c>
      <c r="D27" s="873">
        <v>1411021</v>
      </c>
      <c r="E27" s="873">
        <v>1427207</v>
      </c>
      <c r="F27" s="873">
        <v>1569205</v>
      </c>
      <c r="G27" s="873">
        <v>1727429</v>
      </c>
      <c r="H27" s="873">
        <v>1872387</v>
      </c>
      <c r="I27" s="874"/>
      <c r="J27" s="875">
        <v>6.842190149008931E-2</v>
      </c>
      <c r="K27" s="876">
        <v>90362</v>
      </c>
      <c r="L27" s="877">
        <v>1.1471126227037054E-2</v>
      </c>
      <c r="M27" s="873">
        <v>16186</v>
      </c>
      <c r="N27" s="878">
        <v>9.9493626362538778E-2</v>
      </c>
      <c r="O27" s="873">
        <v>141998</v>
      </c>
      <c r="P27" s="878">
        <v>0.10083067540569912</v>
      </c>
      <c r="Q27" s="873">
        <f>G27-F27</f>
        <v>158224</v>
      </c>
      <c r="R27" s="878">
        <f>[1]Cuadro2_ampl!P24</f>
        <v>0.11260940329043256</v>
      </c>
      <c r="S27" s="879">
        <f>[1]Cuadro2_ampl!Q24</f>
        <v>189508</v>
      </c>
    </row>
    <row r="28" spans="2:21" ht="15" customHeight="1" x14ac:dyDescent="0.25">
      <c r="B28" s="916" t="s">
        <v>360</v>
      </c>
      <c r="C28" s="917">
        <v>52274</v>
      </c>
      <c r="D28" s="917">
        <v>60438</v>
      </c>
      <c r="E28" s="917">
        <v>61411</v>
      </c>
      <c r="F28" s="917">
        <v>62214</v>
      </c>
      <c r="G28" s="917">
        <v>65642</v>
      </c>
      <c r="H28" s="917">
        <v>68453</v>
      </c>
      <c r="I28" s="882"/>
      <c r="J28" s="918">
        <v>0.15617706699315148</v>
      </c>
      <c r="K28" s="917">
        <v>8164</v>
      </c>
      <c r="L28" s="919">
        <v>1.6099142923326371E-2</v>
      </c>
      <c r="M28" s="920">
        <v>973</v>
      </c>
      <c r="N28" s="919">
        <v>1.3075833319763586E-2</v>
      </c>
      <c r="O28" s="920">
        <v>803</v>
      </c>
      <c r="P28" s="919">
        <v>5.510013823255222E-2</v>
      </c>
      <c r="Q28" s="917">
        <f t="shared" ref="Q28:Q41" si="1">G28-F28</f>
        <v>3428</v>
      </c>
      <c r="R28" s="921">
        <f>[1]Cuadro2_ampl!P25</f>
        <v>8.7816040809191698E-2</v>
      </c>
      <c r="S28" s="920">
        <f>[1]Cuadro2_ampl!Q25</f>
        <v>5526</v>
      </c>
    </row>
    <row r="29" spans="2:21" x14ac:dyDescent="0.25">
      <c r="B29" s="886" t="s">
        <v>361</v>
      </c>
      <c r="C29" s="887">
        <v>224714</v>
      </c>
      <c r="D29" s="887">
        <v>246617</v>
      </c>
      <c r="E29" s="887">
        <v>254644</v>
      </c>
      <c r="F29" s="887">
        <v>292469</v>
      </c>
      <c r="G29" s="887">
        <v>351993</v>
      </c>
      <c r="H29" s="887">
        <v>413790</v>
      </c>
      <c r="I29" s="888"/>
      <c r="J29" s="889">
        <v>9.747056258177067E-2</v>
      </c>
      <c r="K29" s="887">
        <v>21903</v>
      </c>
      <c r="L29" s="892">
        <v>3.2548445565390827E-2</v>
      </c>
      <c r="M29" s="890">
        <v>8027</v>
      </c>
      <c r="N29" s="892">
        <v>0.14854070781169004</v>
      </c>
      <c r="O29" s="890">
        <v>37825</v>
      </c>
      <c r="P29" s="892">
        <v>0.20352242459884629</v>
      </c>
      <c r="Q29" s="887">
        <f t="shared" si="1"/>
        <v>59524</v>
      </c>
      <c r="R29" s="891">
        <f>[1]Cuadro2_ampl!P26</f>
        <v>0.24619777016160604</v>
      </c>
      <c r="S29" s="890">
        <f>[1]Cuadro2_ampl!Q26</f>
        <v>81748</v>
      </c>
    </row>
    <row r="30" spans="2:21" x14ac:dyDescent="0.25">
      <c r="B30" s="886" t="s">
        <v>362</v>
      </c>
      <c r="C30" s="887">
        <v>235924</v>
      </c>
      <c r="D30" s="887">
        <v>250318</v>
      </c>
      <c r="E30" s="887">
        <v>253202</v>
      </c>
      <c r="F30" s="887">
        <v>291129</v>
      </c>
      <c r="G30" s="887">
        <v>322595</v>
      </c>
      <c r="H30" s="887">
        <v>338021</v>
      </c>
      <c r="I30" s="888"/>
      <c r="J30" s="889">
        <v>6.1011173089638993E-2</v>
      </c>
      <c r="K30" s="887">
        <v>14394</v>
      </c>
      <c r="L30" s="892">
        <v>1.1521344849351633E-2</v>
      </c>
      <c r="M30" s="890">
        <v>2884</v>
      </c>
      <c r="N30" s="892">
        <v>0.14978949613352177</v>
      </c>
      <c r="O30" s="890">
        <v>37927</v>
      </c>
      <c r="P30" s="892">
        <v>0.1080826712556977</v>
      </c>
      <c r="Q30" s="887">
        <f t="shared" si="1"/>
        <v>31466</v>
      </c>
      <c r="R30" s="891">
        <f>[1]Cuadro2_ampl!P27</f>
        <v>7.7560401796672451E-2</v>
      </c>
      <c r="S30" s="890">
        <f>[1]Cuadro2_ampl!Q27</f>
        <v>24330</v>
      </c>
    </row>
    <row r="31" spans="2:21" x14ac:dyDescent="0.25">
      <c r="B31" s="886" t="s">
        <v>363</v>
      </c>
      <c r="C31" s="887">
        <v>94802</v>
      </c>
      <c r="D31" s="887">
        <v>96748</v>
      </c>
      <c r="E31" s="887">
        <v>88465</v>
      </c>
      <c r="F31" s="887">
        <v>91795</v>
      </c>
      <c r="G31" s="887">
        <v>97929</v>
      </c>
      <c r="H31" s="887">
        <v>104286</v>
      </c>
      <c r="I31" s="888"/>
      <c r="J31" s="889">
        <v>2.0526993101411373E-2</v>
      </c>
      <c r="K31" s="887">
        <v>1946</v>
      </c>
      <c r="L31" s="892">
        <v>-8.5614172902799046E-2</v>
      </c>
      <c r="M31" s="890">
        <v>-8283</v>
      </c>
      <c r="N31" s="892">
        <v>3.764200531283568E-2</v>
      </c>
      <c r="O31" s="890">
        <v>3330</v>
      </c>
      <c r="P31" s="892">
        <v>6.6822811699983609E-2</v>
      </c>
      <c r="Q31" s="887">
        <f t="shared" si="1"/>
        <v>6134</v>
      </c>
      <c r="R31" s="891">
        <f>[1]Cuadro2_ampl!P28</f>
        <v>8.060555192887553E-2</v>
      </c>
      <c r="S31" s="890">
        <f>[1]Cuadro2_ampl!Q28</f>
        <v>7779</v>
      </c>
    </row>
    <row r="32" spans="2:21" x14ac:dyDescent="0.25">
      <c r="B32" s="886" t="s">
        <v>364</v>
      </c>
      <c r="C32" s="887">
        <v>166579</v>
      </c>
      <c r="D32" s="887">
        <v>170785</v>
      </c>
      <c r="E32" s="887">
        <v>156437</v>
      </c>
      <c r="F32" s="887">
        <v>169990</v>
      </c>
      <c r="G32" s="887">
        <v>175956</v>
      </c>
      <c r="H32" s="887">
        <v>180778</v>
      </c>
      <c r="I32" s="888"/>
      <c r="J32" s="889">
        <v>2.5249281121870082E-2</v>
      </c>
      <c r="K32" s="887">
        <v>4206</v>
      </c>
      <c r="L32" s="892">
        <v>-8.4012061949234385E-2</v>
      </c>
      <c r="M32" s="890">
        <v>-14348</v>
      </c>
      <c r="N32" s="892">
        <v>8.6635514616107523E-2</v>
      </c>
      <c r="O32" s="890">
        <v>13553</v>
      </c>
      <c r="P32" s="892">
        <v>3.5096182128360409E-2</v>
      </c>
      <c r="Q32" s="887">
        <f t="shared" si="1"/>
        <v>5966</v>
      </c>
      <c r="R32" s="891">
        <f>[1]Cuadro2_ampl!P29</f>
        <v>4.0568698555229377E-2</v>
      </c>
      <c r="S32" s="890">
        <f>[1]Cuadro2_ampl!Q29</f>
        <v>7048</v>
      </c>
      <c r="U32" s="922"/>
    </row>
    <row r="33" spans="2:23" x14ac:dyDescent="0.25">
      <c r="B33" s="886" t="s">
        <v>365</v>
      </c>
      <c r="C33" s="887">
        <v>132491</v>
      </c>
      <c r="D33" s="887">
        <v>151340</v>
      </c>
      <c r="E33" s="887">
        <v>154547</v>
      </c>
      <c r="F33" s="887">
        <v>170517</v>
      </c>
      <c r="G33" s="887">
        <v>187214</v>
      </c>
      <c r="H33" s="887">
        <v>204997</v>
      </c>
      <c r="I33" s="888"/>
      <c r="J33" s="889">
        <v>0.14226626714267376</v>
      </c>
      <c r="K33" s="887">
        <v>18849</v>
      </c>
      <c r="L33" s="892">
        <v>2.1190696445090529E-2</v>
      </c>
      <c r="M33" s="890">
        <v>3207</v>
      </c>
      <c r="N33" s="892">
        <v>0.10333426077503938</v>
      </c>
      <c r="O33" s="890">
        <v>15970</v>
      </c>
      <c r="P33" s="892">
        <v>9.7919855498278752E-2</v>
      </c>
      <c r="Q33" s="887">
        <f t="shared" si="1"/>
        <v>16697</v>
      </c>
      <c r="R33" s="891">
        <f>[1]Cuadro2_ampl!P30</f>
        <v>0.10457516339869288</v>
      </c>
      <c r="S33" s="890">
        <f>[1]Cuadro2_ampl!Q30</f>
        <v>19408</v>
      </c>
    </row>
    <row r="34" spans="2:23" x14ac:dyDescent="0.25">
      <c r="B34" s="923" t="s">
        <v>366</v>
      </c>
      <c r="C34" s="924">
        <v>7022</v>
      </c>
      <c r="D34" s="924">
        <v>9202</v>
      </c>
      <c r="E34" s="924">
        <v>11820</v>
      </c>
      <c r="F34" s="924">
        <v>15678</v>
      </c>
      <c r="G34" s="924">
        <v>19892</v>
      </c>
      <c r="H34" s="924">
        <v>21608</v>
      </c>
      <c r="I34" s="925"/>
      <c r="J34" s="926">
        <v>0.31045286243235548</v>
      </c>
      <c r="K34" s="924">
        <v>2180</v>
      </c>
      <c r="L34" s="927">
        <v>0.28450336883286242</v>
      </c>
      <c r="M34" s="928">
        <v>2618</v>
      </c>
      <c r="N34" s="927">
        <v>0.3263959390862945</v>
      </c>
      <c r="O34" s="928">
        <v>3858</v>
      </c>
      <c r="P34" s="927">
        <v>0.26878428370965679</v>
      </c>
      <c r="Q34" s="924">
        <f t="shared" si="1"/>
        <v>4214</v>
      </c>
      <c r="R34" s="929">
        <f>[1]Cuadro2_ampl!P31</f>
        <v>0.10906944515731665</v>
      </c>
      <c r="S34" s="928">
        <f>[1]Cuadro2_ampl!Q31</f>
        <v>2125</v>
      </c>
    </row>
    <row r="35" spans="2:23" x14ac:dyDescent="0.25">
      <c r="B35" s="923" t="s">
        <v>367</v>
      </c>
      <c r="C35" s="924">
        <v>171</v>
      </c>
      <c r="D35" s="924">
        <v>236</v>
      </c>
      <c r="E35" s="924">
        <v>293</v>
      </c>
      <c r="F35" s="924">
        <v>388</v>
      </c>
      <c r="G35" s="924">
        <v>233</v>
      </c>
      <c r="H35" s="924">
        <v>179</v>
      </c>
      <c r="I35" s="925"/>
      <c r="J35" s="926">
        <v>0.38011695906432741</v>
      </c>
      <c r="K35" s="924">
        <v>65</v>
      </c>
      <c r="L35" s="927">
        <v>0.24152542372881358</v>
      </c>
      <c r="M35" s="928">
        <v>57</v>
      </c>
      <c r="N35" s="927">
        <v>0.32423208191126274</v>
      </c>
      <c r="O35" s="928">
        <v>95</v>
      </c>
      <c r="P35" s="927">
        <v>-0.39948453608247425</v>
      </c>
      <c r="Q35" s="924">
        <f t="shared" si="1"/>
        <v>-155</v>
      </c>
      <c r="R35" s="929">
        <f>[1]Cuadro2_ampl!P32</f>
        <v>-0.50824175824175821</v>
      </c>
      <c r="S35" s="928">
        <f>[1]Cuadro2_ampl!Q32</f>
        <v>-185</v>
      </c>
    </row>
    <row r="36" spans="2:23" x14ac:dyDescent="0.25">
      <c r="B36" s="923" t="s">
        <v>368</v>
      </c>
      <c r="C36" s="924">
        <v>29845</v>
      </c>
      <c r="D36" s="924">
        <v>37073</v>
      </c>
      <c r="E36" s="924">
        <v>46805</v>
      </c>
      <c r="F36" s="924">
        <v>56289</v>
      </c>
      <c r="G36" s="924">
        <v>61732</v>
      </c>
      <c r="H36" s="924">
        <v>66081</v>
      </c>
      <c r="I36" s="925"/>
      <c r="J36" s="926">
        <v>0.24218462053945378</v>
      </c>
      <c r="K36" s="924">
        <v>7228</v>
      </c>
      <c r="L36" s="927">
        <v>0.26250910366034574</v>
      </c>
      <c r="M36" s="928">
        <v>9732</v>
      </c>
      <c r="N36" s="927">
        <v>0.20262792436705479</v>
      </c>
      <c r="O36" s="928">
        <v>9484</v>
      </c>
      <c r="P36" s="927">
        <v>9.6697400913144715E-2</v>
      </c>
      <c r="Q36" s="924">
        <f t="shared" si="1"/>
        <v>5443</v>
      </c>
      <c r="R36" s="929">
        <f>[1]Cuadro2_ampl!P33</f>
        <v>6.4672047948185041E-2</v>
      </c>
      <c r="S36" s="928">
        <f>[1]Cuadro2_ampl!Q33</f>
        <v>4014</v>
      </c>
    </row>
    <row r="37" spans="2:23" x14ac:dyDescent="0.25">
      <c r="B37" s="923" t="s">
        <v>369</v>
      </c>
      <c r="C37" s="924">
        <v>21423</v>
      </c>
      <c r="D37" s="924">
        <v>24365</v>
      </c>
      <c r="E37" s="924">
        <v>24374</v>
      </c>
      <c r="F37" s="924">
        <v>23330</v>
      </c>
      <c r="G37" s="924">
        <v>22270</v>
      </c>
      <c r="H37" s="924">
        <v>26315</v>
      </c>
      <c r="I37" s="925"/>
      <c r="J37" s="926">
        <v>0.13732903888344294</v>
      </c>
      <c r="K37" s="924">
        <v>2942</v>
      </c>
      <c r="L37" s="927">
        <v>3.6938231069161276E-4</v>
      </c>
      <c r="M37" s="928">
        <v>9</v>
      </c>
      <c r="N37" s="927">
        <v>-4.2832526462624143E-2</v>
      </c>
      <c r="O37" s="928">
        <v>-1044</v>
      </c>
      <c r="P37" s="927">
        <v>-4.5435062151735983E-2</v>
      </c>
      <c r="Q37" s="924">
        <f t="shared" si="1"/>
        <v>-1060</v>
      </c>
      <c r="R37" s="929">
        <f>[1]Cuadro2_ampl!P34</f>
        <v>0.15955759231514932</v>
      </c>
      <c r="S37" s="928">
        <f>[1]Cuadro2_ampl!Q34</f>
        <v>3621</v>
      </c>
    </row>
    <row r="38" spans="2:23" x14ac:dyDescent="0.25">
      <c r="B38" s="923" t="s">
        <v>370</v>
      </c>
      <c r="C38" s="924">
        <v>73552</v>
      </c>
      <c r="D38" s="924">
        <v>80417</v>
      </c>
      <c r="E38" s="924">
        <v>71239</v>
      </c>
      <c r="F38" s="924">
        <v>74832</v>
      </c>
      <c r="G38" s="924">
        <v>83087</v>
      </c>
      <c r="H38" s="924">
        <v>90814</v>
      </c>
      <c r="I38" s="925"/>
      <c r="J38" s="926">
        <v>9.333532738742667E-2</v>
      </c>
      <c r="K38" s="924">
        <v>6865</v>
      </c>
      <c r="L38" s="927">
        <v>-0.11413009687006481</v>
      </c>
      <c r="M38" s="928">
        <v>-9178</v>
      </c>
      <c r="N38" s="927">
        <v>5.0435856763851206E-2</v>
      </c>
      <c r="O38" s="928">
        <v>3593</v>
      </c>
      <c r="P38" s="927">
        <v>0.11031376951036997</v>
      </c>
      <c r="Q38" s="924">
        <f t="shared" si="1"/>
        <v>8255</v>
      </c>
      <c r="R38" s="929">
        <f>[1]Cuadro2_ampl!P35</f>
        <v>0.12142354379422327</v>
      </c>
      <c r="S38" s="928">
        <f>[1]Cuadro2_ampl!Q35</f>
        <v>9833</v>
      </c>
    </row>
    <row r="39" spans="2:23" x14ac:dyDescent="0.25">
      <c r="B39" s="923" t="s">
        <v>371</v>
      </c>
      <c r="C39" s="924">
        <v>478</v>
      </c>
      <c r="D39" s="924">
        <v>47</v>
      </c>
      <c r="E39" s="924">
        <v>16</v>
      </c>
      <c r="F39" s="924">
        <v>0</v>
      </c>
      <c r="G39" s="924">
        <v>0</v>
      </c>
      <c r="H39" s="924">
        <v>0</v>
      </c>
      <c r="I39" s="925"/>
      <c r="J39" s="926">
        <v>-0.90167364016736395</v>
      </c>
      <c r="K39" s="924">
        <v>-431</v>
      </c>
      <c r="L39" s="927">
        <v>-0.65957446808510634</v>
      </c>
      <c r="M39" s="928">
        <v>-31</v>
      </c>
      <c r="N39" s="927">
        <v>-1</v>
      </c>
      <c r="O39" s="928">
        <v>-16</v>
      </c>
      <c r="P39" s="927" t="s">
        <v>375</v>
      </c>
      <c r="Q39" s="924">
        <f t="shared" si="1"/>
        <v>0</v>
      </c>
      <c r="R39" s="929" t="str">
        <f>[1]Cuadro2_ampl!P36</f>
        <v>-</v>
      </c>
      <c r="S39" s="928">
        <f>[1]Cuadro2_ampl!Q36</f>
        <v>0</v>
      </c>
    </row>
    <row r="40" spans="2:23" x14ac:dyDescent="0.25">
      <c r="B40" s="886" t="s">
        <v>372</v>
      </c>
      <c r="C40" s="887">
        <v>406849</v>
      </c>
      <c r="D40" s="887">
        <v>426938</v>
      </c>
      <c r="E40" s="887">
        <v>450517</v>
      </c>
      <c r="F40" s="887">
        <v>482545</v>
      </c>
      <c r="G40" s="887">
        <v>517053</v>
      </c>
      <c r="H40" s="887">
        <v>552075</v>
      </c>
      <c r="I40" s="888"/>
      <c r="J40" s="889">
        <v>4.9377041605116467E-2</v>
      </c>
      <c r="K40" s="887">
        <v>20089</v>
      </c>
      <c r="L40" s="892">
        <v>5.5228159592259241E-2</v>
      </c>
      <c r="M40" s="890">
        <v>23579</v>
      </c>
      <c r="N40" s="892">
        <v>7.109165691860686E-2</v>
      </c>
      <c r="O40" s="890">
        <v>32028</v>
      </c>
      <c r="P40" s="892">
        <v>7.1512501424737529E-2</v>
      </c>
      <c r="Q40" s="887">
        <f t="shared" si="1"/>
        <v>34508</v>
      </c>
      <c r="R40" s="891">
        <f>[1]Cuadro2_ampl!P37</f>
        <v>8.3626121263273623E-2</v>
      </c>
      <c r="S40" s="890">
        <f>[1]Cuadro2_ampl!Q37</f>
        <v>42605</v>
      </c>
    </row>
    <row r="41" spans="2:23" x14ac:dyDescent="0.25">
      <c r="B41" s="902" t="s">
        <v>373</v>
      </c>
      <c r="C41" s="903">
        <v>7026</v>
      </c>
      <c r="D41" s="903">
        <v>7837</v>
      </c>
      <c r="E41" s="903">
        <v>7984</v>
      </c>
      <c r="F41" s="903">
        <v>8546</v>
      </c>
      <c r="G41" s="903">
        <v>9047</v>
      </c>
      <c r="H41" s="903">
        <v>9987</v>
      </c>
      <c r="I41" s="904"/>
      <c r="J41" s="906">
        <v>0.11542840876743532</v>
      </c>
      <c r="K41" s="903">
        <v>811</v>
      </c>
      <c r="L41" s="909">
        <v>1.8757177491387056E-2</v>
      </c>
      <c r="M41" s="907">
        <v>147</v>
      </c>
      <c r="N41" s="909">
        <v>7.039078156312617E-2</v>
      </c>
      <c r="O41" s="907">
        <v>562</v>
      </c>
      <c r="P41" s="909">
        <v>5.8623917622279365E-2</v>
      </c>
      <c r="Q41" s="903">
        <f t="shared" si="1"/>
        <v>501</v>
      </c>
      <c r="R41" s="908">
        <f>[1]Cuadro2_ampl!P38</f>
        <v>0.11924240726213164</v>
      </c>
      <c r="S41" s="907">
        <f>[1]Cuadro2_ampl!Q38</f>
        <v>1064</v>
      </c>
      <c r="U41" s="922"/>
      <c r="V41" s="922"/>
      <c r="W41" s="930"/>
    </row>
    <row r="42" spans="2:23" x14ac:dyDescent="0.25">
      <c r="B42" s="931" t="s">
        <v>374</v>
      </c>
      <c r="C42" s="932">
        <v>1.2526703184652961</v>
      </c>
      <c r="D42" s="932">
        <v>1.2652820209777229</v>
      </c>
      <c r="E42" s="932">
        <v>1.2694973448493636</v>
      </c>
      <c r="F42" s="932">
        <v>1.2839792757306434</v>
      </c>
      <c r="G42" s="932">
        <v>1.31519745522625</v>
      </c>
      <c r="H42" s="932">
        <v>1.3450766147281308</v>
      </c>
      <c r="I42" s="933"/>
      <c r="J42" s="935">
        <v>1.0067854507703089E-2</v>
      </c>
      <c r="K42" s="934">
        <v>1.2611702512426826E-2</v>
      </c>
      <c r="L42" s="935">
        <v>3.3315290992463886E-3</v>
      </c>
      <c r="M42" s="936">
        <v>4.2153238716406971E-3</v>
      </c>
      <c r="N42" s="935">
        <v>1.1407610216780828E-2</v>
      </c>
      <c r="O42" s="936">
        <v>1.4481930881279803E-2</v>
      </c>
      <c r="P42" s="935">
        <v>2.4313616337648503E-2</v>
      </c>
      <c r="Q42" s="934">
        <f>G42-F42</f>
        <v>3.1218179495606568E-2</v>
      </c>
      <c r="R42" s="937">
        <f>[1]Cuadro2_ampl!O39</f>
        <v>4.2153238716406971E-3</v>
      </c>
      <c r="S42" s="936">
        <f>[1]Cuadro2_ampl!P39</f>
        <v>3.0983838244395212E-2</v>
      </c>
    </row>
  </sheetData>
  <mergeCells count="15">
    <mergeCell ref="B3:R3"/>
    <mergeCell ref="C5:I6"/>
    <mergeCell ref="J5:S5"/>
    <mergeCell ref="J6:K6"/>
    <mergeCell ref="L6:M6"/>
    <mergeCell ref="R6:S6"/>
    <mergeCell ref="N6:O6"/>
    <mergeCell ref="P6:Q6"/>
    <mergeCell ref="C24:I25"/>
    <mergeCell ref="J24:S24"/>
    <mergeCell ref="J25:K25"/>
    <mergeCell ref="L25:M25"/>
    <mergeCell ref="R25:S25"/>
    <mergeCell ref="N25:O25"/>
    <mergeCell ref="P25:Q25"/>
  </mergeCells>
  <pageMargins left="0.7" right="0.7" top="0.75" bottom="0.75" header="0.3" footer="0.3"/>
  <pageSetup paperSize="9" scale="67"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EVO!C8:H8</xm:f>
              <xm:sqref>I8</xm:sqref>
            </x14:sparkline>
            <x14:sparkline>
              <xm:f>EVO!C9:H9</xm:f>
              <xm:sqref>I9</xm:sqref>
            </x14:sparkline>
            <x14:sparkline>
              <xm:f>EVO!C10:H10</xm:f>
              <xm:sqref>I10</xm:sqref>
            </x14:sparkline>
            <x14:sparkline>
              <xm:f>EVO!C11:H11</xm:f>
              <xm:sqref>I11</xm:sqref>
            </x14:sparkline>
            <x14:sparkline>
              <xm:f>EVO!C12:H12</xm:f>
              <xm:sqref>I12</xm:sqref>
            </x14:sparkline>
            <x14:sparkline>
              <xm:f>EVO!C13:H13</xm:f>
              <xm:sqref>I13</xm:sqref>
            </x14:sparkline>
            <x14:sparkline>
              <xm:f>EVO!C14:H14</xm:f>
              <xm:sqref>I14</xm:sqref>
            </x14:sparkline>
            <x14:sparkline>
              <xm:f>EVO!C15:H15</xm:f>
              <xm:sqref>I15</xm:sqref>
            </x14:sparkline>
            <x14:sparkline>
              <xm:f>EVO!C16:H16</xm:f>
              <xm:sqref>I16</xm:sqref>
            </x14:sparkline>
            <x14:sparkline>
              <xm:f>EVO!C17:H17</xm:f>
              <xm:sqref>I17</xm:sqref>
            </x14:sparkline>
            <x14:sparkline>
              <xm:f>EVO!C18:H18</xm:f>
              <xm:sqref>I18</xm:sqref>
            </x14:sparkline>
            <x14:sparkline>
              <xm:f>EVO!C19:H19</xm:f>
              <xm:sqref>I19</xm:sqref>
            </x14:sparkline>
            <x14:sparkline>
              <xm:f>EVO!C20:H20</xm:f>
              <xm:sqref>I20</xm:sqref>
            </x14:sparkline>
            <x14:sparkline>
              <xm:f>EVO!C21:H21</xm:f>
              <xm:sqref>I21</xm:sqref>
            </x14:sparkline>
            <x14:sparkline>
              <xm:f>EVO!C22:H22</xm:f>
              <xm:sqref>I22</xm:sqref>
            </x14:sparkline>
          </x14:sparklines>
        </x14:sparklineGroup>
        <x14:sparklineGroup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EVO!C27:H27</xm:f>
              <xm:sqref>I27</xm:sqref>
            </x14:sparkline>
            <x14:sparkline>
              <xm:f>EVO!C28:H28</xm:f>
              <xm:sqref>I28</xm:sqref>
            </x14:sparkline>
            <x14:sparkline>
              <xm:f>EVO!C29:H29</xm:f>
              <xm:sqref>I29</xm:sqref>
            </x14:sparkline>
            <x14:sparkline>
              <xm:f>EVO!C30:H30</xm:f>
              <xm:sqref>I30</xm:sqref>
            </x14:sparkline>
            <x14:sparkline>
              <xm:f>EVO!C31:H31</xm:f>
              <xm:sqref>I31</xm:sqref>
            </x14:sparkline>
            <x14:sparkline>
              <xm:f>EVO!C32:H32</xm:f>
              <xm:sqref>I32</xm:sqref>
            </x14:sparkline>
            <x14:sparkline>
              <xm:f>EVO!C33:H33</xm:f>
              <xm:sqref>I33</xm:sqref>
            </x14:sparkline>
            <x14:sparkline>
              <xm:f>EVO!C34:H34</xm:f>
              <xm:sqref>I34</xm:sqref>
            </x14:sparkline>
            <x14:sparkline>
              <xm:f>EVO!C35:H35</xm:f>
              <xm:sqref>I35</xm:sqref>
            </x14:sparkline>
            <x14:sparkline>
              <xm:f>EVO!C36:H36</xm:f>
              <xm:sqref>I36</xm:sqref>
            </x14:sparkline>
            <x14:sparkline>
              <xm:f>EVO!C37:H37</xm:f>
              <xm:sqref>I37</xm:sqref>
            </x14:sparkline>
            <x14:sparkline>
              <xm:f>EVO!C38:H38</xm:f>
              <xm:sqref>I38</xm:sqref>
            </x14:sparkline>
            <x14:sparkline>
              <xm:f>EVO!C39:H39</xm:f>
              <xm:sqref>I39</xm:sqref>
            </x14:sparkline>
            <x14:sparkline>
              <xm:f>EVO!C40:H40</xm:f>
              <xm:sqref>I40</xm:sqref>
            </x14:sparkline>
            <x14:sparkline>
              <xm:f>EVO!C41:H41</xm:f>
              <xm:sqref>I41</xm:sqref>
            </x14:sparkline>
            <x14:sparkline>
              <xm:f>EVO!C42:H42</xm:f>
              <xm:sqref>I42</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36</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2" t="s">
        <v>430</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259</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260</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129600</v>
      </c>
      <c r="E10" s="125"/>
      <c r="F10" s="153">
        <v>44</v>
      </c>
      <c r="G10" s="75">
        <v>0.10980645769756742</v>
      </c>
      <c r="H10" s="153">
        <v>57949</v>
      </c>
      <c r="I10" s="75">
        <v>28.272131390500057</v>
      </c>
      <c r="J10" s="153">
        <v>69649</v>
      </c>
      <c r="K10" s="75">
        <v>32.258846830096402</v>
      </c>
      <c r="L10" s="153">
        <v>8023</v>
      </c>
      <c r="M10" s="75">
        <v>4.8732510121730224</v>
      </c>
      <c r="N10" s="153">
        <v>15442</v>
      </c>
      <c r="O10" s="75">
        <v>8.4901275236959641</v>
      </c>
      <c r="P10" s="153">
        <v>1933</v>
      </c>
      <c r="Q10" s="75">
        <v>1.0178991262639532</v>
      </c>
      <c r="R10" s="153">
        <v>37673</v>
      </c>
      <c r="S10" s="75">
        <v>24.976590341073678</v>
      </c>
      <c r="T10" s="153">
        <v>3</v>
      </c>
      <c r="U10" s="75">
        <v>1.3473184993566553E-3</v>
      </c>
      <c r="V10" s="153">
        <f>F10+H10+J10+L10+N10+P10+R10+T10</f>
        <v>190716</v>
      </c>
      <c r="W10" s="75">
        <f t="shared" ref="V10:W27" si="0">G10+I10+K10+M10+O10+Q10+S10+U10</f>
        <v>100</v>
      </c>
      <c r="X10" s="154"/>
      <c r="Y10" s="155">
        <f t="shared" ref="Y10:Y27" si="1">V10/D10</f>
        <v>1.4715740740740741</v>
      </c>
    </row>
    <row r="11" spans="2:25" s="125" customFormat="1" ht="18" customHeight="1" x14ac:dyDescent="0.2">
      <c r="B11" s="32" t="s">
        <v>10</v>
      </c>
      <c r="C11" s="28"/>
      <c r="D11" s="156">
        <v>14532</v>
      </c>
      <c r="F11" s="157">
        <v>989</v>
      </c>
      <c r="G11" s="181">
        <v>6.7192847663616684</v>
      </c>
      <c r="H11" s="157">
        <v>2837</v>
      </c>
      <c r="I11" s="181">
        <v>7.4806174477893412</v>
      </c>
      <c r="J11" s="157">
        <v>1560</v>
      </c>
      <c r="K11" s="181">
        <v>9.4083956136062028</v>
      </c>
      <c r="L11" s="157">
        <v>652</v>
      </c>
      <c r="M11" s="181">
        <v>4.4632255360759938</v>
      </c>
      <c r="N11" s="157">
        <v>1209</v>
      </c>
      <c r="O11" s="181">
        <v>7.9346231752462106</v>
      </c>
      <c r="P11" s="157">
        <v>3644</v>
      </c>
      <c r="Q11" s="181">
        <v>21.121743381993433</v>
      </c>
      <c r="R11" s="157">
        <v>7411</v>
      </c>
      <c r="S11" s="181">
        <v>42.87211007892715</v>
      </c>
      <c r="T11" s="157">
        <v>0</v>
      </c>
      <c r="U11" s="181">
        <v>0</v>
      </c>
      <c r="V11" s="157">
        <f t="shared" si="0"/>
        <v>18302</v>
      </c>
      <c r="W11" s="181">
        <f t="shared" si="0"/>
        <v>100</v>
      </c>
      <c r="X11" s="154"/>
      <c r="Y11" s="158">
        <f t="shared" si="1"/>
        <v>1.2594274704101294</v>
      </c>
    </row>
    <row r="12" spans="2:25" s="125" customFormat="1" ht="22.5" customHeight="1" x14ac:dyDescent="0.2">
      <c r="B12" s="32" t="s">
        <v>40</v>
      </c>
      <c r="C12" s="28"/>
      <c r="D12" s="156">
        <v>10318</v>
      </c>
      <c r="F12" s="126">
        <v>2769</v>
      </c>
      <c r="G12" s="181">
        <v>23.348325837081461</v>
      </c>
      <c r="H12" s="126">
        <v>775</v>
      </c>
      <c r="I12" s="181">
        <v>3.2783608195902048</v>
      </c>
      <c r="J12" s="126">
        <v>1895</v>
      </c>
      <c r="K12" s="181">
        <v>9.9050474762618688</v>
      </c>
      <c r="L12" s="126">
        <v>917</v>
      </c>
      <c r="M12" s="181">
        <v>9.3253373313343335</v>
      </c>
      <c r="N12" s="126">
        <v>1907</v>
      </c>
      <c r="O12" s="181">
        <v>15.282358820589705</v>
      </c>
      <c r="P12" s="126">
        <v>1519</v>
      </c>
      <c r="Q12" s="181">
        <v>7.6761619190404797</v>
      </c>
      <c r="R12" s="126">
        <v>4059</v>
      </c>
      <c r="S12" s="181">
        <v>31.174412793603199</v>
      </c>
      <c r="T12" s="126">
        <v>3</v>
      </c>
      <c r="U12" s="181">
        <v>9.9950024987506252E-3</v>
      </c>
      <c r="V12" s="157">
        <f t="shared" si="0"/>
        <v>13844</v>
      </c>
      <c r="W12" s="181">
        <f t="shared" si="0"/>
        <v>100</v>
      </c>
      <c r="X12" s="154"/>
      <c r="Y12" s="158">
        <f t="shared" si="1"/>
        <v>1.3417328939716999</v>
      </c>
    </row>
    <row r="13" spans="2:25" s="125" customFormat="1" ht="18" customHeight="1" x14ac:dyDescent="0.2">
      <c r="B13" s="32" t="s">
        <v>41</v>
      </c>
      <c r="C13" s="28"/>
      <c r="D13" s="156">
        <v>9836</v>
      </c>
      <c r="F13" s="157">
        <v>755</v>
      </c>
      <c r="G13" s="181">
        <v>4.3208578637510513</v>
      </c>
      <c r="H13" s="157">
        <v>4740</v>
      </c>
      <c r="I13" s="181">
        <v>17.29394449116905</v>
      </c>
      <c r="J13" s="157">
        <v>764</v>
      </c>
      <c r="K13" s="181">
        <v>2.6913372582001682</v>
      </c>
      <c r="L13" s="157">
        <v>896</v>
      </c>
      <c r="M13" s="181">
        <v>5.1198486122792266</v>
      </c>
      <c r="N13" s="157">
        <v>849</v>
      </c>
      <c r="O13" s="181">
        <v>9.8927670311185878</v>
      </c>
      <c r="P13" s="157">
        <v>372</v>
      </c>
      <c r="Q13" s="181">
        <v>3.4798149705634986</v>
      </c>
      <c r="R13" s="157">
        <v>7469</v>
      </c>
      <c r="S13" s="181">
        <v>57.201429772918416</v>
      </c>
      <c r="T13" s="157">
        <v>0</v>
      </c>
      <c r="U13" s="181">
        <v>0</v>
      </c>
      <c r="V13" s="157">
        <f t="shared" si="0"/>
        <v>15845</v>
      </c>
      <c r="W13" s="181">
        <f t="shared" si="0"/>
        <v>100</v>
      </c>
      <c r="X13" s="154"/>
      <c r="Y13" s="158">
        <f t="shared" si="1"/>
        <v>1.6109190727938185</v>
      </c>
    </row>
    <row r="14" spans="2:25" s="125" customFormat="1" ht="18" customHeight="1" x14ac:dyDescent="0.2">
      <c r="B14" s="32" t="s">
        <v>9</v>
      </c>
      <c r="C14" s="28"/>
      <c r="D14" s="156">
        <v>14013</v>
      </c>
      <c r="F14" s="157">
        <v>482</v>
      </c>
      <c r="G14" s="181">
        <v>0.42908762420957541</v>
      </c>
      <c r="H14" s="157">
        <v>862</v>
      </c>
      <c r="I14" s="181">
        <v>4.9683830171635046</v>
      </c>
      <c r="J14" s="157">
        <v>193</v>
      </c>
      <c r="K14" s="181">
        <v>4.5167118337850046E-2</v>
      </c>
      <c r="L14" s="157">
        <v>1953</v>
      </c>
      <c r="M14" s="181">
        <v>21.081752484191508</v>
      </c>
      <c r="N14" s="157">
        <v>1895</v>
      </c>
      <c r="O14" s="181">
        <v>16.700542005420054</v>
      </c>
      <c r="P14" s="157">
        <v>4289</v>
      </c>
      <c r="Q14" s="181">
        <v>17.626467931345982</v>
      </c>
      <c r="R14" s="157">
        <v>6124</v>
      </c>
      <c r="S14" s="181">
        <v>39.14859981933153</v>
      </c>
      <c r="T14" s="157">
        <v>0</v>
      </c>
      <c r="U14" s="181">
        <v>0</v>
      </c>
      <c r="V14" s="157">
        <f t="shared" si="0"/>
        <v>15798</v>
      </c>
      <c r="W14" s="181">
        <f t="shared" si="0"/>
        <v>100</v>
      </c>
      <c r="X14" s="154"/>
      <c r="Y14" s="158">
        <f t="shared" si="1"/>
        <v>1.1273817169770928</v>
      </c>
    </row>
    <row r="15" spans="2:25" s="125" customFormat="1" ht="18" customHeight="1" x14ac:dyDescent="0.2">
      <c r="B15" s="32" t="s">
        <v>8</v>
      </c>
      <c r="C15" s="28"/>
      <c r="D15" s="156">
        <v>7478</v>
      </c>
      <c r="F15" s="126">
        <v>3232</v>
      </c>
      <c r="G15" s="181">
        <v>0</v>
      </c>
      <c r="H15" s="126">
        <v>1338</v>
      </c>
      <c r="I15" s="181">
        <v>11.413246850442809</v>
      </c>
      <c r="J15" s="126">
        <v>551</v>
      </c>
      <c r="K15" s="181">
        <v>6.1619059498565552</v>
      </c>
      <c r="L15" s="126">
        <v>742</v>
      </c>
      <c r="M15" s="181">
        <v>9.0931769988773858</v>
      </c>
      <c r="N15" s="126">
        <v>2661</v>
      </c>
      <c r="O15" s="181">
        <v>28.888611700137208</v>
      </c>
      <c r="P15" s="126">
        <v>79</v>
      </c>
      <c r="Q15" s="181">
        <v>0</v>
      </c>
      <c r="R15" s="126">
        <v>3536</v>
      </c>
      <c r="S15" s="181">
        <v>44.443058500686043</v>
      </c>
      <c r="T15" s="126">
        <v>0</v>
      </c>
      <c r="U15" s="181">
        <v>0</v>
      </c>
      <c r="V15" s="157">
        <f t="shared" si="0"/>
        <v>12139</v>
      </c>
      <c r="W15" s="181">
        <f t="shared" si="0"/>
        <v>100</v>
      </c>
      <c r="X15" s="154"/>
      <c r="Y15" s="158">
        <f t="shared" si="1"/>
        <v>1.6232949986627441</v>
      </c>
    </row>
    <row r="16" spans="2:25" s="128" customFormat="1" ht="18" customHeight="1" x14ac:dyDescent="0.2">
      <c r="B16" s="127" t="s">
        <v>7</v>
      </c>
      <c r="C16" s="129"/>
      <c r="D16" s="159">
        <v>39903</v>
      </c>
      <c r="E16" s="160"/>
      <c r="F16" s="161">
        <v>4486</v>
      </c>
      <c r="G16" s="182">
        <v>10.020679338261175</v>
      </c>
      <c r="H16" s="161">
        <v>8578</v>
      </c>
      <c r="I16" s="182">
        <v>9.329901443153819</v>
      </c>
      <c r="J16" s="161">
        <v>7225</v>
      </c>
      <c r="K16" s="182">
        <v>17.52243928194298</v>
      </c>
      <c r="L16" s="161">
        <v>2464</v>
      </c>
      <c r="M16" s="182">
        <v>6.0366068285814851</v>
      </c>
      <c r="N16" s="161">
        <v>3148</v>
      </c>
      <c r="O16" s="182">
        <v>6.7053854276663145</v>
      </c>
      <c r="P16" s="161">
        <v>16664</v>
      </c>
      <c r="Q16" s="182">
        <v>27.28132699753608</v>
      </c>
      <c r="R16" s="161">
        <v>12020</v>
      </c>
      <c r="S16" s="182">
        <v>22.32268567405843</v>
      </c>
      <c r="T16" s="161">
        <v>728</v>
      </c>
      <c r="U16" s="182">
        <v>0.78097500879971837</v>
      </c>
      <c r="V16" s="161">
        <f t="shared" si="0"/>
        <v>55313</v>
      </c>
      <c r="W16" s="182">
        <f t="shared" si="0"/>
        <v>100</v>
      </c>
      <c r="X16" s="162"/>
      <c r="Y16" s="158">
        <f t="shared" si="1"/>
        <v>1.386186502268</v>
      </c>
    </row>
    <row r="17" spans="2:25" s="128" customFormat="1" ht="18" customHeight="1" x14ac:dyDescent="0.2">
      <c r="B17" s="127" t="s">
        <v>43</v>
      </c>
      <c r="C17" s="129"/>
      <c r="D17" s="159">
        <v>23256</v>
      </c>
      <c r="E17" s="160"/>
      <c r="F17" s="161">
        <v>2246</v>
      </c>
      <c r="G17" s="182">
        <v>6.2973598149477548</v>
      </c>
      <c r="H17" s="161">
        <v>8103</v>
      </c>
      <c r="I17" s="182">
        <v>14.552923346893197</v>
      </c>
      <c r="J17" s="161">
        <v>4589</v>
      </c>
      <c r="K17" s="182">
        <v>18.975831538645608</v>
      </c>
      <c r="L17" s="161">
        <v>1391</v>
      </c>
      <c r="M17" s="182">
        <v>5.4997208263539923</v>
      </c>
      <c r="N17" s="161">
        <v>4036</v>
      </c>
      <c r="O17" s="182">
        <v>17.08542713567839</v>
      </c>
      <c r="P17" s="161">
        <v>3706</v>
      </c>
      <c r="Q17" s="182">
        <v>12.363404323203318</v>
      </c>
      <c r="R17" s="161">
        <v>6800</v>
      </c>
      <c r="S17" s="182">
        <v>25.201403844619925</v>
      </c>
      <c r="T17" s="161">
        <v>5</v>
      </c>
      <c r="U17" s="182">
        <v>2.3929169657812874E-2</v>
      </c>
      <c r="V17" s="161">
        <f t="shared" si="0"/>
        <v>30876</v>
      </c>
      <c r="W17" s="182">
        <f t="shared" si="0"/>
        <v>99.999999999999986</v>
      </c>
      <c r="X17" s="162"/>
      <c r="Y17" s="158">
        <f t="shared" si="1"/>
        <v>1.32765737874097</v>
      </c>
    </row>
    <row r="18" spans="2:25" s="128" customFormat="1" ht="18" customHeight="1" x14ac:dyDescent="0.2">
      <c r="B18" s="127" t="s">
        <v>44</v>
      </c>
      <c r="C18" s="129"/>
      <c r="D18" s="159">
        <v>82190</v>
      </c>
      <c r="E18" s="160"/>
      <c r="F18" s="161">
        <v>105</v>
      </c>
      <c r="G18" s="182">
        <v>0.42117310443490702</v>
      </c>
      <c r="H18" s="161">
        <v>10237</v>
      </c>
      <c r="I18" s="182">
        <v>9.6183118741058653</v>
      </c>
      <c r="J18" s="161">
        <v>12779</v>
      </c>
      <c r="K18" s="182">
        <v>13.866666666666667</v>
      </c>
      <c r="L18" s="161">
        <v>6873</v>
      </c>
      <c r="M18" s="182">
        <v>8.0606580829756798</v>
      </c>
      <c r="N18" s="161">
        <v>19997</v>
      </c>
      <c r="O18" s="182">
        <v>18.894420600858368</v>
      </c>
      <c r="P18" s="161">
        <v>10755</v>
      </c>
      <c r="Q18" s="182">
        <v>7.6623748211731044</v>
      </c>
      <c r="R18" s="161">
        <v>41488</v>
      </c>
      <c r="S18" s="182">
        <v>41.460371959942776</v>
      </c>
      <c r="T18" s="161">
        <v>20</v>
      </c>
      <c r="U18" s="182">
        <v>1.602288984263233E-2</v>
      </c>
      <c r="V18" s="161">
        <f t="shared" si="0"/>
        <v>102254</v>
      </c>
      <c r="W18" s="182">
        <f t="shared" si="0"/>
        <v>99.999999999999986</v>
      </c>
      <c r="X18" s="162"/>
      <c r="Y18" s="158">
        <f t="shared" si="1"/>
        <v>1.2441172892079329</v>
      </c>
    </row>
    <row r="19" spans="2:25" s="128" customFormat="1" ht="18" customHeight="1" x14ac:dyDescent="0.2">
      <c r="B19" s="127" t="s">
        <v>6</v>
      </c>
      <c r="C19" s="129"/>
      <c r="D19" s="159">
        <v>54219</v>
      </c>
      <c r="E19" s="160"/>
      <c r="F19" s="161">
        <v>284</v>
      </c>
      <c r="G19" s="182">
        <v>0.3575259206292456</v>
      </c>
      <c r="H19" s="161">
        <v>16727</v>
      </c>
      <c r="I19" s="182">
        <v>6.0600643546657134</v>
      </c>
      <c r="J19" s="161">
        <v>1699</v>
      </c>
      <c r="K19" s="182">
        <v>9.8319628173042545E-2</v>
      </c>
      <c r="L19" s="161">
        <v>4113</v>
      </c>
      <c r="M19" s="182">
        <v>10.001787629603147</v>
      </c>
      <c r="N19" s="161">
        <v>6442</v>
      </c>
      <c r="O19" s="182">
        <v>14.864140150160887</v>
      </c>
      <c r="P19" s="161">
        <v>8261</v>
      </c>
      <c r="Q19" s="182">
        <v>14.593016327017041</v>
      </c>
      <c r="R19" s="161">
        <v>36214</v>
      </c>
      <c r="S19" s="182">
        <v>54.019187224407105</v>
      </c>
      <c r="T19" s="161">
        <v>223</v>
      </c>
      <c r="U19" s="182">
        <v>5.9587653438207605E-3</v>
      </c>
      <c r="V19" s="161">
        <f t="shared" si="0"/>
        <v>73963</v>
      </c>
      <c r="W19" s="182">
        <f t="shared" si="0"/>
        <v>100</v>
      </c>
      <c r="X19" s="162"/>
      <c r="Y19" s="158">
        <f t="shared" si="1"/>
        <v>1.3641527877681257</v>
      </c>
    </row>
    <row r="20" spans="2:25" s="125" customFormat="1" ht="18" customHeight="1" x14ac:dyDescent="0.2">
      <c r="B20" s="127" t="s">
        <v>5</v>
      </c>
      <c r="C20" s="28"/>
      <c r="D20" s="156">
        <v>11619</v>
      </c>
      <c r="F20" s="157">
        <v>251</v>
      </c>
      <c r="G20" s="181">
        <v>1.8696778970751573</v>
      </c>
      <c r="H20" s="157">
        <v>1706</v>
      </c>
      <c r="I20" s="181">
        <v>6.5808959644576079</v>
      </c>
      <c r="J20" s="157">
        <v>299</v>
      </c>
      <c r="K20" s="181">
        <v>2.4157719363198815</v>
      </c>
      <c r="L20" s="157">
        <v>855</v>
      </c>
      <c r="M20" s="181">
        <v>7.2102924842650866</v>
      </c>
      <c r="N20" s="157">
        <v>1677</v>
      </c>
      <c r="O20" s="181">
        <v>12.865605331358756</v>
      </c>
      <c r="P20" s="157">
        <v>6070</v>
      </c>
      <c r="Q20" s="181">
        <v>43.169196593854132</v>
      </c>
      <c r="R20" s="157">
        <v>2506</v>
      </c>
      <c r="S20" s="181">
        <v>25.888559792669383</v>
      </c>
      <c r="T20" s="157">
        <v>0</v>
      </c>
      <c r="U20" s="181">
        <v>0</v>
      </c>
      <c r="V20" s="157">
        <f t="shared" si="0"/>
        <v>13364</v>
      </c>
      <c r="W20" s="181">
        <f t="shared" si="0"/>
        <v>100</v>
      </c>
      <c r="X20" s="154"/>
      <c r="Y20" s="158">
        <f t="shared" si="1"/>
        <v>1.1501850417419743</v>
      </c>
    </row>
    <row r="21" spans="2:25" s="125" customFormat="1" ht="18" customHeight="1" x14ac:dyDescent="0.2">
      <c r="B21" s="32" t="s">
        <v>38</v>
      </c>
      <c r="C21" s="28"/>
      <c r="D21" s="156">
        <v>25377</v>
      </c>
      <c r="F21" s="157">
        <v>2120</v>
      </c>
      <c r="G21" s="181">
        <v>6.8877841448142387</v>
      </c>
      <c r="H21" s="157">
        <v>3552</v>
      </c>
      <c r="I21" s="181">
        <v>7.9655421046639594</v>
      </c>
      <c r="J21" s="157">
        <v>8791</v>
      </c>
      <c r="K21" s="181">
        <v>32.791924405145913</v>
      </c>
      <c r="L21" s="157">
        <v>3129</v>
      </c>
      <c r="M21" s="181">
        <v>12.428370839816326</v>
      </c>
      <c r="N21" s="157">
        <v>2628</v>
      </c>
      <c r="O21" s="181">
        <v>10.219726006603166</v>
      </c>
      <c r="P21" s="157">
        <v>4694</v>
      </c>
      <c r="Q21" s="181">
        <v>11.248149975333005</v>
      </c>
      <c r="R21" s="157">
        <v>6284</v>
      </c>
      <c r="S21" s="181">
        <v>18.30670562786991</v>
      </c>
      <c r="T21" s="157">
        <v>42</v>
      </c>
      <c r="U21" s="181">
        <v>0.15179689575348185</v>
      </c>
      <c r="V21" s="157">
        <f t="shared" si="0"/>
        <v>31240</v>
      </c>
      <c r="W21" s="181">
        <f t="shared" si="0"/>
        <v>100</v>
      </c>
      <c r="X21" s="154"/>
      <c r="Y21" s="158">
        <f t="shared" si="1"/>
        <v>1.2310359774599047</v>
      </c>
    </row>
    <row r="22" spans="2:25" s="125" customFormat="1" ht="21" customHeight="1" x14ac:dyDescent="0.2">
      <c r="B22" s="32" t="s">
        <v>45</v>
      </c>
      <c r="C22" s="28"/>
      <c r="D22" s="156">
        <v>65343</v>
      </c>
      <c r="F22" s="157">
        <v>2066</v>
      </c>
      <c r="G22" s="181">
        <v>2.5204128338771832</v>
      </c>
      <c r="H22" s="157">
        <v>26851</v>
      </c>
      <c r="I22" s="181">
        <v>25.114060861990048</v>
      </c>
      <c r="J22" s="157">
        <v>19200</v>
      </c>
      <c r="K22" s="181">
        <v>22.629084412420454</v>
      </c>
      <c r="L22" s="157">
        <v>7626</v>
      </c>
      <c r="M22" s="181">
        <v>9.9753421825859707</v>
      </c>
      <c r="N22" s="157">
        <v>7910</v>
      </c>
      <c r="O22" s="181">
        <v>9.2193659840240976</v>
      </c>
      <c r="P22" s="157">
        <v>8800</v>
      </c>
      <c r="Q22" s="181">
        <v>9.4349373218952568</v>
      </c>
      <c r="R22" s="157">
        <v>18177</v>
      </c>
      <c r="S22" s="181">
        <v>21.083172147001935</v>
      </c>
      <c r="T22" s="157">
        <v>16</v>
      </c>
      <c r="U22" s="181">
        <v>2.3624256205058543E-2</v>
      </c>
      <c r="V22" s="157">
        <f t="shared" si="0"/>
        <v>90646</v>
      </c>
      <c r="W22" s="181">
        <f t="shared" si="0"/>
        <v>100</v>
      </c>
      <c r="X22" s="154"/>
      <c r="Y22" s="158">
        <f t="shared" si="1"/>
        <v>1.3872335215707881</v>
      </c>
    </row>
    <row r="23" spans="2:25" s="125" customFormat="1" ht="18" customHeight="1" x14ac:dyDescent="0.2">
      <c r="B23" s="32" t="s">
        <v>46</v>
      </c>
      <c r="C23" s="28"/>
      <c r="D23" s="156">
        <v>15896</v>
      </c>
      <c r="F23" s="157">
        <v>2043</v>
      </c>
      <c r="G23" s="181">
        <v>10.863942058975686</v>
      </c>
      <c r="H23" s="157">
        <v>2994</v>
      </c>
      <c r="I23" s="181">
        <v>12.81945162959131</v>
      </c>
      <c r="J23" s="157">
        <v>988</v>
      </c>
      <c r="K23" s="181">
        <v>1.5468184169684429</v>
      </c>
      <c r="L23" s="157">
        <v>2011</v>
      </c>
      <c r="M23" s="181">
        <v>10.57941024314537</v>
      </c>
      <c r="N23" s="157">
        <v>2394</v>
      </c>
      <c r="O23" s="181">
        <v>11.810657009829281</v>
      </c>
      <c r="P23" s="157">
        <v>364</v>
      </c>
      <c r="Q23" s="181">
        <v>2.7728918779099843</v>
      </c>
      <c r="R23" s="157">
        <v>9420</v>
      </c>
      <c r="S23" s="181">
        <v>49.606828763579927</v>
      </c>
      <c r="T23" s="157">
        <v>0</v>
      </c>
      <c r="U23" s="181">
        <v>0</v>
      </c>
      <c r="V23" s="157">
        <f>F23+H23+J23+L23+N23+P23+R23+T23</f>
        <v>20214</v>
      </c>
      <c r="W23" s="181">
        <f t="shared" si="0"/>
        <v>100</v>
      </c>
      <c r="X23" s="154"/>
      <c r="Y23" s="158">
        <f t="shared" si="1"/>
        <v>1.2716406643180675</v>
      </c>
    </row>
    <row r="24" spans="2:25" s="125" customFormat="1" ht="22.5" customHeight="1" x14ac:dyDescent="0.2">
      <c r="B24" s="32" t="s">
        <v>47</v>
      </c>
      <c r="C24" s="28"/>
      <c r="D24" s="156">
        <v>5992</v>
      </c>
      <c r="F24" s="126">
        <v>471</v>
      </c>
      <c r="G24" s="183">
        <v>3.1306171360095867</v>
      </c>
      <c r="H24" s="126">
        <v>1026</v>
      </c>
      <c r="I24" s="181">
        <v>11.593768723786699</v>
      </c>
      <c r="J24" s="126">
        <v>252</v>
      </c>
      <c r="K24" s="181">
        <v>5.0179748352306772</v>
      </c>
      <c r="L24" s="126">
        <v>249</v>
      </c>
      <c r="M24" s="181">
        <v>1.6776512881965249</v>
      </c>
      <c r="N24" s="126">
        <v>1349</v>
      </c>
      <c r="O24" s="181">
        <v>14.679448771719592</v>
      </c>
      <c r="P24" s="126">
        <v>1301</v>
      </c>
      <c r="Q24" s="181">
        <v>12.732174955062911</v>
      </c>
      <c r="R24" s="126">
        <v>3085</v>
      </c>
      <c r="S24" s="181">
        <v>51.078490113840623</v>
      </c>
      <c r="T24" s="126">
        <v>14</v>
      </c>
      <c r="U24" s="181">
        <v>8.9874176153385263E-2</v>
      </c>
      <c r="V24" s="126">
        <f t="shared" si="0"/>
        <v>7747</v>
      </c>
      <c r="W24" s="181">
        <f t="shared" si="0"/>
        <v>100</v>
      </c>
      <c r="X24" s="154"/>
      <c r="Y24" s="158">
        <f t="shared" si="1"/>
        <v>1.2928905206942589</v>
      </c>
    </row>
    <row r="25" spans="2:25" s="125" customFormat="1" ht="18" customHeight="1" x14ac:dyDescent="0.2">
      <c r="B25" s="32" t="s">
        <v>48</v>
      </c>
      <c r="C25" s="28"/>
      <c r="D25" s="156">
        <v>22872</v>
      </c>
      <c r="F25" s="126">
        <v>387</v>
      </c>
      <c r="G25" s="183">
        <v>0.32482446354747685</v>
      </c>
      <c r="H25" s="126">
        <v>7648</v>
      </c>
      <c r="I25" s="181">
        <v>17.120545967583176</v>
      </c>
      <c r="J25" s="126">
        <v>1824</v>
      </c>
      <c r="K25" s="181">
        <v>6.9394317212415517</v>
      </c>
      <c r="L25" s="126">
        <v>3156</v>
      </c>
      <c r="M25" s="181">
        <v>10.256578515650633</v>
      </c>
      <c r="N25" s="126">
        <v>4730</v>
      </c>
      <c r="O25" s="181">
        <v>14.54163659032745</v>
      </c>
      <c r="P25" s="126">
        <v>656</v>
      </c>
      <c r="Q25" s="181">
        <v>1.9030120086619857</v>
      </c>
      <c r="R25" s="126">
        <v>12265</v>
      </c>
      <c r="S25" s="181">
        <v>42.788240698208547</v>
      </c>
      <c r="T25" s="126">
        <v>2368</v>
      </c>
      <c r="U25" s="181">
        <v>6.1257300347791848</v>
      </c>
      <c r="V25" s="126">
        <f t="shared" si="0"/>
        <v>33034</v>
      </c>
      <c r="W25" s="181">
        <f t="shared" si="0"/>
        <v>100</v>
      </c>
      <c r="X25" s="154"/>
      <c r="Y25" s="158">
        <f t="shared" si="1"/>
        <v>1.4442987058412031</v>
      </c>
    </row>
    <row r="26" spans="2:25" s="125" customFormat="1" ht="18" customHeight="1" x14ac:dyDescent="0.2">
      <c r="B26" s="32" t="s">
        <v>49</v>
      </c>
      <c r="C26" s="28"/>
      <c r="D26" s="156">
        <v>3822</v>
      </c>
      <c r="F26" s="126">
        <v>528</v>
      </c>
      <c r="G26" s="183">
        <v>7.345642247369466</v>
      </c>
      <c r="H26" s="126">
        <v>1184</v>
      </c>
      <c r="I26" s="181">
        <v>16.100853682747669</v>
      </c>
      <c r="J26" s="126">
        <v>1413</v>
      </c>
      <c r="K26" s="181">
        <v>24.200913242009133</v>
      </c>
      <c r="L26" s="126">
        <v>632</v>
      </c>
      <c r="M26" s="181">
        <v>8.9537423069287279</v>
      </c>
      <c r="N26" s="126">
        <v>1171</v>
      </c>
      <c r="O26" s="181">
        <v>17.272185824895772</v>
      </c>
      <c r="P26" s="126">
        <v>403</v>
      </c>
      <c r="Q26" s="181">
        <v>6.9088743299583086</v>
      </c>
      <c r="R26" s="126">
        <v>709</v>
      </c>
      <c r="S26" s="181">
        <v>19.217788366090929</v>
      </c>
      <c r="T26" s="126">
        <v>0</v>
      </c>
      <c r="U26" s="181">
        <v>0</v>
      </c>
      <c r="V26" s="126">
        <f t="shared" si="0"/>
        <v>6040</v>
      </c>
      <c r="W26" s="181">
        <f t="shared" si="0"/>
        <v>100</v>
      </c>
      <c r="X26" s="154"/>
      <c r="Y26" s="158">
        <f t="shared" si="1"/>
        <v>1.5803244374672947</v>
      </c>
    </row>
    <row r="27" spans="2:25" s="125" customFormat="1" ht="18" customHeight="1" x14ac:dyDescent="0.2">
      <c r="B27" s="32" t="s">
        <v>4</v>
      </c>
      <c r="C27" s="28"/>
      <c r="D27" s="156">
        <v>1250</v>
      </c>
      <c r="F27" s="126">
        <v>207</v>
      </c>
      <c r="G27" s="183">
        <v>8.9026915113871627</v>
      </c>
      <c r="H27" s="126">
        <v>258</v>
      </c>
      <c r="I27" s="181">
        <v>14.699792960662526</v>
      </c>
      <c r="J27" s="126">
        <v>385</v>
      </c>
      <c r="K27" s="181">
        <v>20.496894409937887</v>
      </c>
      <c r="L27" s="126">
        <v>28</v>
      </c>
      <c r="M27" s="181">
        <v>2.8985507246376812</v>
      </c>
      <c r="N27" s="126">
        <v>110</v>
      </c>
      <c r="O27" s="181">
        <v>10.420979986197377</v>
      </c>
      <c r="P27" s="126">
        <v>1</v>
      </c>
      <c r="Q27" s="181">
        <v>0.34506556245686681</v>
      </c>
      <c r="R27" s="126">
        <v>667</v>
      </c>
      <c r="S27" s="181">
        <v>42.236024844720497</v>
      </c>
      <c r="T27" s="126">
        <v>0</v>
      </c>
      <c r="U27" s="181">
        <v>0</v>
      </c>
      <c r="V27" s="157">
        <f t="shared" si="0"/>
        <v>1656</v>
      </c>
      <c r="W27" s="181">
        <f t="shared" si="0"/>
        <v>100</v>
      </c>
      <c r="X27" s="154"/>
      <c r="Y27" s="158">
        <f t="shared" si="1"/>
        <v>1.3248</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537516</v>
      </c>
      <c r="E30" s="23"/>
      <c r="F30" s="65">
        <f>SUM(F10:F27)</f>
        <v>23465</v>
      </c>
      <c r="G30" s="67">
        <f>F30*100/$V30</f>
        <v>3.2012671369771253</v>
      </c>
      <c r="H30" s="65">
        <f>SUM(H10:H27)</f>
        <v>157365</v>
      </c>
      <c r="I30" s="67">
        <f>H30*100/$V30</f>
        <v>21.468885702552964</v>
      </c>
      <c r="J30" s="65">
        <f>SUM(J10:J27)</f>
        <v>134056</v>
      </c>
      <c r="K30" s="67">
        <f>J30*100/$V30</f>
        <v>18.288901227982336</v>
      </c>
      <c r="L30" s="65">
        <f>SUM(L10:L27)</f>
        <v>45710</v>
      </c>
      <c r="M30" s="67">
        <f>L30*100/$V30</f>
        <v>6.236092939749601</v>
      </c>
      <c r="N30" s="65">
        <f>SUM(N10:N27)</f>
        <v>79555</v>
      </c>
      <c r="O30" s="67">
        <f>N30*100/$V30</f>
        <v>10.853475690697429</v>
      </c>
      <c r="P30" s="65">
        <f>SUM(P10:P27)</f>
        <v>73511</v>
      </c>
      <c r="Q30" s="67">
        <f>P30*100/$V30</f>
        <v>10.028908949768823</v>
      </c>
      <c r="R30" s="65">
        <f>SUM(R10:R27)</f>
        <v>215907</v>
      </c>
      <c r="S30" s="67">
        <f>R30*100/$V30</f>
        <v>29.455614052559991</v>
      </c>
      <c r="T30" s="65">
        <f>SUM(T10:T28)</f>
        <v>3422</v>
      </c>
      <c r="U30" s="67">
        <f>T30*100/$V30</f>
        <v>0.46685429971172909</v>
      </c>
      <c r="V30" s="65">
        <f>SUM(V10:V27)</f>
        <v>732991</v>
      </c>
      <c r="W30" s="67">
        <f>G30+I30+K30+M30+O30+Q30+S30+U30</f>
        <v>100</v>
      </c>
      <c r="X30" s="174"/>
      <c r="Y30" s="175">
        <f>(V30/D30)</f>
        <v>1.3636635932697818</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5" customFormat="1" x14ac:dyDescent="0.2">
      <c r="T39" s="135"/>
      <c r="U39" s="135"/>
    </row>
    <row r="40" spans="1:25" s="985" customFormat="1" x14ac:dyDescent="0.2">
      <c r="T40" s="135"/>
      <c r="U40" s="135"/>
    </row>
    <row r="41" spans="1:25" s="985" customFormat="1" x14ac:dyDescent="0.2">
      <c r="T41" s="135"/>
      <c r="U41" s="135"/>
    </row>
    <row r="42" spans="1:25" s="985" customFormat="1" x14ac:dyDescent="0.2">
      <c r="T42" s="135"/>
      <c r="U42" s="135"/>
    </row>
    <row r="43" spans="1:25" x14ac:dyDescent="0.2">
      <c r="T43" s="136"/>
      <c r="U43" s="136"/>
      <c r="X43" s="1"/>
      <c r="Y43" s="1"/>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5"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3" t="s">
        <v>429</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'41bbenpreGII'!D10</f>
        <v>129600</v>
      </c>
      <c r="F10" s="551">
        <f>'41bbenpreGII'!F10+'41bbenpreGII'!H10+'41bbenpreGII'!J10+'41bbenpreGII'!L10+'41bbenpreGII'!N10</f>
        <v>151107</v>
      </c>
      <c r="G10" s="552">
        <f t="shared" ref="G10:G27" si="0">F10*100/$N10</f>
        <v>79.231422638897627</v>
      </c>
      <c r="H10" s="551">
        <f>'41bbenpreGII'!P10</f>
        <v>1933</v>
      </c>
      <c r="I10" s="552">
        <f t="shared" ref="I10:I27" si="1">H10*100/$N10</f>
        <v>1.0135489418821704</v>
      </c>
      <c r="J10" s="551">
        <f>'41bbenpreGII'!R10</f>
        <v>37673</v>
      </c>
      <c r="K10" s="552">
        <f t="shared" ref="K10:K27" si="2">J10*100/$N10</f>
        <v>19.753455399651838</v>
      </c>
      <c r="L10" s="551">
        <f>'41bbenpreGII'!T10</f>
        <v>3</v>
      </c>
      <c r="M10" s="552">
        <f t="shared" ref="M10:M27" si="3">L10*100/$N10</f>
        <v>1.5730195683634305E-3</v>
      </c>
      <c r="N10" s="551">
        <f>F10+H10+J10+L10</f>
        <v>190716</v>
      </c>
      <c r="O10" s="552">
        <f>G10+I10+K10+M10</f>
        <v>100</v>
      </c>
      <c r="P10" s="553"/>
      <c r="Q10" s="553">
        <f t="shared" ref="Q10:Q27" si="4">N10/D10</f>
        <v>1.4715740740740741</v>
      </c>
    </row>
    <row r="11" spans="2:25" s="549" customFormat="1" ht="18" customHeight="1" x14ac:dyDescent="0.2">
      <c r="B11" s="531" t="s">
        <v>10</v>
      </c>
      <c r="C11" s="546"/>
      <c r="D11" s="550">
        <f>'41bbenpreGII'!D11</f>
        <v>14532</v>
      </c>
      <c r="F11" s="551">
        <f>'41bbenpreGII'!F11+'41bbenpreGII'!H11+'41bbenpreGII'!J11+'41bbenpreGII'!L11+'41bbenpreGII'!N11</f>
        <v>7247</v>
      </c>
      <c r="G11" s="552">
        <f t="shared" si="0"/>
        <v>39.596765380832693</v>
      </c>
      <c r="H11" s="551">
        <f>'41bbenpreGII'!P11</f>
        <v>3644</v>
      </c>
      <c r="I11" s="552">
        <f t="shared" si="1"/>
        <v>19.910392306851712</v>
      </c>
      <c r="J11" s="551">
        <f>'41bbenpreGII'!R11</f>
        <v>7411</v>
      </c>
      <c r="K11" s="552">
        <f t="shared" si="2"/>
        <v>40.492842312315595</v>
      </c>
      <c r="L11" s="551">
        <f>'41bbenpreGII'!T11</f>
        <v>0</v>
      </c>
      <c r="M11" s="552">
        <f t="shared" si="3"/>
        <v>0</v>
      </c>
      <c r="N11" s="551">
        <f t="shared" ref="N11:O27" si="5">F11+H11+J11+L11</f>
        <v>18302</v>
      </c>
      <c r="O11" s="552">
        <f t="shared" si="5"/>
        <v>100</v>
      </c>
      <c r="P11" s="553"/>
      <c r="Q11" s="553">
        <f t="shared" si="4"/>
        <v>1.2594274704101294</v>
      </c>
    </row>
    <row r="12" spans="2:25" s="549" customFormat="1" ht="22.5" customHeight="1" x14ac:dyDescent="0.2">
      <c r="B12" s="531" t="s">
        <v>40</v>
      </c>
      <c r="C12" s="546"/>
      <c r="D12" s="550">
        <f>'41bbenpreGII'!D12</f>
        <v>10318</v>
      </c>
      <c r="F12" s="551">
        <f>'41bbenpreGII'!F12+'41bbenpreGII'!H12+'41bbenpreGII'!J12+'41bbenpreGII'!L12+'41bbenpreGII'!N12</f>
        <v>8263</v>
      </c>
      <c r="G12" s="552">
        <f t="shared" si="0"/>
        <v>59.686506789945099</v>
      </c>
      <c r="H12" s="551">
        <f>'41bbenpreGII'!P12</f>
        <v>1519</v>
      </c>
      <c r="I12" s="552">
        <f t="shared" si="1"/>
        <v>10.97226235192141</v>
      </c>
      <c r="J12" s="551">
        <f>'41bbenpreGII'!R12</f>
        <v>4059</v>
      </c>
      <c r="K12" s="552">
        <f t="shared" si="2"/>
        <v>29.319560820572089</v>
      </c>
      <c r="L12" s="551">
        <f>'41bbenpreGII'!T12</f>
        <v>3</v>
      </c>
      <c r="M12" s="552">
        <f t="shared" si="3"/>
        <v>2.1670037561398441E-2</v>
      </c>
      <c r="N12" s="551">
        <f t="shared" si="5"/>
        <v>13844</v>
      </c>
      <c r="O12" s="552">
        <f t="shared" si="5"/>
        <v>100</v>
      </c>
      <c r="P12" s="553"/>
      <c r="Q12" s="553">
        <f t="shared" si="4"/>
        <v>1.3417328939716999</v>
      </c>
    </row>
    <row r="13" spans="2:25" s="549" customFormat="1" ht="18" customHeight="1" x14ac:dyDescent="0.2">
      <c r="B13" s="531" t="s">
        <v>41</v>
      </c>
      <c r="C13" s="546"/>
      <c r="D13" s="550">
        <f>'41bbenpreGII'!D13</f>
        <v>9836</v>
      </c>
      <c r="F13" s="551">
        <f>'41bbenpreGII'!F13+'41bbenpreGII'!H13+'41bbenpreGII'!J13+'41bbenpreGII'!L13+'41bbenpreGII'!N13</f>
        <v>8004</v>
      </c>
      <c r="G13" s="552">
        <f t="shared" si="0"/>
        <v>50.51435784159041</v>
      </c>
      <c r="H13" s="551">
        <f>'41bbenpreGII'!P13</f>
        <v>372</v>
      </c>
      <c r="I13" s="552">
        <f t="shared" si="1"/>
        <v>2.347743767750079</v>
      </c>
      <c r="J13" s="551">
        <f>'41bbenpreGII'!R13</f>
        <v>7469</v>
      </c>
      <c r="K13" s="552">
        <f t="shared" si="2"/>
        <v>47.137898390659515</v>
      </c>
      <c r="L13" s="551">
        <f>'41bbenpreGII'!T13</f>
        <v>0</v>
      </c>
      <c r="M13" s="552">
        <f t="shared" si="3"/>
        <v>0</v>
      </c>
      <c r="N13" s="551">
        <f t="shared" si="5"/>
        <v>15845</v>
      </c>
      <c r="O13" s="552">
        <f t="shared" si="5"/>
        <v>100</v>
      </c>
      <c r="P13" s="553"/>
      <c r="Q13" s="553">
        <f t="shared" si="4"/>
        <v>1.6109190727938185</v>
      </c>
    </row>
    <row r="14" spans="2:25" s="549" customFormat="1" ht="18" customHeight="1" x14ac:dyDescent="0.2">
      <c r="B14" s="531" t="s">
        <v>9</v>
      </c>
      <c r="C14" s="546"/>
      <c r="D14" s="550">
        <f>'41bbenpreGII'!D14</f>
        <v>14013</v>
      </c>
      <c r="F14" s="551">
        <f>'41bbenpreGII'!F14+'41bbenpreGII'!H14+'41bbenpreGII'!J14+'41bbenpreGII'!L14+'41bbenpreGII'!N14</f>
        <v>5385</v>
      </c>
      <c r="G14" s="552">
        <f t="shared" si="0"/>
        <v>34.08659323965059</v>
      </c>
      <c r="H14" s="551">
        <f>'41bbenpreGII'!P14</f>
        <v>4289</v>
      </c>
      <c r="I14" s="552">
        <f t="shared" si="1"/>
        <v>27.149006203316876</v>
      </c>
      <c r="J14" s="551">
        <f>'41bbenpreGII'!R14</f>
        <v>6124</v>
      </c>
      <c r="K14" s="552">
        <f t="shared" si="2"/>
        <v>38.764400557032538</v>
      </c>
      <c r="L14" s="551">
        <f>'41bbenpreGII'!T14</f>
        <v>0</v>
      </c>
      <c r="M14" s="552">
        <f t="shared" si="3"/>
        <v>0</v>
      </c>
      <c r="N14" s="551">
        <f t="shared" si="5"/>
        <v>15798</v>
      </c>
      <c r="O14" s="552">
        <f t="shared" si="5"/>
        <v>100</v>
      </c>
      <c r="P14" s="553"/>
      <c r="Q14" s="553">
        <f t="shared" si="4"/>
        <v>1.1273817169770928</v>
      </c>
    </row>
    <row r="15" spans="2:25" s="549" customFormat="1" ht="18" customHeight="1" x14ac:dyDescent="0.2">
      <c r="B15" s="531" t="s">
        <v>8</v>
      </c>
      <c r="C15" s="546"/>
      <c r="D15" s="550">
        <f>'41bbenpreGII'!D15</f>
        <v>7478</v>
      </c>
      <c r="F15" s="551">
        <f>'41bbenpreGII'!F15+'41bbenpreGII'!H15+'41bbenpreGII'!J15+'41bbenpreGII'!L15+'41bbenpreGII'!N15</f>
        <v>8524</v>
      </c>
      <c r="G15" s="552">
        <f t="shared" si="0"/>
        <v>70.21995222011698</v>
      </c>
      <c r="H15" s="551">
        <f>'41bbenpreGII'!P15</f>
        <v>79</v>
      </c>
      <c r="I15" s="552">
        <f t="shared" si="1"/>
        <v>0.65079495839855017</v>
      </c>
      <c r="J15" s="551">
        <f>'41bbenpreGII'!R15</f>
        <v>3536</v>
      </c>
      <c r="K15" s="552">
        <f t="shared" si="2"/>
        <v>29.129252821484471</v>
      </c>
      <c r="L15" s="551">
        <f>'41bbenpreGII'!T15</f>
        <v>0</v>
      </c>
      <c r="M15" s="552">
        <f t="shared" si="3"/>
        <v>0</v>
      </c>
      <c r="N15" s="551">
        <f t="shared" si="5"/>
        <v>12139</v>
      </c>
      <c r="O15" s="552">
        <f t="shared" si="5"/>
        <v>100</v>
      </c>
      <c r="P15" s="553"/>
      <c r="Q15" s="553">
        <f t="shared" si="4"/>
        <v>1.6232949986627441</v>
      </c>
    </row>
    <row r="16" spans="2:25" s="549" customFormat="1" ht="18" customHeight="1" x14ac:dyDescent="0.2">
      <c r="B16" s="531" t="s">
        <v>7</v>
      </c>
      <c r="C16" s="546"/>
      <c r="D16" s="550">
        <f>'41bbenpreGII'!D16</f>
        <v>39903</v>
      </c>
      <c r="F16" s="551">
        <f>'41bbenpreGII'!F16+'41bbenpreGII'!H16+'41bbenpreGII'!J16+'41bbenpreGII'!L16+'41bbenpreGII'!N16</f>
        <v>25901</v>
      </c>
      <c r="G16" s="552">
        <f t="shared" si="0"/>
        <v>46.826243378590931</v>
      </c>
      <c r="H16" s="551">
        <f>'41bbenpreGII'!P16</f>
        <v>16664</v>
      </c>
      <c r="I16" s="552">
        <f t="shared" si="1"/>
        <v>30.126733317664925</v>
      </c>
      <c r="J16" s="551">
        <f>'41bbenpreGII'!R16</f>
        <v>12020</v>
      </c>
      <c r="K16" s="552">
        <f t="shared" si="2"/>
        <v>21.730877009021388</v>
      </c>
      <c r="L16" s="551">
        <f>'41bbenpreGII'!T16</f>
        <v>728</v>
      </c>
      <c r="M16" s="552">
        <f t="shared" si="3"/>
        <v>1.3161462947227596</v>
      </c>
      <c r="N16" s="551">
        <f t="shared" si="5"/>
        <v>55313</v>
      </c>
      <c r="O16" s="552">
        <f t="shared" si="5"/>
        <v>100</v>
      </c>
      <c r="P16" s="553"/>
      <c r="Q16" s="553">
        <f t="shared" si="4"/>
        <v>1.386186502268</v>
      </c>
    </row>
    <row r="17" spans="2:25" s="549" customFormat="1" ht="18" customHeight="1" x14ac:dyDescent="0.2">
      <c r="B17" s="531" t="s">
        <v>43</v>
      </c>
      <c r="C17" s="546"/>
      <c r="D17" s="550">
        <f>'41bbenpreGII'!D17</f>
        <v>23256</v>
      </c>
      <c r="F17" s="551">
        <f>'41bbenpreGII'!F17+'41bbenpreGII'!H17+'41bbenpreGII'!J17+'41bbenpreGII'!L17+'41bbenpreGII'!N17</f>
        <v>20365</v>
      </c>
      <c r="G17" s="552">
        <f t="shared" si="0"/>
        <v>65.957377898691547</v>
      </c>
      <c r="H17" s="551">
        <f>'41bbenpreGII'!P17</f>
        <v>3706</v>
      </c>
      <c r="I17" s="552">
        <f t="shared" si="1"/>
        <v>12.00285011011789</v>
      </c>
      <c r="J17" s="551">
        <f>'41bbenpreGII'!R17</f>
        <v>6800</v>
      </c>
      <c r="K17" s="552">
        <f t="shared" si="2"/>
        <v>22.023578183702551</v>
      </c>
      <c r="L17" s="551">
        <f>'41bbenpreGII'!T17</f>
        <v>5</v>
      </c>
      <c r="M17" s="552">
        <f t="shared" si="3"/>
        <v>1.6193807488016583E-2</v>
      </c>
      <c r="N17" s="551">
        <f t="shared" si="5"/>
        <v>30876</v>
      </c>
      <c r="O17" s="552">
        <f t="shared" si="5"/>
        <v>100.00000000000001</v>
      </c>
      <c r="P17" s="553"/>
      <c r="Q17" s="553">
        <f t="shared" si="4"/>
        <v>1.32765737874097</v>
      </c>
    </row>
    <row r="18" spans="2:25" s="549" customFormat="1" ht="18" customHeight="1" x14ac:dyDescent="0.2">
      <c r="B18" s="531" t="s">
        <v>44</v>
      </c>
      <c r="C18" s="546"/>
      <c r="D18" s="550">
        <f>'41bbenpreGII'!D18</f>
        <v>82190</v>
      </c>
      <c r="F18" s="551">
        <f>'41bbenpreGII'!F18+'41bbenpreGII'!H18+'41bbenpreGII'!J18+'41bbenpreGII'!L18+'41bbenpreGII'!N18</f>
        <v>49991</v>
      </c>
      <c r="G18" s="552">
        <f t="shared" si="0"/>
        <v>48.889041015510394</v>
      </c>
      <c r="H18" s="551">
        <f>'41bbenpreGII'!P18</f>
        <v>10755</v>
      </c>
      <c r="I18" s="552">
        <f t="shared" si="1"/>
        <v>10.517925949107125</v>
      </c>
      <c r="J18" s="551">
        <f>'41bbenpreGII'!R18</f>
        <v>41488</v>
      </c>
      <c r="K18" s="552">
        <f t="shared" si="2"/>
        <v>40.573473898331606</v>
      </c>
      <c r="L18" s="551">
        <f>'41bbenpreGII'!T18</f>
        <v>20</v>
      </c>
      <c r="M18" s="552">
        <f t="shared" si="3"/>
        <v>1.9559137050873317E-2</v>
      </c>
      <c r="N18" s="551">
        <f t="shared" si="5"/>
        <v>102254</v>
      </c>
      <c r="O18" s="552">
        <f t="shared" si="5"/>
        <v>100</v>
      </c>
      <c r="P18" s="553"/>
      <c r="Q18" s="553">
        <f t="shared" si="4"/>
        <v>1.2441172892079329</v>
      </c>
    </row>
    <row r="19" spans="2:25" s="549" customFormat="1" ht="18" customHeight="1" x14ac:dyDescent="0.2">
      <c r="B19" s="531" t="s">
        <v>6</v>
      </c>
      <c r="C19" s="546"/>
      <c r="D19" s="550">
        <f>'41bbenpreGII'!D19</f>
        <v>54219</v>
      </c>
      <c r="F19" s="551">
        <f>'41bbenpreGII'!F19+'41bbenpreGII'!H19+'41bbenpreGII'!J19+'41bbenpreGII'!L19+'41bbenpreGII'!N19</f>
        <v>29265</v>
      </c>
      <c r="G19" s="552">
        <f t="shared" si="0"/>
        <v>39.567080837716155</v>
      </c>
      <c r="H19" s="551">
        <f>'41bbenpreGII'!P19</f>
        <v>8261</v>
      </c>
      <c r="I19" s="552">
        <f>H19*100/$N19</f>
        <v>11.169098062544785</v>
      </c>
      <c r="J19" s="551">
        <f>'41bbenpreGII'!R19</f>
        <v>36214</v>
      </c>
      <c r="K19" s="552">
        <f>J19*100/$N19</f>
        <v>48.962318997336503</v>
      </c>
      <c r="L19" s="551">
        <f>'41bbenpreGII'!T19</f>
        <v>223</v>
      </c>
      <c r="M19" s="552">
        <f t="shared" si="3"/>
        <v>0.30150210240255265</v>
      </c>
      <c r="N19" s="551">
        <f t="shared" si="5"/>
        <v>73963</v>
      </c>
      <c r="O19" s="552">
        <f t="shared" si="5"/>
        <v>99.999999999999986</v>
      </c>
      <c r="P19" s="553"/>
      <c r="Q19" s="553">
        <f t="shared" si="4"/>
        <v>1.3641527877681257</v>
      </c>
    </row>
    <row r="20" spans="2:25" s="549" customFormat="1" ht="18" customHeight="1" x14ac:dyDescent="0.2">
      <c r="B20" s="531" t="s">
        <v>5</v>
      </c>
      <c r="C20" s="546"/>
      <c r="D20" s="550">
        <f>'41bbenpreGII'!D20</f>
        <v>11619</v>
      </c>
      <c r="F20" s="551">
        <f>'41bbenpreGII'!F20+'41bbenpreGII'!H20+'41bbenpreGII'!J20+'41bbenpreGII'!L20+'41bbenpreGII'!N20</f>
        <v>4788</v>
      </c>
      <c r="G20" s="552">
        <f t="shared" si="0"/>
        <v>35.827596527985634</v>
      </c>
      <c r="H20" s="551">
        <f>'41bbenpreGII'!P20</f>
        <v>6070</v>
      </c>
      <c r="I20" s="552">
        <f>H20*100/$N20</f>
        <v>45.42053277461838</v>
      </c>
      <c r="J20" s="551">
        <f>'41bbenpreGII'!R20</f>
        <v>2506</v>
      </c>
      <c r="K20" s="552">
        <f>J20*100/$N20</f>
        <v>18.75187069739599</v>
      </c>
      <c r="L20" s="551">
        <f>'41bbenpreGII'!T20</f>
        <v>0</v>
      </c>
      <c r="M20" s="552">
        <f t="shared" si="3"/>
        <v>0</v>
      </c>
      <c r="N20" s="551">
        <f t="shared" si="5"/>
        <v>13364</v>
      </c>
      <c r="O20" s="552">
        <f t="shared" si="5"/>
        <v>100</v>
      </c>
      <c r="P20" s="553"/>
      <c r="Q20" s="553">
        <f t="shared" si="4"/>
        <v>1.1501850417419743</v>
      </c>
    </row>
    <row r="21" spans="2:25" s="549" customFormat="1" ht="18" customHeight="1" x14ac:dyDescent="0.2">
      <c r="B21" s="531" t="s">
        <v>38</v>
      </c>
      <c r="C21" s="546"/>
      <c r="D21" s="550">
        <f>'41bbenpreGII'!D21</f>
        <v>25377</v>
      </c>
      <c r="F21" s="551">
        <f>'41bbenpreGII'!F21+'41bbenpreGII'!H21+'41bbenpreGII'!J21+'41bbenpreGII'!L21+'41bbenpreGII'!N21</f>
        <v>20220</v>
      </c>
      <c r="G21" s="552">
        <f t="shared" si="0"/>
        <v>64.724711907810502</v>
      </c>
      <c r="H21" s="551">
        <f>'41bbenpreGII'!P21</f>
        <v>4694</v>
      </c>
      <c r="I21" s="552">
        <f>H21*100/$N21</f>
        <v>15.025608194622279</v>
      </c>
      <c r="J21" s="551">
        <f>'41bbenpreGII'!R21</f>
        <v>6284</v>
      </c>
      <c r="K21" s="552">
        <f>J21*100/$N21</f>
        <v>20.115236875800257</v>
      </c>
      <c r="L21" s="551">
        <f>'41bbenpreGII'!T21</f>
        <v>42</v>
      </c>
      <c r="M21" s="552">
        <f t="shared" si="3"/>
        <v>0.13444302176696543</v>
      </c>
      <c r="N21" s="551">
        <f t="shared" si="5"/>
        <v>31240</v>
      </c>
      <c r="O21" s="552">
        <f t="shared" si="5"/>
        <v>100</v>
      </c>
      <c r="P21" s="553"/>
      <c r="Q21" s="553">
        <f t="shared" si="4"/>
        <v>1.2310359774599047</v>
      </c>
    </row>
    <row r="22" spans="2:25" s="549" customFormat="1" ht="21" customHeight="1" x14ac:dyDescent="0.2">
      <c r="B22" s="531" t="s">
        <v>45</v>
      </c>
      <c r="C22" s="546"/>
      <c r="D22" s="550">
        <f>'41bbenpreGII'!D22</f>
        <v>65343</v>
      </c>
      <c r="F22" s="551">
        <f>'41bbenpreGII'!F22+'41bbenpreGII'!H22+'41bbenpreGII'!J22+'41bbenpreGII'!L22+'41bbenpreGII'!N22</f>
        <v>63653</v>
      </c>
      <c r="G22" s="552">
        <f t="shared" si="0"/>
        <v>70.221521082011336</v>
      </c>
      <c r="H22" s="551">
        <f>'41bbenpreGII'!P22</f>
        <v>8800</v>
      </c>
      <c r="I22" s="552">
        <f>H22*100/$N22</f>
        <v>9.7080952275886414</v>
      </c>
      <c r="J22" s="551">
        <f>'41bbenpreGII'!R22</f>
        <v>18177</v>
      </c>
      <c r="K22" s="552">
        <f>J22*100/$N22</f>
        <v>20.052732608168039</v>
      </c>
      <c r="L22" s="551">
        <f>'41bbenpreGII'!T22</f>
        <v>16</v>
      </c>
      <c r="M22" s="552">
        <f t="shared" si="3"/>
        <v>1.7651082231979347E-2</v>
      </c>
      <c r="N22" s="551">
        <f t="shared" si="5"/>
        <v>90646</v>
      </c>
      <c r="O22" s="552">
        <f t="shared" si="5"/>
        <v>100</v>
      </c>
      <c r="P22" s="553"/>
      <c r="Q22" s="553">
        <f t="shared" si="4"/>
        <v>1.3872335215707881</v>
      </c>
    </row>
    <row r="23" spans="2:25" s="549" customFormat="1" ht="18" customHeight="1" x14ac:dyDescent="0.2">
      <c r="B23" s="531" t="s">
        <v>46</v>
      </c>
      <c r="C23" s="546"/>
      <c r="D23" s="550">
        <f>'41bbenpreGII'!D23</f>
        <v>15896</v>
      </c>
      <c r="F23" s="551">
        <f>'41bbenpreGII'!F23+'41bbenpreGII'!H23+'41bbenpreGII'!J23+'41bbenpreGII'!L23+'41bbenpreGII'!N23</f>
        <v>10430</v>
      </c>
      <c r="G23" s="552">
        <f t="shared" si="0"/>
        <v>51.597902443850799</v>
      </c>
      <c r="H23" s="551">
        <f>'41bbenpreGII'!P23</f>
        <v>364</v>
      </c>
      <c r="I23" s="552">
        <f>H23*100/$N23</f>
        <v>1.8007321658256654</v>
      </c>
      <c r="J23" s="551">
        <f>'41bbenpreGII'!R23</f>
        <v>9420</v>
      </c>
      <c r="K23" s="552">
        <f>J23*100/$N23</f>
        <v>46.601365390323537</v>
      </c>
      <c r="L23" s="551">
        <f>'41bbenpreGII'!T23</f>
        <v>0</v>
      </c>
      <c r="M23" s="552">
        <f t="shared" si="3"/>
        <v>0</v>
      </c>
      <c r="N23" s="551">
        <f t="shared" si="5"/>
        <v>20214</v>
      </c>
      <c r="O23" s="552">
        <f t="shared" si="5"/>
        <v>100</v>
      </c>
      <c r="P23" s="553"/>
      <c r="Q23" s="553">
        <f t="shared" si="4"/>
        <v>1.2716406643180675</v>
      </c>
    </row>
    <row r="24" spans="2:25" s="549" customFormat="1" ht="22.5" customHeight="1" x14ac:dyDescent="0.2">
      <c r="B24" s="531" t="s">
        <v>47</v>
      </c>
      <c r="C24" s="546"/>
      <c r="D24" s="550">
        <f>'41bbenpreGII'!D24</f>
        <v>5992</v>
      </c>
      <c r="F24" s="551">
        <f>'41bbenpreGII'!F24+'41bbenpreGII'!H24+'41bbenpreGII'!J24+'41bbenpreGII'!L24+'41bbenpreGII'!N24</f>
        <v>3347</v>
      </c>
      <c r="G24" s="554">
        <f t="shared" si="0"/>
        <v>43.203820833871177</v>
      </c>
      <c r="H24" s="551">
        <f>'41bbenpreGII'!P24</f>
        <v>1301</v>
      </c>
      <c r="I24" s="552">
        <f t="shared" si="1"/>
        <v>16.793597521621273</v>
      </c>
      <c r="J24" s="551">
        <f>'41bbenpreGII'!R24</f>
        <v>3085</v>
      </c>
      <c r="K24" s="552">
        <f t="shared" si="2"/>
        <v>39.821866528978958</v>
      </c>
      <c r="L24" s="551">
        <f>'41bbenpreGII'!T24</f>
        <v>14</v>
      </c>
      <c r="M24" s="552">
        <f t="shared" si="3"/>
        <v>0.18071511552859171</v>
      </c>
      <c r="N24" s="550">
        <f t="shared" si="5"/>
        <v>7747</v>
      </c>
      <c r="O24" s="552">
        <f t="shared" si="5"/>
        <v>100</v>
      </c>
      <c r="P24" s="553"/>
      <c r="Q24" s="553">
        <f t="shared" si="4"/>
        <v>1.2928905206942589</v>
      </c>
    </row>
    <row r="25" spans="2:25" s="549" customFormat="1" ht="18" customHeight="1" x14ac:dyDescent="0.2">
      <c r="B25" s="531" t="s">
        <v>48</v>
      </c>
      <c r="C25" s="546"/>
      <c r="D25" s="550">
        <f>'41bbenpreGII'!D25</f>
        <v>22872</v>
      </c>
      <c r="F25" s="551">
        <f>'41bbenpreGII'!F25+'41bbenpreGII'!H25+'41bbenpreGII'!J25+'41bbenpreGII'!L25+'41bbenpreGII'!N25</f>
        <v>17745</v>
      </c>
      <c r="G25" s="554">
        <f t="shared" si="0"/>
        <v>53.717382091178784</v>
      </c>
      <c r="H25" s="551">
        <f>'41bbenpreGII'!P25</f>
        <v>656</v>
      </c>
      <c r="I25" s="552">
        <f t="shared" si="1"/>
        <v>1.9858327783495793</v>
      </c>
      <c r="J25" s="551">
        <f>'41bbenpreGII'!R25</f>
        <v>12265</v>
      </c>
      <c r="K25" s="552">
        <f t="shared" si="2"/>
        <v>37.128413150087788</v>
      </c>
      <c r="L25" s="551">
        <f>'41bbenpreGII'!T25</f>
        <v>2368</v>
      </c>
      <c r="M25" s="552">
        <f t="shared" si="3"/>
        <v>7.1683719803838466</v>
      </c>
      <c r="N25" s="550">
        <f t="shared" si="5"/>
        <v>33034</v>
      </c>
      <c r="O25" s="552">
        <f t="shared" si="5"/>
        <v>100</v>
      </c>
      <c r="P25" s="553"/>
      <c r="Q25" s="553">
        <f t="shared" si="4"/>
        <v>1.4442987058412031</v>
      </c>
    </row>
    <row r="26" spans="2:25" s="549" customFormat="1" ht="18" customHeight="1" x14ac:dyDescent="0.2">
      <c r="B26" s="531" t="s">
        <v>49</v>
      </c>
      <c r="C26" s="546"/>
      <c r="D26" s="550">
        <f>'41bbenpreGII'!D26</f>
        <v>3822</v>
      </c>
      <c r="F26" s="551">
        <f>'41bbenpreGII'!F26+'41bbenpreGII'!H26+'41bbenpreGII'!J26+'41bbenpreGII'!L26+'41bbenpreGII'!N26</f>
        <v>4928</v>
      </c>
      <c r="G26" s="554">
        <f t="shared" si="0"/>
        <v>81.589403973509931</v>
      </c>
      <c r="H26" s="551">
        <f>'41bbenpreGII'!P26</f>
        <v>403</v>
      </c>
      <c r="I26" s="552">
        <f t="shared" si="1"/>
        <v>6.6721854304635766</v>
      </c>
      <c r="J26" s="551">
        <f>'41bbenpreGII'!R26</f>
        <v>709</v>
      </c>
      <c r="K26" s="552">
        <f t="shared" si="2"/>
        <v>11.73841059602649</v>
      </c>
      <c r="L26" s="551">
        <f>'41bbenpreGII'!T26</f>
        <v>0</v>
      </c>
      <c r="M26" s="552">
        <f t="shared" si="3"/>
        <v>0</v>
      </c>
      <c r="N26" s="550">
        <f t="shared" si="5"/>
        <v>6040</v>
      </c>
      <c r="O26" s="552">
        <f t="shared" si="5"/>
        <v>100</v>
      </c>
      <c r="P26" s="553"/>
      <c r="Q26" s="553">
        <f t="shared" si="4"/>
        <v>1.5803244374672947</v>
      </c>
    </row>
    <row r="27" spans="2:25" s="549" customFormat="1" ht="18" customHeight="1" x14ac:dyDescent="0.2">
      <c r="B27" s="531" t="s">
        <v>4</v>
      </c>
      <c r="C27" s="546"/>
      <c r="D27" s="550">
        <f>'41bbenpreGII'!D27</f>
        <v>1250</v>
      </c>
      <c r="F27" s="551">
        <f>'41bbenpreGII'!F27+'41bbenpreGII'!H27+'41bbenpreGII'!J27+'41bbenpreGII'!L27+'41bbenpreGII'!N27</f>
        <v>988</v>
      </c>
      <c r="G27" s="554">
        <f t="shared" si="0"/>
        <v>59.661835748792271</v>
      </c>
      <c r="H27" s="551">
        <f>'41bbenpreGII'!P27</f>
        <v>1</v>
      </c>
      <c r="I27" s="552">
        <f t="shared" si="1"/>
        <v>6.0386473429951688E-2</v>
      </c>
      <c r="J27" s="551">
        <f>'41bbenpreGII'!R27</f>
        <v>667</v>
      </c>
      <c r="K27" s="552">
        <f t="shared" si="2"/>
        <v>40.277777777777779</v>
      </c>
      <c r="L27" s="551">
        <f>'41bbenpreGII'!T27</f>
        <v>0</v>
      </c>
      <c r="M27" s="552">
        <f t="shared" si="3"/>
        <v>0</v>
      </c>
      <c r="N27" s="551">
        <f t="shared" si="5"/>
        <v>1656</v>
      </c>
      <c r="O27" s="552">
        <f t="shared" si="5"/>
        <v>100</v>
      </c>
      <c r="P27" s="553"/>
      <c r="Q27" s="553">
        <f t="shared" si="4"/>
        <v>1.3248</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537516</v>
      </c>
      <c r="E30" s="561"/>
      <c r="F30" s="532">
        <f>SUM(F10:F27)</f>
        <v>440151</v>
      </c>
      <c r="G30" s="562">
        <f>F30*100/$N30</f>
        <v>60.048622697959459</v>
      </c>
      <c r="H30" s="532">
        <f>SUM(H10:H27)</f>
        <v>73511</v>
      </c>
      <c r="I30" s="562">
        <f>H30*100/$N30</f>
        <v>10.028908949768823</v>
      </c>
      <c r="J30" s="532">
        <f>SUM(J10:J27)</f>
        <v>215907</v>
      </c>
      <c r="K30" s="562">
        <f>J30*100/$N30</f>
        <v>29.455614052559991</v>
      </c>
      <c r="L30" s="532">
        <f>SUM(L10:L28)</f>
        <v>3422</v>
      </c>
      <c r="M30" s="562">
        <f>L30*100/$N30</f>
        <v>0.46685429971172909</v>
      </c>
      <c r="N30" s="532">
        <f>F30+H30+J30+L30</f>
        <v>732991</v>
      </c>
      <c r="O30" s="562">
        <f>G30+I30+K30+M30</f>
        <v>100</v>
      </c>
      <c r="P30" s="563"/>
      <c r="Q30" s="563">
        <f>(N30/D30)</f>
        <v>1.3636635932697818</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1"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A1:Y56"/>
  <sheetViews>
    <sheetView zoomScaleNormal="100" workbookViewId="0"/>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6.42578125"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7.42578125" style="1" customWidth="1"/>
    <col min="15" max="15" width="5.425781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t="s">
        <v>51</v>
      </c>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18.75" customHeight="1" x14ac:dyDescent="0.2">
      <c r="B3" s="1042" t="s">
        <v>428</v>
      </c>
      <c r="C3" s="1042"/>
      <c r="D3" s="1042"/>
      <c r="E3" s="1042"/>
      <c r="F3" s="1042"/>
      <c r="G3" s="1042"/>
      <c r="H3" s="1042"/>
      <c r="I3" s="1042"/>
      <c r="J3" s="1042"/>
      <c r="K3" s="1042"/>
      <c r="L3" s="1042"/>
      <c r="M3" s="1042"/>
      <c r="N3" s="1042"/>
      <c r="O3" s="1042"/>
      <c r="P3" s="1042"/>
      <c r="Q3" s="1042"/>
      <c r="R3" s="1042"/>
      <c r="S3" s="1042"/>
      <c r="T3" s="1042"/>
      <c r="U3" s="1042"/>
      <c r="V3" s="1042"/>
      <c r="W3" s="1042"/>
      <c r="X3" s="1042"/>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7" customFormat="1" ht="5.25" customHeight="1" x14ac:dyDescent="0.2">
      <c r="B5" s="131"/>
      <c r="C5" s="131"/>
      <c r="D5" s="131"/>
      <c r="E5" s="131"/>
      <c r="F5" s="131"/>
      <c r="G5" s="131"/>
      <c r="H5" s="131"/>
      <c r="I5" s="131"/>
      <c r="J5" s="131"/>
      <c r="K5" s="131"/>
      <c r="L5" s="131"/>
      <c r="M5" s="131"/>
      <c r="N5" s="131"/>
      <c r="O5" s="131"/>
      <c r="P5" s="131"/>
      <c r="Q5" s="131"/>
      <c r="R5" s="131"/>
      <c r="S5" s="131"/>
      <c r="T5" s="131"/>
      <c r="U5" s="131"/>
      <c r="V5" s="131"/>
      <c r="W5" s="131"/>
      <c r="X5" s="132"/>
      <c r="Y5" s="132"/>
    </row>
    <row r="6" spans="2:25" s="7" customFormat="1" ht="19.5" customHeight="1" x14ac:dyDescent="0.2">
      <c r="D6" s="94"/>
      <c r="F6" s="1131" t="s">
        <v>55</v>
      </c>
      <c r="G6" s="1132"/>
      <c r="H6" s="1132"/>
      <c r="I6" s="1132"/>
      <c r="J6" s="1132"/>
      <c r="K6" s="1132"/>
      <c r="L6" s="1132"/>
      <c r="M6" s="1132"/>
      <c r="N6" s="1132"/>
      <c r="O6" s="1132"/>
      <c r="P6" s="1132"/>
      <c r="Q6" s="1132"/>
      <c r="R6" s="1132"/>
      <c r="S6" s="1132"/>
      <c r="T6" s="1132"/>
      <c r="U6" s="1132"/>
      <c r="V6" s="1132"/>
      <c r="W6" s="1133"/>
      <c r="X6" s="133"/>
      <c r="Y6" s="133"/>
    </row>
    <row r="7" spans="2:25" s="7" customFormat="1" ht="64.5" customHeight="1" x14ac:dyDescent="0.2">
      <c r="B7" s="1114" t="s">
        <v>15</v>
      </c>
      <c r="C7" s="194"/>
      <c r="D7" s="195" t="s">
        <v>261</v>
      </c>
      <c r="E7" s="194"/>
      <c r="F7" s="1134" t="s">
        <v>57</v>
      </c>
      <c r="G7" s="1135"/>
      <c r="H7" s="1134" t="s">
        <v>58</v>
      </c>
      <c r="I7" s="1135"/>
      <c r="J7" s="1134" t="s">
        <v>59</v>
      </c>
      <c r="K7" s="1135"/>
      <c r="L7" s="1134" t="s">
        <v>60</v>
      </c>
      <c r="M7" s="1135"/>
      <c r="N7" s="1134" t="s">
        <v>61</v>
      </c>
      <c r="O7" s="1135"/>
      <c r="P7" s="1134" t="s">
        <v>62</v>
      </c>
      <c r="Q7" s="1135"/>
      <c r="R7" s="1134" t="s">
        <v>63</v>
      </c>
      <c r="S7" s="1135"/>
      <c r="T7" s="1134" t="s">
        <v>64</v>
      </c>
      <c r="U7" s="1135"/>
      <c r="V7" s="1136" t="s">
        <v>3</v>
      </c>
      <c r="W7" s="1137"/>
      <c r="X7" s="51"/>
      <c r="Y7" s="195" t="s">
        <v>260</v>
      </c>
    </row>
    <row r="8" spans="2:25" s="124" customFormat="1" ht="20.25" customHeight="1" x14ac:dyDescent="0.2">
      <c r="B8" s="1115"/>
      <c r="C8" s="39"/>
      <c r="D8" s="196" t="s">
        <v>12</v>
      </c>
      <c r="E8" s="39"/>
      <c r="F8" s="197" t="s">
        <v>12</v>
      </c>
      <c r="G8" s="52" t="s">
        <v>31</v>
      </c>
      <c r="H8" s="197" t="s">
        <v>12</v>
      </c>
      <c r="I8" s="52" t="s">
        <v>31</v>
      </c>
      <c r="J8" s="197" t="s">
        <v>12</v>
      </c>
      <c r="K8" s="52" t="s">
        <v>31</v>
      </c>
      <c r="L8" s="197" t="s">
        <v>12</v>
      </c>
      <c r="M8" s="52" t="s">
        <v>31</v>
      </c>
      <c r="N8" s="197" t="s">
        <v>12</v>
      </c>
      <c r="O8" s="52" t="s">
        <v>31</v>
      </c>
      <c r="P8" s="197" t="s">
        <v>12</v>
      </c>
      <c r="Q8" s="52" t="s">
        <v>31</v>
      </c>
      <c r="R8" s="197" t="s">
        <v>12</v>
      </c>
      <c r="S8" s="52" t="s">
        <v>31</v>
      </c>
      <c r="T8" s="197" t="s">
        <v>12</v>
      </c>
      <c r="U8" s="52" t="s">
        <v>31</v>
      </c>
      <c r="V8" s="197" t="s">
        <v>12</v>
      </c>
      <c r="W8" s="52" t="s">
        <v>31</v>
      </c>
      <c r="X8" s="51"/>
      <c r="Y8" s="196" t="s">
        <v>12</v>
      </c>
    </row>
    <row r="9" spans="2:25" s="39" customFormat="1" ht="8.25" customHeight="1" x14ac:dyDescent="0.2">
      <c r="B9" s="101"/>
      <c r="C9" s="25"/>
      <c r="D9" s="36"/>
      <c r="E9" s="25"/>
      <c r="F9" s="134"/>
      <c r="G9" s="134"/>
      <c r="H9" s="134"/>
      <c r="I9" s="134"/>
      <c r="J9" s="134"/>
      <c r="K9" s="134"/>
      <c r="L9" s="134"/>
      <c r="M9" s="134"/>
      <c r="N9" s="134"/>
      <c r="O9" s="134"/>
      <c r="P9" s="134"/>
      <c r="Q9" s="134"/>
      <c r="R9" s="134"/>
      <c r="S9" s="134"/>
      <c r="T9" s="134"/>
      <c r="U9" s="134"/>
      <c r="V9" s="134"/>
      <c r="W9" s="151"/>
      <c r="X9" s="134"/>
      <c r="Y9" s="134"/>
    </row>
    <row r="10" spans="2:25" s="27" customFormat="1" ht="18" customHeight="1" x14ac:dyDescent="0.2">
      <c r="B10" s="35" t="s">
        <v>11</v>
      </c>
      <c r="C10" s="28"/>
      <c r="D10" s="152">
        <v>71708</v>
      </c>
      <c r="E10" s="125"/>
      <c r="F10" s="153">
        <v>628</v>
      </c>
      <c r="G10" s="75">
        <v>4.012173471975653</v>
      </c>
      <c r="H10" s="153">
        <v>43149</v>
      </c>
      <c r="I10" s="75">
        <v>61.699213796601569</v>
      </c>
      <c r="J10" s="153">
        <v>48277</v>
      </c>
      <c r="K10" s="75">
        <v>18.062389043875221</v>
      </c>
      <c r="L10" s="153">
        <v>357</v>
      </c>
      <c r="M10" s="75">
        <v>0.90540197818919599</v>
      </c>
      <c r="N10" s="153">
        <v>97</v>
      </c>
      <c r="O10" s="75">
        <v>0.39817397920365205</v>
      </c>
      <c r="P10" s="153">
        <v>77</v>
      </c>
      <c r="Q10" s="75">
        <v>2.5361399949277198E-3</v>
      </c>
      <c r="R10" s="153">
        <v>15990</v>
      </c>
      <c r="S10" s="75">
        <v>14.920111590159777</v>
      </c>
      <c r="T10" s="153">
        <v>0</v>
      </c>
      <c r="U10" s="75">
        <v>0</v>
      </c>
      <c r="V10" s="153">
        <f>F10+H10+J10+L10+N10+P10+R10+T10</f>
        <v>108575</v>
      </c>
      <c r="W10" s="75">
        <f t="shared" ref="V10:W27" si="0">G10+I10+K10+M10+O10+Q10+S10+U10</f>
        <v>99.999999999999986</v>
      </c>
      <c r="X10" s="154"/>
      <c r="Y10" s="155">
        <f t="shared" ref="Y10:Y27" si="1">V10/D10</f>
        <v>1.5141267362079545</v>
      </c>
    </row>
    <row r="11" spans="2:25" s="125" customFormat="1" ht="18" customHeight="1" x14ac:dyDescent="0.2">
      <c r="B11" s="32" t="s">
        <v>10</v>
      </c>
      <c r="C11" s="28"/>
      <c r="D11" s="156">
        <v>13524</v>
      </c>
      <c r="F11" s="157">
        <v>964</v>
      </c>
      <c r="G11" s="181">
        <v>9.5502617241747672</v>
      </c>
      <c r="H11" s="157">
        <v>3634</v>
      </c>
      <c r="I11" s="181">
        <v>13.652387565431043</v>
      </c>
      <c r="J11" s="157">
        <v>3079</v>
      </c>
      <c r="K11" s="181">
        <v>21.664352099134707</v>
      </c>
      <c r="L11" s="157">
        <v>616</v>
      </c>
      <c r="M11" s="181">
        <v>5.0849268240572592</v>
      </c>
      <c r="N11" s="157">
        <v>112</v>
      </c>
      <c r="O11" s="181">
        <v>1.6023929067407328</v>
      </c>
      <c r="P11" s="157">
        <v>1150</v>
      </c>
      <c r="Q11" s="181">
        <v>2.4676850763807288</v>
      </c>
      <c r="R11" s="157">
        <v>8053</v>
      </c>
      <c r="S11" s="181">
        <v>45.977993804080761</v>
      </c>
      <c r="T11" s="157">
        <v>0</v>
      </c>
      <c r="U11" s="181">
        <v>0</v>
      </c>
      <c r="V11" s="157">
        <f t="shared" si="0"/>
        <v>17608</v>
      </c>
      <c r="W11" s="181">
        <f t="shared" si="0"/>
        <v>100</v>
      </c>
      <c r="X11" s="154"/>
      <c r="Y11" s="158">
        <f t="shared" si="1"/>
        <v>1.3019816622301095</v>
      </c>
    </row>
    <row r="12" spans="2:25" s="125" customFormat="1" ht="22.5" customHeight="1" x14ac:dyDescent="0.2">
      <c r="B12" s="32" t="s">
        <v>40</v>
      </c>
      <c r="C12" s="28"/>
      <c r="D12" s="156">
        <v>12574</v>
      </c>
      <c r="F12" s="126">
        <v>2634</v>
      </c>
      <c r="G12" s="181">
        <v>22.562277580071175</v>
      </c>
      <c r="H12" s="126">
        <v>1759</v>
      </c>
      <c r="I12" s="181">
        <v>8.1748856126080334</v>
      </c>
      <c r="J12" s="126">
        <v>4405</v>
      </c>
      <c r="K12" s="181">
        <v>24.789018810371125</v>
      </c>
      <c r="L12" s="126">
        <v>817</v>
      </c>
      <c r="M12" s="181">
        <v>8.8764616166751402</v>
      </c>
      <c r="N12" s="126">
        <v>90</v>
      </c>
      <c r="O12" s="181">
        <v>1.4234875444839858</v>
      </c>
      <c r="P12" s="126">
        <v>1166</v>
      </c>
      <c r="Q12" s="181">
        <v>5.2567361464158617</v>
      </c>
      <c r="R12" s="126">
        <v>4255</v>
      </c>
      <c r="S12" s="181">
        <v>28.917132689374682</v>
      </c>
      <c r="T12" s="126">
        <v>7</v>
      </c>
      <c r="U12" s="181">
        <v>0</v>
      </c>
      <c r="V12" s="157">
        <f t="shared" si="0"/>
        <v>15133</v>
      </c>
      <c r="W12" s="181">
        <f t="shared" si="0"/>
        <v>100.00000000000001</v>
      </c>
      <c r="X12" s="154"/>
      <c r="Y12" s="158">
        <f t="shared" si="1"/>
        <v>1.2035151900747574</v>
      </c>
    </row>
    <row r="13" spans="2:25" s="125" customFormat="1" ht="18" customHeight="1" x14ac:dyDescent="0.2">
      <c r="B13" s="32" t="s">
        <v>41</v>
      </c>
      <c r="C13" s="28"/>
      <c r="D13" s="156">
        <v>11435</v>
      </c>
      <c r="F13" s="157">
        <v>3257</v>
      </c>
      <c r="G13" s="181">
        <v>21.067835441777071</v>
      </c>
      <c r="H13" s="157">
        <v>6997</v>
      </c>
      <c r="I13" s="181">
        <v>23.637812531128599</v>
      </c>
      <c r="J13" s="157">
        <v>813</v>
      </c>
      <c r="K13" s="181">
        <v>3.117840422352824</v>
      </c>
      <c r="L13" s="157">
        <v>176</v>
      </c>
      <c r="M13" s="181">
        <v>1.8926187867317461</v>
      </c>
      <c r="N13" s="157">
        <v>6</v>
      </c>
      <c r="O13" s="181">
        <v>0.28887339376431914</v>
      </c>
      <c r="P13" s="157">
        <v>41</v>
      </c>
      <c r="Q13" s="181">
        <v>0.29883454527343362</v>
      </c>
      <c r="R13" s="157">
        <v>9670</v>
      </c>
      <c r="S13" s="181">
        <v>49.696184878972012</v>
      </c>
      <c r="T13" s="157">
        <v>0</v>
      </c>
      <c r="U13" s="181">
        <v>0</v>
      </c>
      <c r="V13" s="157">
        <f t="shared" si="0"/>
        <v>20960</v>
      </c>
      <c r="W13" s="181">
        <f t="shared" si="0"/>
        <v>100</v>
      </c>
      <c r="X13" s="154"/>
      <c r="Y13" s="158">
        <f t="shared" si="1"/>
        <v>1.8329689549628334</v>
      </c>
    </row>
    <row r="14" spans="2:25" s="125" customFormat="1" ht="18" customHeight="1" x14ac:dyDescent="0.2">
      <c r="B14" s="32" t="s">
        <v>9</v>
      </c>
      <c r="C14" s="28"/>
      <c r="D14" s="156">
        <v>12522</v>
      </c>
      <c r="F14" s="157">
        <v>527</v>
      </c>
      <c r="G14" s="181">
        <v>1.1223131063344112</v>
      </c>
      <c r="H14" s="157">
        <v>929</v>
      </c>
      <c r="I14" s="181">
        <v>5.0218755944455014</v>
      </c>
      <c r="J14" s="157">
        <v>243</v>
      </c>
      <c r="K14" s="181">
        <v>0</v>
      </c>
      <c r="L14" s="157">
        <v>2281</v>
      </c>
      <c r="M14" s="181">
        <v>29.922008750237779</v>
      </c>
      <c r="N14" s="157">
        <v>80</v>
      </c>
      <c r="O14" s="181">
        <v>2.4538710291040515</v>
      </c>
      <c r="P14" s="157">
        <v>5436</v>
      </c>
      <c r="Q14" s="181">
        <v>21.742438653224273</v>
      </c>
      <c r="R14" s="157">
        <v>4653</v>
      </c>
      <c r="S14" s="181">
        <v>39.737492866653987</v>
      </c>
      <c r="T14" s="157">
        <v>0</v>
      </c>
      <c r="U14" s="181">
        <v>0</v>
      </c>
      <c r="V14" s="157">
        <f t="shared" si="0"/>
        <v>14149</v>
      </c>
      <c r="W14" s="181">
        <f t="shared" si="0"/>
        <v>100</v>
      </c>
      <c r="X14" s="154"/>
      <c r="Y14" s="158">
        <f t="shared" si="1"/>
        <v>1.1299313208752595</v>
      </c>
    </row>
    <row r="15" spans="2:25" s="125" customFormat="1" ht="18" customHeight="1" x14ac:dyDescent="0.2">
      <c r="B15" s="32" t="s">
        <v>8</v>
      </c>
      <c r="C15" s="28"/>
      <c r="D15" s="156">
        <v>4455</v>
      </c>
      <c r="F15" s="126">
        <v>609</v>
      </c>
      <c r="G15" s="181">
        <v>0</v>
      </c>
      <c r="H15" s="126">
        <v>1464</v>
      </c>
      <c r="I15" s="181">
        <v>19.530493707647629</v>
      </c>
      <c r="J15" s="126">
        <v>440</v>
      </c>
      <c r="K15" s="181">
        <v>7.5750242013552755</v>
      </c>
      <c r="L15" s="126">
        <v>480</v>
      </c>
      <c r="M15" s="181">
        <v>11.302032913843176</v>
      </c>
      <c r="N15" s="126">
        <v>49</v>
      </c>
      <c r="O15" s="181">
        <v>2.1539206195546949</v>
      </c>
      <c r="P15" s="126">
        <v>0</v>
      </c>
      <c r="Q15" s="181">
        <v>0</v>
      </c>
      <c r="R15" s="126">
        <v>3109</v>
      </c>
      <c r="S15" s="181">
        <v>59.438528557599227</v>
      </c>
      <c r="T15" s="126">
        <v>0</v>
      </c>
      <c r="U15" s="181">
        <v>0</v>
      </c>
      <c r="V15" s="157">
        <f t="shared" si="0"/>
        <v>6151</v>
      </c>
      <c r="W15" s="181">
        <f t="shared" si="0"/>
        <v>100</v>
      </c>
      <c r="X15" s="154"/>
      <c r="Y15" s="158">
        <f t="shared" si="1"/>
        <v>1.3806958473625139</v>
      </c>
    </row>
    <row r="16" spans="2:25" s="128" customFormat="1" ht="18" customHeight="1" x14ac:dyDescent="0.2">
      <c r="B16" s="127" t="s">
        <v>7</v>
      </c>
      <c r="C16" s="129"/>
      <c r="D16" s="159">
        <v>46642</v>
      </c>
      <c r="E16" s="160"/>
      <c r="F16" s="161">
        <v>3488</v>
      </c>
      <c r="G16" s="182">
        <v>7.7071171283070425</v>
      </c>
      <c r="H16" s="161">
        <v>15104</v>
      </c>
      <c r="I16" s="182">
        <v>15.824121227176748</v>
      </c>
      <c r="J16" s="161">
        <v>11603</v>
      </c>
      <c r="K16" s="182">
        <v>26.553637229329691</v>
      </c>
      <c r="L16" s="161">
        <v>3471</v>
      </c>
      <c r="M16" s="182">
        <v>6.8666418250320875</v>
      </c>
      <c r="N16" s="161">
        <v>4</v>
      </c>
      <c r="O16" s="182">
        <v>1.1427151906595454</v>
      </c>
      <c r="P16" s="161">
        <v>18515</v>
      </c>
      <c r="Q16" s="182">
        <v>25.539270483997846</v>
      </c>
      <c r="R16" s="161">
        <v>11420</v>
      </c>
      <c r="S16" s="182">
        <v>15.629528422970232</v>
      </c>
      <c r="T16" s="161">
        <v>908</v>
      </c>
      <c r="U16" s="182">
        <v>0.73696849252680829</v>
      </c>
      <c r="V16" s="161">
        <f t="shared" si="0"/>
        <v>64513</v>
      </c>
      <c r="W16" s="182">
        <f t="shared" si="0"/>
        <v>100</v>
      </c>
      <c r="X16" s="162"/>
      <c r="Y16" s="158">
        <f t="shared" si="1"/>
        <v>1.3831525234766948</v>
      </c>
    </row>
    <row r="17" spans="2:25" s="128" customFormat="1" ht="18" customHeight="1" x14ac:dyDescent="0.2">
      <c r="B17" s="127" t="s">
        <v>43</v>
      </c>
      <c r="C17" s="129"/>
      <c r="D17" s="159">
        <v>25782</v>
      </c>
      <c r="E17" s="160"/>
      <c r="F17" s="161">
        <v>3708</v>
      </c>
      <c r="G17" s="182">
        <v>13.305587605076644</v>
      </c>
      <c r="H17" s="161">
        <v>14493</v>
      </c>
      <c r="I17" s="182">
        <v>29.339047305093128</v>
      </c>
      <c r="J17" s="161">
        <v>8436</v>
      </c>
      <c r="K17" s="182">
        <v>36.084555793637712</v>
      </c>
      <c r="L17" s="161">
        <v>952</v>
      </c>
      <c r="M17" s="182">
        <v>3.7127080929619254</v>
      </c>
      <c r="N17" s="161">
        <v>1479</v>
      </c>
      <c r="O17" s="182">
        <v>5.6576561727377612</v>
      </c>
      <c r="P17" s="161">
        <v>2821</v>
      </c>
      <c r="Q17" s="182">
        <v>8.2330641173561894</v>
      </c>
      <c r="R17" s="161">
        <v>2346</v>
      </c>
      <c r="S17" s="182">
        <v>3.6302950387341353</v>
      </c>
      <c r="T17" s="161">
        <v>3</v>
      </c>
      <c r="U17" s="182">
        <v>3.708587440250536E-2</v>
      </c>
      <c r="V17" s="161">
        <f t="shared" si="0"/>
        <v>34238</v>
      </c>
      <c r="W17" s="182">
        <f t="shared" si="0"/>
        <v>100</v>
      </c>
      <c r="X17" s="162"/>
      <c r="Y17" s="158">
        <f t="shared" si="1"/>
        <v>1.3279807617717787</v>
      </c>
    </row>
    <row r="18" spans="2:25" s="128" customFormat="1" ht="18" customHeight="1" x14ac:dyDescent="0.2">
      <c r="B18" s="127" t="s">
        <v>44</v>
      </c>
      <c r="C18" s="129"/>
      <c r="D18" s="159">
        <v>75403</v>
      </c>
      <c r="E18" s="160"/>
      <c r="F18" s="161">
        <v>8</v>
      </c>
      <c r="G18" s="182">
        <v>0.11792867955081494</v>
      </c>
      <c r="H18" s="161">
        <v>13616</v>
      </c>
      <c r="I18" s="182">
        <v>17.203506178054706</v>
      </c>
      <c r="J18" s="161">
        <v>15509</v>
      </c>
      <c r="K18" s="182">
        <v>23.951842855634176</v>
      </c>
      <c r="L18" s="161">
        <v>3459</v>
      </c>
      <c r="M18" s="182">
        <v>4.6309008343014044</v>
      </c>
      <c r="N18" s="161">
        <v>3322</v>
      </c>
      <c r="O18" s="182">
        <v>4.7998732706727214</v>
      </c>
      <c r="P18" s="161">
        <v>7367</v>
      </c>
      <c r="Q18" s="182">
        <v>6.3575879184707995</v>
      </c>
      <c r="R18" s="161">
        <v>45787</v>
      </c>
      <c r="S18" s="182">
        <v>42.934840004224313</v>
      </c>
      <c r="T18" s="161">
        <v>7</v>
      </c>
      <c r="U18" s="182">
        <v>3.5202590910691028E-3</v>
      </c>
      <c r="V18" s="161">
        <f t="shared" si="0"/>
        <v>89075</v>
      </c>
      <c r="W18" s="182">
        <f t="shared" si="0"/>
        <v>100.00000000000001</v>
      </c>
      <c r="X18" s="162"/>
      <c r="Y18" s="158">
        <f t="shared" si="1"/>
        <v>1.1813190456613132</v>
      </c>
    </row>
    <row r="19" spans="2:25" s="128" customFormat="1" ht="18" customHeight="1" x14ac:dyDescent="0.2">
      <c r="B19" s="127" t="s">
        <v>6</v>
      </c>
      <c r="C19" s="129"/>
      <c r="D19" s="159">
        <v>46412</v>
      </c>
      <c r="E19" s="160"/>
      <c r="F19" s="161">
        <v>1112</v>
      </c>
      <c r="G19" s="182">
        <v>2.6363906960921888</v>
      </c>
      <c r="H19" s="161">
        <v>17696</v>
      </c>
      <c r="I19" s="182">
        <v>2.1814006888633752</v>
      </c>
      <c r="J19" s="161">
        <v>2493</v>
      </c>
      <c r="K19" s="182">
        <v>0.29340477101671131</v>
      </c>
      <c r="L19" s="161">
        <v>2116</v>
      </c>
      <c r="M19" s="182">
        <v>6.7525619764425731</v>
      </c>
      <c r="N19" s="161">
        <v>966</v>
      </c>
      <c r="O19" s="182">
        <v>4.8262958710719905</v>
      </c>
      <c r="P19" s="161">
        <v>6541</v>
      </c>
      <c r="Q19" s="182">
        <v>19.628353956712164</v>
      </c>
      <c r="R19" s="161">
        <v>33925</v>
      </c>
      <c r="S19" s="182">
        <v>63.673087553684567</v>
      </c>
      <c r="T19" s="161">
        <v>89</v>
      </c>
      <c r="U19" s="182">
        <v>8.5044861164264157E-3</v>
      </c>
      <c r="V19" s="161">
        <f t="shared" si="0"/>
        <v>64938</v>
      </c>
      <c r="W19" s="182">
        <f t="shared" si="0"/>
        <v>99.999999999999986</v>
      </c>
      <c r="X19" s="162"/>
      <c r="Y19" s="158">
        <f t="shared" si="1"/>
        <v>1.3991640093079376</v>
      </c>
    </row>
    <row r="20" spans="2:25" s="125" customFormat="1" ht="18" customHeight="1" x14ac:dyDescent="0.2">
      <c r="B20" s="127" t="s">
        <v>5</v>
      </c>
      <c r="C20" s="28"/>
      <c r="D20" s="156">
        <v>11190</v>
      </c>
      <c r="F20" s="157">
        <v>819</v>
      </c>
      <c r="G20" s="181">
        <v>8.8888888888888893</v>
      </c>
      <c r="H20" s="157">
        <v>2722</v>
      </c>
      <c r="I20" s="181">
        <v>7.0230607966457024</v>
      </c>
      <c r="J20" s="157">
        <v>486</v>
      </c>
      <c r="K20" s="181">
        <v>5.2725366876310273</v>
      </c>
      <c r="L20" s="157">
        <v>659</v>
      </c>
      <c r="M20" s="181">
        <v>6.6876310272536692</v>
      </c>
      <c r="N20" s="157">
        <v>42</v>
      </c>
      <c r="O20" s="181">
        <v>1.519916142557652</v>
      </c>
      <c r="P20" s="157">
        <v>6723</v>
      </c>
      <c r="Q20" s="181">
        <v>53.574423480083858</v>
      </c>
      <c r="R20" s="157">
        <v>1892</v>
      </c>
      <c r="S20" s="181">
        <v>17.033542976939202</v>
      </c>
      <c r="T20" s="157">
        <v>0</v>
      </c>
      <c r="U20" s="181">
        <v>0</v>
      </c>
      <c r="V20" s="157">
        <f t="shared" si="0"/>
        <v>13343</v>
      </c>
      <c r="W20" s="181">
        <f t="shared" si="0"/>
        <v>100</v>
      </c>
      <c r="X20" s="154"/>
      <c r="Y20" s="158">
        <f t="shared" si="1"/>
        <v>1.1924039320822162</v>
      </c>
    </row>
    <row r="21" spans="2:25" s="125" customFormat="1" ht="18" customHeight="1" x14ac:dyDescent="0.2">
      <c r="B21" s="32" t="s">
        <v>38</v>
      </c>
      <c r="C21" s="28"/>
      <c r="D21" s="156">
        <v>21397</v>
      </c>
      <c r="F21" s="157">
        <v>2183</v>
      </c>
      <c r="G21" s="181">
        <v>9.48509485094851</v>
      </c>
      <c r="H21" s="157">
        <v>3976</v>
      </c>
      <c r="I21" s="181">
        <v>13.467175488081411</v>
      </c>
      <c r="J21" s="157">
        <v>7366</v>
      </c>
      <c r="K21" s="181">
        <v>37.735744704385816</v>
      </c>
      <c r="L21" s="157">
        <v>3541</v>
      </c>
      <c r="M21" s="181">
        <v>10.646535036778939</v>
      </c>
      <c r="N21" s="157">
        <v>171</v>
      </c>
      <c r="O21" s="181">
        <v>5.0992754825507438</v>
      </c>
      <c r="P21" s="157">
        <v>4162</v>
      </c>
      <c r="Q21" s="181">
        <v>7.2838891654222664</v>
      </c>
      <c r="R21" s="157">
        <v>5916</v>
      </c>
      <c r="S21" s="181">
        <v>16.276754604280736</v>
      </c>
      <c r="T21" s="157">
        <v>3</v>
      </c>
      <c r="U21" s="181">
        <v>5.5306675515734748E-3</v>
      </c>
      <c r="V21" s="157">
        <f t="shared" si="0"/>
        <v>27318</v>
      </c>
      <c r="W21" s="181">
        <f t="shared" si="0"/>
        <v>99.999999999999986</v>
      </c>
      <c r="X21" s="154"/>
      <c r="Y21" s="158">
        <f t="shared" si="1"/>
        <v>1.2767210356592045</v>
      </c>
    </row>
    <row r="22" spans="2:25" s="125" customFormat="1" ht="21" customHeight="1" x14ac:dyDescent="0.2">
      <c r="B22" s="32" t="s">
        <v>45</v>
      </c>
      <c r="C22" s="28"/>
      <c r="D22" s="156">
        <v>50074</v>
      </c>
      <c r="F22" s="157">
        <v>736</v>
      </c>
      <c r="G22" s="181">
        <v>0.68948988809615985</v>
      </c>
      <c r="H22" s="157">
        <v>29268</v>
      </c>
      <c r="I22" s="181">
        <v>38.969083568386701</v>
      </c>
      <c r="J22" s="157">
        <v>17582</v>
      </c>
      <c r="K22" s="181">
        <v>31.722065519974926</v>
      </c>
      <c r="L22" s="157">
        <v>3369</v>
      </c>
      <c r="M22" s="181">
        <v>6.2533414449790756</v>
      </c>
      <c r="N22" s="157">
        <v>1388</v>
      </c>
      <c r="O22" s="181">
        <v>2.9736555868960051</v>
      </c>
      <c r="P22" s="157">
        <v>4438</v>
      </c>
      <c r="Q22" s="181">
        <v>4.5664878417491659</v>
      </c>
      <c r="R22" s="157">
        <v>11900</v>
      </c>
      <c r="S22" s="181">
        <v>14.824032594067438</v>
      </c>
      <c r="T22" s="157">
        <v>0</v>
      </c>
      <c r="U22" s="181">
        <v>1.8435558505244917E-3</v>
      </c>
      <c r="V22" s="157">
        <f t="shared" si="0"/>
        <v>68681</v>
      </c>
      <c r="W22" s="181">
        <f t="shared" si="0"/>
        <v>99.999999999999986</v>
      </c>
      <c r="X22" s="154"/>
      <c r="Y22" s="158">
        <f t="shared" si="1"/>
        <v>1.3715900467308384</v>
      </c>
    </row>
    <row r="23" spans="2:25" s="125" customFormat="1" ht="18" customHeight="1" x14ac:dyDescent="0.2">
      <c r="B23" s="32" t="s">
        <v>46</v>
      </c>
      <c r="C23" s="28"/>
      <c r="D23" s="156">
        <v>10825</v>
      </c>
      <c r="F23" s="157">
        <v>551</v>
      </c>
      <c r="G23" s="181">
        <v>5.7716568544995797</v>
      </c>
      <c r="H23" s="157">
        <v>3669</v>
      </c>
      <c r="I23" s="181">
        <v>26.377207737594617</v>
      </c>
      <c r="J23" s="157">
        <v>1715</v>
      </c>
      <c r="K23" s="181">
        <v>6.8544995794785537</v>
      </c>
      <c r="L23" s="157">
        <v>646</v>
      </c>
      <c r="M23" s="181">
        <v>5.6244743481917574</v>
      </c>
      <c r="N23" s="157">
        <v>27</v>
      </c>
      <c r="O23" s="181">
        <v>0.48359966358284273</v>
      </c>
      <c r="P23" s="157">
        <v>133</v>
      </c>
      <c r="Q23" s="181">
        <v>7.0962994112699747</v>
      </c>
      <c r="R23" s="157">
        <v>6833</v>
      </c>
      <c r="S23" s="181">
        <v>47.792262405382672</v>
      </c>
      <c r="T23" s="157">
        <v>1</v>
      </c>
      <c r="U23" s="181">
        <v>0</v>
      </c>
      <c r="V23" s="157">
        <f>F23+H23+J23+L23+N23+P23+R23+T23</f>
        <v>13575</v>
      </c>
      <c r="W23" s="181">
        <f t="shared" si="0"/>
        <v>100</v>
      </c>
      <c r="X23" s="154"/>
      <c r="Y23" s="158">
        <f t="shared" si="1"/>
        <v>1.254041570438799</v>
      </c>
    </row>
    <row r="24" spans="2:25" s="125" customFormat="1" ht="22.5" customHeight="1" x14ac:dyDescent="0.2">
      <c r="B24" s="32" t="s">
        <v>47</v>
      </c>
      <c r="C24" s="28"/>
      <c r="D24" s="156">
        <v>6448</v>
      </c>
      <c r="F24" s="126">
        <v>1242</v>
      </c>
      <c r="G24" s="183">
        <v>7.9028995279838163</v>
      </c>
      <c r="H24" s="126">
        <v>1764</v>
      </c>
      <c r="I24" s="181">
        <v>17.80175320296696</v>
      </c>
      <c r="J24" s="126">
        <v>593</v>
      </c>
      <c r="K24" s="181">
        <v>7.026298044504383</v>
      </c>
      <c r="L24" s="126">
        <v>236</v>
      </c>
      <c r="M24" s="181">
        <v>1.2946729602157789</v>
      </c>
      <c r="N24" s="126">
        <v>96</v>
      </c>
      <c r="O24" s="181">
        <v>2.4679703304113283</v>
      </c>
      <c r="P24" s="126">
        <v>748</v>
      </c>
      <c r="Q24" s="181">
        <v>3.236682400539447</v>
      </c>
      <c r="R24" s="126">
        <v>5061</v>
      </c>
      <c r="S24" s="181">
        <v>60.229265003371545</v>
      </c>
      <c r="T24" s="126">
        <v>9</v>
      </c>
      <c r="U24" s="181">
        <v>4.0458530006743092E-2</v>
      </c>
      <c r="V24" s="126">
        <f t="shared" si="0"/>
        <v>9749</v>
      </c>
      <c r="W24" s="181">
        <f t="shared" si="0"/>
        <v>99.999999999999986</v>
      </c>
      <c r="X24" s="154"/>
      <c r="Y24" s="158">
        <f t="shared" si="1"/>
        <v>1.5119416873449132</v>
      </c>
    </row>
    <row r="25" spans="2:25" s="125" customFormat="1" ht="18" customHeight="1" x14ac:dyDescent="0.2">
      <c r="B25" s="32" t="s">
        <v>48</v>
      </c>
      <c r="C25" s="28"/>
      <c r="D25" s="156">
        <v>27307</v>
      </c>
      <c r="F25" s="126">
        <v>308</v>
      </c>
      <c r="G25" s="183">
        <v>0.14814347853495555</v>
      </c>
      <c r="H25" s="126">
        <v>11825</v>
      </c>
      <c r="I25" s="181">
        <v>26.640610225052008</v>
      </c>
      <c r="J25" s="126">
        <v>2588</v>
      </c>
      <c r="K25" s="181">
        <v>10.29754775263191</v>
      </c>
      <c r="L25" s="126">
        <v>2472</v>
      </c>
      <c r="M25" s="181">
        <v>7.0888230473428733</v>
      </c>
      <c r="N25" s="126">
        <v>2316</v>
      </c>
      <c r="O25" s="181">
        <v>6.2819138876631158</v>
      </c>
      <c r="P25" s="126">
        <v>43</v>
      </c>
      <c r="Q25" s="181">
        <v>0.15444745634495366</v>
      </c>
      <c r="R25" s="126">
        <v>15166</v>
      </c>
      <c r="S25" s="181">
        <v>42.274475193847316</v>
      </c>
      <c r="T25" s="126">
        <v>2398</v>
      </c>
      <c r="U25" s="181">
        <v>7.1140389585828654</v>
      </c>
      <c r="V25" s="126">
        <f t="shared" si="0"/>
        <v>37116</v>
      </c>
      <c r="W25" s="181">
        <f t="shared" si="0"/>
        <v>100</v>
      </c>
      <c r="X25" s="154"/>
      <c r="Y25" s="158">
        <f t="shared" si="1"/>
        <v>1.3592119236825722</v>
      </c>
    </row>
    <row r="26" spans="2:25" s="125" customFormat="1" ht="18" customHeight="1" x14ac:dyDescent="0.2">
      <c r="B26" s="32" t="s">
        <v>49</v>
      </c>
      <c r="C26" s="28"/>
      <c r="D26" s="156">
        <v>2836</v>
      </c>
      <c r="F26" s="126">
        <v>177</v>
      </c>
      <c r="G26" s="183">
        <v>4.0505508749189891</v>
      </c>
      <c r="H26" s="126">
        <v>1819</v>
      </c>
      <c r="I26" s="181">
        <v>34.348671419313028</v>
      </c>
      <c r="J26" s="126">
        <v>1680</v>
      </c>
      <c r="K26" s="181">
        <v>46.953985742060922</v>
      </c>
      <c r="L26" s="126">
        <v>256</v>
      </c>
      <c r="M26" s="181">
        <v>6.675307841866494</v>
      </c>
      <c r="N26" s="126">
        <v>107</v>
      </c>
      <c r="O26" s="181">
        <v>3.6292935839274141</v>
      </c>
      <c r="P26" s="126">
        <v>19</v>
      </c>
      <c r="Q26" s="181">
        <v>4.2125729099157487</v>
      </c>
      <c r="R26" s="126">
        <v>6</v>
      </c>
      <c r="S26" s="181">
        <v>0.12961762799740764</v>
      </c>
      <c r="T26" s="126">
        <v>0</v>
      </c>
      <c r="U26" s="181">
        <v>0</v>
      </c>
      <c r="V26" s="126">
        <f t="shared" si="0"/>
        <v>4064</v>
      </c>
      <c r="W26" s="181">
        <f t="shared" si="0"/>
        <v>100.00000000000001</v>
      </c>
      <c r="X26" s="154"/>
      <c r="Y26" s="158">
        <f t="shared" si="1"/>
        <v>1.4330042313117066</v>
      </c>
    </row>
    <row r="27" spans="2:25" s="125" customFormat="1" ht="18" customHeight="1" x14ac:dyDescent="0.2">
      <c r="B27" s="32" t="s">
        <v>4</v>
      </c>
      <c r="C27" s="28"/>
      <c r="D27" s="156">
        <v>958</v>
      </c>
      <c r="F27" s="126">
        <v>210</v>
      </c>
      <c r="G27" s="183">
        <v>16.482582837723026</v>
      </c>
      <c r="H27" s="126">
        <v>280</v>
      </c>
      <c r="I27" s="181">
        <v>25.06372132540357</v>
      </c>
      <c r="J27" s="126">
        <v>438</v>
      </c>
      <c r="K27" s="181">
        <v>33.389974511469838</v>
      </c>
      <c r="L27" s="126">
        <v>18</v>
      </c>
      <c r="M27" s="181">
        <v>2.2090059473237043</v>
      </c>
      <c r="N27" s="126">
        <v>0</v>
      </c>
      <c r="O27" s="181">
        <v>0.16992353440951571</v>
      </c>
      <c r="P27" s="126">
        <v>1</v>
      </c>
      <c r="Q27" s="181">
        <v>8.4961767204757857E-2</v>
      </c>
      <c r="R27" s="126">
        <v>383</v>
      </c>
      <c r="S27" s="181">
        <v>22.59983007646559</v>
      </c>
      <c r="T27" s="126">
        <v>0</v>
      </c>
      <c r="U27" s="181">
        <v>0</v>
      </c>
      <c r="V27" s="157">
        <f t="shared" si="0"/>
        <v>1330</v>
      </c>
      <c r="W27" s="181">
        <f t="shared" si="0"/>
        <v>100</v>
      </c>
      <c r="X27" s="154"/>
      <c r="Y27" s="158">
        <f t="shared" si="1"/>
        <v>1.3883089770354906</v>
      </c>
    </row>
    <row r="28" spans="2:25" s="125" customFormat="1" ht="8.25" customHeight="1" x14ac:dyDescent="0.2">
      <c r="B28" s="163"/>
      <c r="C28" s="28"/>
      <c r="D28" s="164"/>
      <c r="F28" s="165"/>
      <c r="G28" s="166"/>
      <c r="H28" s="165"/>
      <c r="I28" s="167"/>
      <c r="J28" s="165"/>
      <c r="K28" s="167"/>
      <c r="L28" s="165"/>
      <c r="M28" s="167"/>
      <c r="N28" s="165"/>
      <c r="O28" s="166"/>
      <c r="P28" s="165"/>
      <c r="Q28" s="166"/>
      <c r="R28" s="165"/>
      <c r="S28" s="166"/>
      <c r="T28" s="165"/>
      <c r="U28" s="166"/>
      <c r="V28" s="168"/>
      <c r="W28" s="167"/>
      <c r="X28" s="154"/>
      <c r="Y28" s="169"/>
    </row>
    <row r="29" spans="2:25" s="125" customFormat="1" ht="3" customHeight="1" x14ac:dyDescent="0.2">
      <c r="B29" s="101"/>
      <c r="C29" s="25"/>
      <c r="D29" s="170"/>
      <c r="E29" s="27"/>
      <c r="F29" s="171"/>
      <c r="G29" s="171"/>
      <c r="H29" s="171"/>
      <c r="I29" s="171"/>
      <c r="J29" s="171"/>
      <c r="K29" s="171"/>
      <c r="L29" s="171"/>
      <c r="M29" s="171"/>
      <c r="N29" s="171"/>
      <c r="O29" s="171"/>
      <c r="P29" s="171"/>
      <c r="Q29" s="171"/>
      <c r="R29" s="171"/>
      <c r="S29" s="171"/>
      <c r="T29" s="171"/>
      <c r="U29" s="171"/>
      <c r="V29" s="172"/>
      <c r="W29" s="171"/>
      <c r="X29" s="171"/>
      <c r="Y29" s="171"/>
    </row>
    <row r="30" spans="2:25" s="27" customFormat="1" ht="20.25" customHeight="1" x14ac:dyDescent="0.2">
      <c r="B30" s="69" t="s">
        <v>3</v>
      </c>
      <c r="C30" s="123"/>
      <c r="D30" s="173">
        <f>SUM(D10:D29)</f>
        <v>451492</v>
      </c>
      <c r="E30" s="23"/>
      <c r="F30" s="65">
        <f>SUM(F10:F27)</f>
        <v>23161</v>
      </c>
      <c r="G30" s="67">
        <f>F30*100/$V30</f>
        <v>3.7936761690111314</v>
      </c>
      <c r="H30" s="65">
        <f>SUM(H10:H27)</f>
        <v>174164</v>
      </c>
      <c r="I30" s="67">
        <f>H30*100/$V30</f>
        <v>28.527344082710364</v>
      </c>
      <c r="J30" s="65">
        <f>SUM(J10:J27)</f>
        <v>127746</v>
      </c>
      <c r="K30" s="67">
        <f>J30*100/$V30</f>
        <v>20.924267341068866</v>
      </c>
      <c r="L30" s="65">
        <f>SUM(L10:L27)</f>
        <v>25922</v>
      </c>
      <c r="M30" s="67">
        <f>L30*100/$V30</f>
        <v>4.2459165689351304</v>
      </c>
      <c r="N30" s="65">
        <f>SUM(N10:N27)</f>
        <v>10352</v>
      </c>
      <c r="O30" s="67">
        <f>N30*100/$V30</f>
        <v>1.6956148569406861</v>
      </c>
      <c r="P30" s="65">
        <f>SUM(P10:P27)</f>
        <v>59381</v>
      </c>
      <c r="Q30" s="67">
        <f>P30*100/$V30</f>
        <v>9.7263626178511284</v>
      </c>
      <c r="R30" s="65">
        <f>SUM(R10:R27)</f>
        <v>186365</v>
      </c>
      <c r="S30" s="67">
        <f>R30*100/$V30</f>
        <v>30.525817505192329</v>
      </c>
      <c r="T30" s="65">
        <f>SUM(T10:T28)</f>
        <v>3425</v>
      </c>
      <c r="U30" s="67">
        <f>T30*100/$V30</f>
        <v>0.56100085829036417</v>
      </c>
      <c r="V30" s="65">
        <f>SUM(V10:V27)</f>
        <v>610516</v>
      </c>
      <c r="W30" s="67">
        <f>G30+I30+K30+M30+O30+Q30+S30+U30</f>
        <v>100.00000000000001</v>
      </c>
      <c r="X30" s="174"/>
      <c r="Y30" s="175">
        <f>(V30/D30)</f>
        <v>1.3522188654505507</v>
      </c>
    </row>
    <row r="31" spans="2:25" s="27" customFormat="1" ht="5.25" customHeight="1" x14ac:dyDescent="0.2">
      <c r="B31" s="130"/>
      <c r="C31" s="123"/>
      <c r="D31" s="176"/>
      <c r="E31" s="23"/>
      <c r="F31" s="176"/>
      <c r="G31" s="174"/>
      <c r="H31" s="176"/>
      <c r="I31" s="174"/>
      <c r="J31" s="176"/>
      <c r="K31" s="174"/>
      <c r="L31" s="176"/>
      <c r="M31" s="174"/>
      <c r="N31" s="176"/>
      <c r="O31" s="174"/>
      <c r="P31" s="176"/>
      <c r="Q31" s="174"/>
      <c r="R31" s="176"/>
      <c r="S31" s="174"/>
      <c r="T31" s="176"/>
      <c r="U31" s="174"/>
      <c r="V31" s="176"/>
      <c r="W31" s="174"/>
      <c r="X31" s="174"/>
      <c r="Y31" s="174"/>
    </row>
    <row r="32" spans="2:25" s="536" customFormat="1" ht="18.75" customHeight="1" x14ac:dyDescent="0.2">
      <c r="B32" s="179" t="s">
        <v>42</v>
      </c>
      <c r="C32" s="986"/>
      <c r="D32" s="986"/>
      <c r="E32" s="986"/>
      <c r="F32" s="986"/>
      <c r="G32" s="986"/>
      <c r="H32" s="986"/>
      <c r="I32" s="986"/>
      <c r="J32" s="986"/>
      <c r="K32" s="986"/>
      <c r="L32" s="986"/>
      <c r="N32" s="986"/>
      <c r="O32" s="986"/>
      <c r="P32" s="986"/>
      <c r="Q32" s="986"/>
      <c r="R32" s="986"/>
      <c r="S32" s="986"/>
      <c r="T32" s="986"/>
      <c r="U32" s="986"/>
      <c r="V32" s="986"/>
      <c r="W32" s="986"/>
    </row>
    <row r="33" spans="1:25" s="987" customFormat="1" x14ac:dyDescent="0.2">
      <c r="B33" s="180" t="s">
        <v>50</v>
      </c>
      <c r="F33" s="988"/>
      <c r="G33" s="988"/>
      <c r="H33" s="988"/>
      <c r="I33" s="988"/>
      <c r="J33" s="988"/>
      <c r="K33" s="988"/>
      <c r="L33" s="988"/>
      <c r="M33" s="988"/>
      <c r="N33" s="988"/>
      <c r="O33" s="988"/>
      <c r="P33" s="988"/>
      <c r="Q33" s="988"/>
      <c r="R33" s="988"/>
      <c r="S33" s="988"/>
      <c r="T33" s="988"/>
      <c r="U33" s="988"/>
      <c r="X33" s="536"/>
      <c r="Y33" s="536"/>
    </row>
    <row r="34" spans="1:25" s="987" customFormat="1" x14ac:dyDescent="0.2">
      <c r="F34" s="989"/>
      <c r="G34" s="989"/>
      <c r="H34" s="989"/>
      <c r="I34" s="989"/>
      <c r="J34" s="989"/>
      <c r="X34" s="536"/>
      <c r="Y34" s="536"/>
    </row>
    <row r="35" spans="1:25" s="987" customFormat="1" x14ac:dyDescent="0.2">
      <c r="A35" s="536"/>
      <c r="B35" s="531" t="s">
        <v>42</v>
      </c>
      <c r="C35" s="536"/>
      <c r="D35" s="550" t="e">
        <f>GETPIVOTDATA("Cuenta número de expedientes",#REF!,"CCAA",$B35,"Grado Resuelto",$B$1)</f>
        <v>#REF!</v>
      </c>
      <c r="E35" s="536"/>
      <c r="F35" s="536"/>
      <c r="G35" s="536"/>
      <c r="H35" s="536"/>
      <c r="I35" s="536"/>
      <c r="J35" s="536"/>
      <c r="K35" s="536"/>
      <c r="L35" s="536"/>
      <c r="M35" s="536"/>
      <c r="N35" s="550" t="e">
        <f>GETPIVOTDATA("ID PRESTACION
COUNT",#REF!,"
CCAA",$B35,"
Tipo Prestación",N$1,"Grado Resuelto",$B$1)</f>
        <v>#REF!</v>
      </c>
      <c r="O35" s="536"/>
      <c r="X35" s="536"/>
      <c r="Y35" s="536"/>
    </row>
    <row r="36" spans="1:25" s="987" customFormat="1" x14ac:dyDescent="0.2">
      <c r="A36" s="536"/>
      <c r="B36" s="531" t="s">
        <v>50</v>
      </c>
      <c r="C36" s="536"/>
      <c r="D36" s="550" t="e">
        <f>GETPIVOTDATA("Cuenta número de expedientes",#REF!,"CCAA",$B36,"Grado Resuelto",$B$1)</f>
        <v>#REF!</v>
      </c>
      <c r="E36" s="536"/>
      <c r="F36" s="536"/>
      <c r="G36" s="536"/>
      <c r="H36" s="536"/>
      <c r="I36" s="536"/>
      <c r="J36" s="536"/>
      <c r="K36" s="536"/>
      <c r="L36" s="536"/>
      <c r="M36" s="536"/>
      <c r="N36" s="550" t="e">
        <f>GETPIVOTDATA("ID PRESTACION
COUNT",#REF!,"
CCAA",$B36,"
Tipo Prestación",N$1,"Grado Resuelto",$B$1)</f>
        <v>#REF!</v>
      </c>
      <c r="O36" s="536"/>
      <c r="T36" s="536"/>
      <c r="U36" s="536"/>
    </row>
    <row r="37" spans="1:25" s="985" customFormat="1" x14ac:dyDescent="0.2">
      <c r="T37" s="135"/>
      <c r="U37" s="135"/>
    </row>
    <row r="38" spans="1:25" s="985" customFormat="1" x14ac:dyDescent="0.2">
      <c r="T38" s="135"/>
      <c r="U38" s="135"/>
    </row>
    <row r="39" spans="1:25" s="987" customFormat="1" x14ac:dyDescent="0.2">
      <c r="T39" s="536"/>
      <c r="U39" s="536"/>
    </row>
    <row r="40" spans="1:25" s="987" customFormat="1" x14ac:dyDescent="0.2">
      <c r="T40" s="536"/>
      <c r="U40" s="536"/>
    </row>
    <row r="41" spans="1:25" s="985" customFormat="1" x14ac:dyDescent="0.2">
      <c r="T41" s="135"/>
      <c r="U41" s="135"/>
    </row>
    <row r="42" spans="1:25" s="985" customFormat="1" x14ac:dyDescent="0.2">
      <c r="T42" s="135"/>
      <c r="U42" s="135"/>
    </row>
    <row r="43" spans="1:25" s="985" customFormat="1" x14ac:dyDescent="0.2">
      <c r="T43" s="135"/>
      <c r="U43" s="135"/>
    </row>
    <row r="44" spans="1:25" x14ac:dyDescent="0.2">
      <c r="T44" s="136"/>
      <c r="U44" s="136"/>
      <c r="X44" s="1"/>
      <c r="Y44" s="1"/>
    </row>
    <row r="45" spans="1:25" x14ac:dyDescent="0.2">
      <c r="T45" s="136"/>
      <c r="U45" s="136"/>
      <c r="X45" s="1"/>
      <c r="Y45" s="1"/>
    </row>
    <row r="46" spans="1:25" x14ac:dyDescent="0.2">
      <c r="T46" s="136"/>
      <c r="U46" s="136"/>
      <c r="X46" s="1"/>
      <c r="Y46" s="1"/>
    </row>
    <row r="47" spans="1:25" x14ac:dyDescent="0.2">
      <c r="T47" s="136"/>
      <c r="U47" s="136"/>
      <c r="X47" s="1"/>
      <c r="Y47" s="1"/>
    </row>
    <row r="48" spans="1: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5"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topLeftCell="A7" zoomScaleNormal="100" workbookViewId="0">
      <selection activeCell="B4" sqref="B4:W4"/>
    </sheetView>
  </sheetViews>
  <sheetFormatPr baseColWidth="10" defaultColWidth="11.42578125" defaultRowHeight="15" x14ac:dyDescent="0.2"/>
  <cols>
    <col min="1" max="1" width="0.7109375" style="1" customWidth="1"/>
    <col min="2" max="2" width="21.7109375" style="1" customWidth="1"/>
    <col min="3" max="3" width="0.5703125" style="1" customWidth="1"/>
    <col min="4" max="4" width="9.7109375" style="1" customWidth="1"/>
    <col min="5" max="5" width="0.7109375" style="1" customWidth="1"/>
    <col min="6" max="6" width="8" style="1" customWidth="1"/>
    <col min="7" max="7" width="5.5703125" style="1" customWidth="1"/>
    <col min="8" max="8" width="7.5703125" style="1" customWidth="1"/>
    <col min="9" max="9" width="5.42578125" style="1" customWidth="1"/>
    <col min="10" max="10" width="7.5703125" style="1" customWidth="1"/>
    <col min="11" max="11" width="5.42578125" style="1" customWidth="1"/>
    <col min="12" max="12" width="6.42578125" style="1" customWidth="1"/>
    <col min="13" max="13" width="5.7109375" style="1" customWidth="1"/>
    <col min="14" max="14" width="8.85546875" style="1" customWidth="1"/>
    <col min="15" max="15" width="7.28515625" style="1" customWidth="1"/>
    <col min="16" max="16" width="7.140625" style="1" customWidth="1"/>
    <col min="17" max="17" width="6" style="1" customWidth="1"/>
    <col min="18" max="18" width="7.28515625" style="1" customWidth="1"/>
    <col min="19" max="19" width="5.42578125" style="1" customWidth="1"/>
    <col min="20" max="20" width="5.5703125" style="1" customWidth="1"/>
    <col min="21" max="21" width="5.42578125" style="1" customWidth="1"/>
    <col min="22" max="22" width="8.5703125" style="1" customWidth="1"/>
    <col min="23" max="23" width="6.7109375" style="1" customWidth="1"/>
    <col min="24" max="24" width="0.5703125" style="136" customWidth="1"/>
    <col min="25" max="25" width="10.42578125" style="136" customWidth="1"/>
    <col min="26" max="26" width="1.42578125" style="1" customWidth="1"/>
    <col min="27" max="16384" width="11.42578125" style="1"/>
  </cols>
  <sheetData>
    <row r="1" spans="2:25" s="2" customFormat="1" ht="9" customHeight="1" x14ac:dyDescent="0.2">
      <c r="B1" s="11"/>
      <c r="C1" s="46"/>
      <c r="D1" s="46"/>
      <c r="E1" s="46"/>
      <c r="F1" s="178" t="s">
        <v>67</v>
      </c>
      <c r="G1" s="178"/>
      <c r="H1" s="178" t="s">
        <v>58</v>
      </c>
      <c r="I1" s="178"/>
      <c r="J1" s="178" t="s">
        <v>59</v>
      </c>
      <c r="K1" s="178"/>
      <c r="L1" s="178" t="s">
        <v>66</v>
      </c>
      <c r="M1" s="178"/>
      <c r="N1" s="178" t="s">
        <v>61</v>
      </c>
      <c r="O1" s="178"/>
      <c r="P1" s="178" t="s">
        <v>70</v>
      </c>
      <c r="Q1" s="178"/>
      <c r="R1" s="178" t="s">
        <v>69</v>
      </c>
      <c r="S1" s="178"/>
      <c r="T1" s="178" t="s">
        <v>68</v>
      </c>
      <c r="U1" s="178"/>
      <c r="X1" s="150"/>
      <c r="Y1" s="150"/>
    </row>
    <row r="2" spans="2:25" s="44" customFormat="1" ht="49.5" customHeight="1" x14ac:dyDescent="0.2">
      <c r="B2" s="122"/>
      <c r="C2" s="122"/>
      <c r="D2" s="122"/>
      <c r="E2" s="122"/>
      <c r="F2" s="122"/>
      <c r="G2" s="122"/>
      <c r="H2" s="122"/>
      <c r="I2" s="122"/>
      <c r="J2" s="122"/>
      <c r="K2" s="122"/>
      <c r="X2" s="92"/>
      <c r="Y2" s="92"/>
    </row>
    <row r="3" spans="2:25" s="7" customFormat="1" ht="36.75" customHeight="1" x14ac:dyDescent="0.2">
      <c r="B3" s="1043" t="s">
        <v>427</v>
      </c>
      <c r="C3" s="1043"/>
      <c r="D3" s="1043"/>
      <c r="E3" s="1043"/>
      <c r="F3" s="1043"/>
      <c r="G3" s="1043"/>
      <c r="H3" s="1043"/>
      <c r="I3" s="1043"/>
      <c r="J3" s="1043"/>
      <c r="K3" s="1043"/>
      <c r="L3" s="1043"/>
      <c r="M3" s="1043"/>
      <c r="N3" s="1043"/>
      <c r="O3" s="1043"/>
      <c r="P3" s="1043"/>
      <c r="Q3" s="1043"/>
      <c r="R3" s="1043"/>
      <c r="S3" s="1043"/>
      <c r="T3" s="1043"/>
      <c r="U3" s="1043"/>
      <c r="V3" s="1043"/>
      <c r="W3" s="1043"/>
      <c r="X3" s="1043"/>
      <c r="Y3" s="13"/>
    </row>
    <row r="4" spans="2:25" s="7" customFormat="1" ht="14.25" customHeight="1" x14ac:dyDescent="0.2">
      <c r="B4" s="1046" t="str">
        <f>porsaad!B6</f>
        <v>Situación a 31 de octubre de 2023</v>
      </c>
      <c r="C4" s="1046"/>
      <c r="D4" s="1046"/>
      <c r="E4" s="1046"/>
      <c r="F4" s="1046"/>
      <c r="G4" s="1046"/>
      <c r="H4" s="1046"/>
      <c r="I4" s="1046"/>
      <c r="J4" s="1046"/>
      <c r="K4" s="1046"/>
      <c r="L4" s="1046"/>
      <c r="M4" s="1046"/>
      <c r="N4" s="1046"/>
      <c r="O4" s="1046"/>
      <c r="P4" s="1046"/>
      <c r="Q4" s="1046"/>
      <c r="R4" s="1046"/>
      <c r="S4" s="1046"/>
      <c r="T4" s="1046"/>
      <c r="U4" s="1046"/>
      <c r="V4" s="1046"/>
      <c r="W4" s="1046"/>
      <c r="X4" s="8"/>
      <c r="Y4" s="8"/>
    </row>
    <row r="5" spans="2:25" s="565" customFormat="1" ht="5.25" customHeight="1" x14ac:dyDescent="0.2">
      <c r="B5" s="566"/>
      <c r="C5" s="566"/>
      <c r="D5" s="566"/>
      <c r="E5" s="566"/>
      <c r="F5" s="566"/>
      <c r="G5" s="566"/>
      <c r="H5" s="566"/>
      <c r="I5" s="566"/>
      <c r="J5" s="566"/>
      <c r="K5" s="566"/>
      <c r="L5" s="566"/>
      <c r="M5" s="566"/>
      <c r="N5" s="566"/>
      <c r="O5" s="566"/>
      <c r="P5" s="566"/>
      <c r="Q5" s="566"/>
      <c r="R5" s="566"/>
      <c r="S5" s="566"/>
      <c r="T5" s="566"/>
      <c r="U5" s="566"/>
      <c r="V5" s="566"/>
      <c r="W5" s="566"/>
      <c r="X5" s="567"/>
      <c r="Y5" s="567"/>
    </row>
    <row r="6" spans="2:25" s="518" customFormat="1" ht="19.5" customHeight="1" x14ac:dyDescent="0.2">
      <c r="F6" s="1116" t="s">
        <v>55</v>
      </c>
      <c r="G6" s="1116"/>
      <c r="H6" s="1116"/>
      <c r="I6" s="1116"/>
      <c r="J6" s="1116"/>
      <c r="K6" s="1116"/>
      <c r="L6" s="1116"/>
      <c r="M6" s="1116"/>
      <c r="N6" s="1116"/>
      <c r="O6" s="1116"/>
      <c r="P6" s="1116"/>
      <c r="Q6" s="1116"/>
      <c r="R6" s="1116"/>
      <c r="S6" s="1116"/>
      <c r="T6" s="1116"/>
      <c r="U6" s="1116"/>
      <c r="V6" s="1116"/>
      <c r="W6" s="1116"/>
      <c r="X6" s="541"/>
      <c r="Y6" s="541"/>
    </row>
    <row r="7" spans="2:25" s="518" customFormat="1" ht="64.5" customHeight="1" x14ac:dyDescent="0.2">
      <c r="B7" s="1117" t="s">
        <v>15</v>
      </c>
      <c r="C7" s="542"/>
      <c r="D7" s="543" t="s">
        <v>56</v>
      </c>
      <c r="E7" s="542"/>
      <c r="F7" s="1118" t="s">
        <v>176</v>
      </c>
      <c r="G7" s="1118"/>
      <c r="H7" s="1118" t="s">
        <v>62</v>
      </c>
      <c r="I7" s="1118"/>
      <c r="J7" s="1118" t="s">
        <v>63</v>
      </c>
      <c r="K7" s="1118"/>
      <c r="L7" s="1118" t="s">
        <v>160</v>
      </c>
      <c r="M7" s="1118"/>
      <c r="N7" s="1118" t="s">
        <v>3</v>
      </c>
      <c r="O7" s="1118"/>
      <c r="P7" s="543"/>
      <c r="Q7" s="543" t="s">
        <v>65</v>
      </c>
    </row>
    <row r="8" spans="2:25" s="542" customFormat="1" ht="20.25" customHeight="1" x14ac:dyDescent="0.2">
      <c r="B8" s="1117"/>
      <c r="C8" s="544"/>
      <c r="D8" s="543" t="s">
        <v>12</v>
      </c>
      <c r="E8" s="544"/>
      <c r="F8" s="543" t="s">
        <v>12</v>
      </c>
      <c r="G8" s="543" t="s">
        <v>31</v>
      </c>
      <c r="H8" s="543" t="s">
        <v>12</v>
      </c>
      <c r="I8" s="543" t="s">
        <v>31</v>
      </c>
      <c r="J8" s="543" t="s">
        <v>12</v>
      </c>
      <c r="K8" s="543" t="s">
        <v>31</v>
      </c>
      <c r="L8" s="543" t="s">
        <v>12</v>
      </c>
      <c r="M8" s="543" t="s">
        <v>31</v>
      </c>
      <c r="N8" s="543" t="s">
        <v>12</v>
      </c>
      <c r="O8" s="543" t="s">
        <v>31</v>
      </c>
      <c r="P8" s="543"/>
      <c r="Q8" s="543" t="s">
        <v>12</v>
      </c>
    </row>
    <row r="9" spans="2:25" s="544" customFormat="1" ht="8.25" customHeight="1" x14ac:dyDescent="0.2">
      <c r="B9" s="545"/>
      <c r="C9" s="546"/>
      <c r="D9" s="547"/>
      <c r="E9" s="546"/>
      <c r="F9" s="548"/>
      <c r="G9" s="548"/>
      <c r="H9" s="548"/>
      <c r="I9" s="548"/>
      <c r="J9" s="548"/>
      <c r="K9" s="548"/>
      <c r="L9" s="548"/>
      <c r="M9" s="548"/>
      <c r="N9" s="548"/>
      <c r="O9" s="548"/>
      <c r="P9" s="548"/>
      <c r="Q9" s="548"/>
    </row>
    <row r="10" spans="2:25" s="549" customFormat="1" ht="18" customHeight="1" x14ac:dyDescent="0.2">
      <c r="B10" s="531" t="s">
        <v>11</v>
      </c>
      <c r="C10" s="546"/>
      <c r="D10" s="550">
        <f>'41cbenpreGI'!D10</f>
        <v>71708</v>
      </c>
      <c r="F10" s="551">
        <f>'41cbenpreGI'!F10+'41cbenpreGI'!H10+'41cbenpreGI'!J10+'41cbenpreGI'!L10+'41cbenpreGI'!N10</f>
        <v>92508</v>
      </c>
      <c r="G10" s="552">
        <f t="shared" ref="G10:G27" si="0">F10*100/$N10</f>
        <v>85.201934146903056</v>
      </c>
      <c r="H10" s="551">
        <f>'41cbenpreGI'!P10</f>
        <v>77</v>
      </c>
      <c r="I10" s="552">
        <f t="shared" ref="I10:I27" si="1">H10*100/$N10</f>
        <v>7.0918719778954642E-2</v>
      </c>
      <c r="J10" s="551">
        <f>'41cbenpreGI'!R10</f>
        <v>15990</v>
      </c>
      <c r="K10" s="552">
        <f t="shared" ref="K10:K27" si="2">J10*100/$N10</f>
        <v>14.727147133317983</v>
      </c>
      <c r="L10" s="551">
        <f>'41cbenpreGI'!T10</f>
        <v>0</v>
      </c>
      <c r="M10" s="552">
        <f t="shared" ref="M10:M27" si="3">L10*100/$N10</f>
        <v>0</v>
      </c>
      <c r="N10" s="551">
        <f>F10+H10+J10+L10</f>
        <v>108575</v>
      </c>
      <c r="O10" s="552">
        <f>G10+I10+K10+M10</f>
        <v>100</v>
      </c>
      <c r="P10" s="553"/>
      <c r="Q10" s="553">
        <f t="shared" ref="Q10:Q27" si="4">N10/D10</f>
        <v>1.5141267362079545</v>
      </c>
    </row>
    <row r="11" spans="2:25" s="549" customFormat="1" ht="18" customHeight="1" x14ac:dyDescent="0.2">
      <c r="B11" s="531" t="s">
        <v>10</v>
      </c>
      <c r="C11" s="546"/>
      <c r="D11" s="550">
        <f>'41cbenpreGI'!D11</f>
        <v>13524</v>
      </c>
      <c r="F11" s="551">
        <f>'41cbenpreGI'!F11+'41cbenpreGI'!H11+'41cbenpreGI'!J11+'41cbenpreGI'!L11+'41cbenpreGI'!N11</f>
        <v>8405</v>
      </c>
      <c r="G11" s="552">
        <f t="shared" si="0"/>
        <v>47.733984552476144</v>
      </c>
      <c r="H11" s="551">
        <f>'41cbenpreGI'!P11</f>
        <v>1150</v>
      </c>
      <c r="I11" s="552">
        <f t="shared" si="1"/>
        <v>6.531122217174012</v>
      </c>
      <c r="J11" s="551">
        <f>'41cbenpreGI'!R11</f>
        <v>8053</v>
      </c>
      <c r="K11" s="552">
        <f t="shared" si="2"/>
        <v>45.73489323034984</v>
      </c>
      <c r="L11" s="551">
        <f>'41cbenpreGI'!T11</f>
        <v>0</v>
      </c>
      <c r="M11" s="552">
        <f t="shared" si="3"/>
        <v>0</v>
      </c>
      <c r="N11" s="551">
        <f t="shared" ref="N11:O27" si="5">F11+H11+J11+L11</f>
        <v>17608</v>
      </c>
      <c r="O11" s="552">
        <f t="shared" si="5"/>
        <v>100</v>
      </c>
      <c r="P11" s="553"/>
      <c r="Q11" s="553">
        <f t="shared" si="4"/>
        <v>1.3019816622301095</v>
      </c>
    </row>
    <row r="12" spans="2:25" s="549" customFormat="1" ht="22.5" customHeight="1" x14ac:dyDescent="0.2">
      <c r="B12" s="531" t="s">
        <v>40</v>
      </c>
      <c r="C12" s="546"/>
      <c r="D12" s="550">
        <f>'41cbenpreGI'!D12</f>
        <v>12574</v>
      </c>
      <c r="F12" s="551">
        <f>'41cbenpreGI'!F12+'41cbenpreGI'!H12+'41cbenpreGI'!J12+'41cbenpreGI'!L12+'41cbenpreGI'!N12</f>
        <v>9705</v>
      </c>
      <c r="G12" s="552">
        <f t="shared" si="0"/>
        <v>64.131368532346528</v>
      </c>
      <c r="H12" s="551">
        <f>'41cbenpreGI'!P12</f>
        <v>1166</v>
      </c>
      <c r="I12" s="552">
        <f t="shared" si="1"/>
        <v>7.7050155289764088</v>
      </c>
      <c r="J12" s="551">
        <f>'41cbenpreGI'!R12</f>
        <v>4255</v>
      </c>
      <c r="K12" s="552">
        <f t="shared" si="2"/>
        <v>28.117359413202934</v>
      </c>
      <c r="L12" s="551">
        <f>'41cbenpreGI'!T12</f>
        <v>7</v>
      </c>
      <c r="M12" s="552">
        <f t="shared" si="3"/>
        <v>4.6256525474129388E-2</v>
      </c>
      <c r="N12" s="551">
        <f t="shared" si="5"/>
        <v>15133</v>
      </c>
      <c r="O12" s="552">
        <f t="shared" si="5"/>
        <v>100</v>
      </c>
      <c r="P12" s="553"/>
      <c r="Q12" s="553">
        <f t="shared" si="4"/>
        <v>1.2035151900747574</v>
      </c>
    </row>
    <row r="13" spans="2:25" s="549" customFormat="1" ht="18" customHeight="1" x14ac:dyDescent="0.2">
      <c r="B13" s="531" t="s">
        <v>41</v>
      </c>
      <c r="C13" s="546"/>
      <c r="D13" s="550">
        <f>'41cbenpreGI'!D13</f>
        <v>11435</v>
      </c>
      <c r="F13" s="551">
        <f>'41cbenpreGI'!F13+'41cbenpreGI'!H13+'41cbenpreGI'!J13+'41cbenpreGI'!L13+'41cbenpreGI'!N13</f>
        <v>11249</v>
      </c>
      <c r="G13" s="552">
        <f t="shared" si="0"/>
        <v>53.668893129770993</v>
      </c>
      <c r="H13" s="551">
        <f>'41cbenpreGI'!P13</f>
        <v>41</v>
      </c>
      <c r="I13" s="552">
        <f t="shared" si="1"/>
        <v>0.19561068702290077</v>
      </c>
      <c r="J13" s="551">
        <f>'41cbenpreGI'!R13</f>
        <v>9670</v>
      </c>
      <c r="K13" s="552">
        <f t="shared" si="2"/>
        <v>46.135496183206108</v>
      </c>
      <c r="L13" s="551">
        <f>'41cbenpreGI'!T13</f>
        <v>0</v>
      </c>
      <c r="M13" s="552">
        <f t="shared" si="3"/>
        <v>0</v>
      </c>
      <c r="N13" s="551">
        <f t="shared" si="5"/>
        <v>20960</v>
      </c>
      <c r="O13" s="552">
        <f t="shared" si="5"/>
        <v>100</v>
      </c>
      <c r="P13" s="553"/>
      <c r="Q13" s="553">
        <f t="shared" si="4"/>
        <v>1.8329689549628334</v>
      </c>
    </row>
    <row r="14" spans="2:25" s="549" customFormat="1" ht="18" customHeight="1" x14ac:dyDescent="0.2">
      <c r="B14" s="531" t="s">
        <v>9</v>
      </c>
      <c r="C14" s="546"/>
      <c r="D14" s="550">
        <f>'41cbenpreGI'!D14</f>
        <v>12522</v>
      </c>
      <c r="F14" s="551">
        <f>'41cbenpreGI'!F14+'41cbenpreGI'!H14+'41cbenpreGI'!J14+'41cbenpreGI'!L14+'41cbenpreGI'!N14</f>
        <v>4060</v>
      </c>
      <c r="G14" s="552">
        <f t="shared" si="0"/>
        <v>28.694607392748605</v>
      </c>
      <c r="H14" s="551">
        <f>'41cbenpreGI'!P14</f>
        <v>5436</v>
      </c>
      <c r="I14" s="552">
        <f t="shared" si="1"/>
        <v>38.419676302212167</v>
      </c>
      <c r="J14" s="551">
        <f>'41cbenpreGI'!R14</f>
        <v>4653</v>
      </c>
      <c r="K14" s="552">
        <f t="shared" si="2"/>
        <v>32.885716305039224</v>
      </c>
      <c r="L14" s="551">
        <f>'41cbenpreGI'!T14</f>
        <v>0</v>
      </c>
      <c r="M14" s="552">
        <f t="shared" si="3"/>
        <v>0</v>
      </c>
      <c r="N14" s="551">
        <f t="shared" si="5"/>
        <v>14149</v>
      </c>
      <c r="O14" s="552">
        <f t="shared" si="5"/>
        <v>100</v>
      </c>
      <c r="P14" s="553"/>
      <c r="Q14" s="553">
        <f t="shared" si="4"/>
        <v>1.1299313208752595</v>
      </c>
    </row>
    <row r="15" spans="2:25" s="549" customFormat="1" ht="18" customHeight="1" x14ac:dyDescent="0.2">
      <c r="B15" s="531" t="s">
        <v>8</v>
      </c>
      <c r="C15" s="546"/>
      <c r="D15" s="550">
        <f>'41cbenpreGI'!D15</f>
        <v>4455</v>
      </c>
      <c r="F15" s="551">
        <f>'41cbenpreGI'!F15+'41cbenpreGI'!H15+'41cbenpreGI'!J15+'41cbenpreGI'!L15+'41cbenpreGI'!N15</f>
        <v>3042</v>
      </c>
      <c r="G15" s="552">
        <f t="shared" si="0"/>
        <v>49.455373110063405</v>
      </c>
      <c r="H15" s="551">
        <f>'41cbenpreGI'!P15</f>
        <v>0</v>
      </c>
      <c r="I15" s="552">
        <f t="shared" si="1"/>
        <v>0</v>
      </c>
      <c r="J15" s="551">
        <f>'41cbenpreGI'!R15</f>
        <v>3109</v>
      </c>
      <c r="K15" s="552">
        <f t="shared" si="2"/>
        <v>50.544626889936595</v>
      </c>
      <c r="L15" s="551">
        <f>'41cbenpreGI'!T15</f>
        <v>0</v>
      </c>
      <c r="M15" s="552">
        <f t="shared" si="3"/>
        <v>0</v>
      </c>
      <c r="N15" s="551">
        <f t="shared" si="5"/>
        <v>6151</v>
      </c>
      <c r="O15" s="552">
        <f t="shared" si="5"/>
        <v>100</v>
      </c>
      <c r="P15" s="553"/>
      <c r="Q15" s="553">
        <f t="shared" si="4"/>
        <v>1.3806958473625139</v>
      </c>
    </row>
    <row r="16" spans="2:25" s="549" customFormat="1" ht="18" customHeight="1" x14ac:dyDescent="0.2">
      <c r="B16" s="531" t="s">
        <v>7</v>
      </c>
      <c r="C16" s="546"/>
      <c r="D16" s="550">
        <f>'41cbenpreGI'!D16</f>
        <v>46642</v>
      </c>
      <c r="F16" s="551">
        <f>'41cbenpreGI'!F16+'41cbenpreGI'!H16+'41cbenpreGI'!J16+'41cbenpreGI'!L16+'41cbenpreGI'!N16</f>
        <v>33670</v>
      </c>
      <c r="G16" s="552">
        <f t="shared" si="0"/>
        <v>52.191031265016356</v>
      </c>
      <c r="H16" s="551">
        <f>'41cbenpreGI'!P16</f>
        <v>18515</v>
      </c>
      <c r="I16" s="552">
        <f t="shared" si="1"/>
        <v>28.699641932633732</v>
      </c>
      <c r="J16" s="551">
        <f>'41cbenpreGI'!R16</f>
        <v>11420</v>
      </c>
      <c r="K16" s="552">
        <f t="shared" si="2"/>
        <v>17.701858540139195</v>
      </c>
      <c r="L16" s="551">
        <f>'41cbenpreGI'!T16</f>
        <v>908</v>
      </c>
      <c r="M16" s="552">
        <f t="shared" si="3"/>
        <v>1.4074682622107173</v>
      </c>
      <c r="N16" s="551">
        <f t="shared" si="5"/>
        <v>64513</v>
      </c>
      <c r="O16" s="552">
        <f t="shared" si="5"/>
        <v>100</v>
      </c>
      <c r="P16" s="553"/>
      <c r="Q16" s="553">
        <f t="shared" si="4"/>
        <v>1.3831525234766948</v>
      </c>
    </row>
    <row r="17" spans="2:25" s="549" customFormat="1" ht="18" customHeight="1" x14ac:dyDescent="0.2">
      <c r="B17" s="531" t="s">
        <v>43</v>
      </c>
      <c r="C17" s="546"/>
      <c r="D17" s="550">
        <f>'41cbenpreGI'!D17</f>
        <v>25782</v>
      </c>
      <c r="F17" s="551">
        <f>'41cbenpreGI'!F17+'41cbenpreGI'!H17+'41cbenpreGI'!J17+'41cbenpreGI'!L17+'41cbenpreGI'!N17</f>
        <v>29068</v>
      </c>
      <c r="G17" s="552">
        <f t="shared" si="0"/>
        <v>84.899818914656237</v>
      </c>
      <c r="H17" s="551">
        <f>'41cbenpreGI'!P17</f>
        <v>2821</v>
      </c>
      <c r="I17" s="552">
        <f t="shared" si="1"/>
        <v>8.2393831415386405</v>
      </c>
      <c r="J17" s="551">
        <f>'41cbenpreGI'!R17</f>
        <v>2346</v>
      </c>
      <c r="K17" s="552">
        <f t="shared" si="2"/>
        <v>6.8520357497517379</v>
      </c>
      <c r="L17" s="551">
        <f>'41cbenpreGI'!T17</f>
        <v>3</v>
      </c>
      <c r="M17" s="552">
        <f t="shared" si="3"/>
        <v>8.7621940533909697E-3</v>
      </c>
      <c r="N17" s="551">
        <f t="shared" si="5"/>
        <v>34238</v>
      </c>
      <c r="O17" s="552">
        <f t="shared" si="5"/>
        <v>100</v>
      </c>
      <c r="P17" s="553"/>
      <c r="Q17" s="553">
        <f t="shared" si="4"/>
        <v>1.3279807617717787</v>
      </c>
    </row>
    <row r="18" spans="2:25" s="549" customFormat="1" ht="18" customHeight="1" x14ac:dyDescent="0.2">
      <c r="B18" s="531" t="s">
        <v>44</v>
      </c>
      <c r="C18" s="546"/>
      <c r="D18" s="550">
        <f>'41cbenpreGI'!D18</f>
        <v>75403</v>
      </c>
      <c r="F18" s="551">
        <f>'41cbenpreGI'!F18+'41cbenpreGI'!H18+'41cbenpreGI'!J18+'41cbenpreGI'!L18+'41cbenpreGI'!N18</f>
        <v>35914</v>
      </c>
      <c r="G18" s="552">
        <f t="shared" si="0"/>
        <v>40.318832444569182</v>
      </c>
      <c r="H18" s="551">
        <f>'41cbenpreGI'!P18</f>
        <v>7367</v>
      </c>
      <c r="I18" s="552">
        <f t="shared" si="1"/>
        <v>8.2705585181027228</v>
      </c>
      <c r="J18" s="551">
        <f>'41cbenpreGI'!R18</f>
        <v>45787</v>
      </c>
      <c r="K18" s="552">
        <f t="shared" si="2"/>
        <v>51.402750491159132</v>
      </c>
      <c r="L18" s="551">
        <f>'41cbenpreGI'!T18</f>
        <v>7</v>
      </c>
      <c r="M18" s="552">
        <f t="shared" si="3"/>
        <v>7.8585461689587421E-3</v>
      </c>
      <c r="N18" s="551">
        <f t="shared" si="5"/>
        <v>89075</v>
      </c>
      <c r="O18" s="552">
        <f t="shared" si="5"/>
        <v>100</v>
      </c>
      <c r="P18" s="553"/>
      <c r="Q18" s="553">
        <f t="shared" si="4"/>
        <v>1.1813190456613132</v>
      </c>
    </row>
    <row r="19" spans="2:25" s="549" customFormat="1" ht="18" customHeight="1" x14ac:dyDescent="0.2">
      <c r="B19" s="531" t="s">
        <v>6</v>
      </c>
      <c r="C19" s="546"/>
      <c r="D19" s="550">
        <f>'41cbenpreGI'!D19</f>
        <v>46412</v>
      </c>
      <c r="F19" s="551">
        <f>'41cbenpreGI'!F19+'41cbenpreGI'!H19+'41cbenpreGI'!J19+'41cbenpreGI'!L19+'41cbenpreGI'!N19</f>
        <v>24383</v>
      </c>
      <c r="G19" s="552">
        <f t="shared" si="0"/>
        <v>37.548122824848313</v>
      </c>
      <c r="H19" s="551">
        <f>'41cbenpreGI'!P19</f>
        <v>6541</v>
      </c>
      <c r="I19" s="552">
        <f>H19*100/$N19</f>
        <v>10.072684714650897</v>
      </c>
      <c r="J19" s="551">
        <f>'41cbenpreGI'!R19</f>
        <v>33925</v>
      </c>
      <c r="K19" s="552">
        <f>J19*100/$N19</f>
        <v>52.242138655332781</v>
      </c>
      <c r="L19" s="551">
        <f>'41cbenpreGI'!T19</f>
        <v>89</v>
      </c>
      <c r="M19" s="552">
        <f t="shared" si="3"/>
        <v>0.13705380516800642</v>
      </c>
      <c r="N19" s="551">
        <f t="shared" si="5"/>
        <v>64938</v>
      </c>
      <c r="O19" s="552">
        <f t="shared" si="5"/>
        <v>100</v>
      </c>
      <c r="P19" s="553"/>
      <c r="Q19" s="553">
        <f t="shared" si="4"/>
        <v>1.3991640093079376</v>
      </c>
    </row>
    <row r="20" spans="2:25" s="549" customFormat="1" ht="18" customHeight="1" x14ac:dyDescent="0.2">
      <c r="B20" s="531" t="s">
        <v>5</v>
      </c>
      <c r="C20" s="546"/>
      <c r="D20" s="550">
        <f>'41cbenpreGI'!D20</f>
        <v>11190</v>
      </c>
      <c r="F20" s="551">
        <f>'41cbenpreGI'!F20+'41cbenpreGI'!H20+'41cbenpreGI'!J20+'41cbenpreGI'!L20+'41cbenpreGI'!N20</f>
        <v>4728</v>
      </c>
      <c r="G20" s="552">
        <f t="shared" si="0"/>
        <v>35.434310125159257</v>
      </c>
      <c r="H20" s="551">
        <f>'41cbenpreGI'!P20</f>
        <v>6723</v>
      </c>
      <c r="I20" s="552">
        <f>H20*100/$N20</f>
        <v>50.385970171625573</v>
      </c>
      <c r="J20" s="551">
        <f>'41cbenpreGI'!R20</f>
        <v>1892</v>
      </c>
      <c r="K20" s="552">
        <f>J20*100/$N20</f>
        <v>14.179719703215168</v>
      </c>
      <c r="L20" s="551">
        <f>'41cbenpreGI'!T20</f>
        <v>0</v>
      </c>
      <c r="M20" s="552">
        <f t="shared" si="3"/>
        <v>0</v>
      </c>
      <c r="N20" s="551">
        <f t="shared" si="5"/>
        <v>13343</v>
      </c>
      <c r="O20" s="552">
        <f t="shared" si="5"/>
        <v>100</v>
      </c>
      <c r="P20" s="553"/>
      <c r="Q20" s="553">
        <f t="shared" si="4"/>
        <v>1.1924039320822162</v>
      </c>
    </row>
    <row r="21" spans="2:25" s="549" customFormat="1" ht="18" customHeight="1" x14ac:dyDescent="0.2">
      <c r="B21" s="531" t="s">
        <v>38</v>
      </c>
      <c r="C21" s="546"/>
      <c r="D21" s="550">
        <f>'41cbenpreGI'!D21</f>
        <v>21397</v>
      </c>
      <c r="F21" s="551">
        <f>'41cbenpreGI'!F21+'41cbenpreGI'!H21+'41cbenpreGI'!J21+'41cbenpreGI'!L21+'41cbenpreGI'!N21</f>
        <v>17237</v>
      </c>
      <c r="G21" s="552">
        <f t="shared" si="0"/>
        <v>63.097591331722676</v>
      </c>
      <c r="H21" s="551">
        <f>'41cbenpreGI'!P21</f>
        <v>4162</v>
      </c>
      <c r="I21" s="552">
        <f>H21*100/$N21</f>
        <v>15.235375942601948</v>
      </c>
      <c r="J21" s="551">
        <f>'41cbenpreGI'!R21</f>
        <v>5916</v>
      </c>
      <c r="K21" s="552">
        <f>J21*100/$N21</f>
        <v>21.656050955414013</v>
      </c>
      <c r="L21" s="551">
        <f>'41cbenpreGI'!T21</f>
        <v>3</v>
      </c>
      <c r="M21" s="552">
        <f t="shared" si="3"/>
        <v>1.0981770261366132E-2</v>
      </c>
      <c r="N21" s="551">
        <f t="shared" si="5"/>
        <v>27318</v>
      </c>
      <c r="O21" s="552">
        <f t="shared" si="5"/>
        <v>100.00000000000001</v>
      </c>
      <c r="P21" s="553"/>
      <c r="Q21" s="553">
        <f t="shared" si="4"/>
        <v>1.2767210356592045</v>
      </c>
    </row>
    <row r="22" spans="2:25" s="549" customFormat="1" ht="21" customHeight="1" x14ac:dyDescent="0.2">
      <c r="B22" s="531" t="s">
        <v>45</v>
      </c>
      <c r="C22" s="546"/>
      <c r="D22" s="550">
        <f>'41cbenpreGI'!D22</f>
        <v>50074</v>
      </c>
      <c r="F22" s="551">
        <f>'41cbenpreGI'!F22+'41cbenpreGI'!H22+'41cbenpreGI'!J22+'41cbenpreGI'!L22+'41cbenpreGI'!N22</f>
        <v>52343</v>
      </c>
      <c r="G22" s="552">
        <f t="shared" si="0"/>
        <v>76.211761622573931</v>
      </c>
      <c r="H22" s="551">
        <f>'41cbenpreGI'!P22</f>
        <v>4438</v>
      </c>
      <c r="I22" s="552">
        <f>H22*100/$N22</f>
        <v>6.4617579825570388</v>
      </c>
      <c r="J22" s="551">
        <f>'41cbenpreGI'!R22</f>
        <v>11900</v>
      </c>
      <c r="K22" s="552">
        <f>J22*100/$N22</f>
        <v>17.326480394869034</v>
      </c>
      <c r="L22" s="551">
        <f>'41cbenpreGI'!T22</f>
        <v>0</v>
      </c>
      <c r="M22" s="552">
        <f t="shared" si="3"/>
        <v>0</v>
      </c>
      <c r="N22" s="551">
        <f t="shared" si="5"/>
        <v>68681</v>
      </c>
      <c r="O22" s="552">
        <f t="shared" si="5"/>
        <v>100</v>
      </c>
      <c r="P22" s="553"/>
      <c r="Q22" s="553">
        <f t="shared" si="4"/>
        <v>1.3715900467308384</v>
      </c>
    </row>
    <row r="23" spans="2:25" s="549" customFormat="1" ht="18" customHeight="1" x14ac:dyDescent="0.2">
      <c r="B23" s="531" t="s">
        <v>46</v>
      </c>
      <c r="C23" s="546"/>
      <c r="D23" s="550">
        <f>'41cbenpreGI'!D23</f>
        <v>10825</v>
      </c>
      <c r="F23" s="551">
        <f>'41cbenpreGI'!F23+'41cbenpreGI'!H23+'41cbenpreGI'!J23+'41cbenpreGI'!L23+'41cbenpreGI'!N23</f>
        <v>6608</v>
      </c>
      <c r="G23" s="552">
        <f t="shared" si="0"/>
        <v>48.677716390423569</v>
      </c>
      <c r="H23" s="551">
        <f>'41cbenpreGI'!P23</f>
        <v>133</v>
      </c>
      <c r="I23" s="552">
        <f>H23*100/$N23</f>
        <v>0.97974217311233891</v>
      </c>
      <c r="J23" s="551">
        <f>'41cbenpreGI'!R23</f>
        <v>6833</v>
      </c>
      <c r="K23" s="552">
        <f>J23*100/$N23</f>
        <v>50.335174953959488</v>
      </c>
      <c r="L23" s="551">
        <f>'41cbenpreGI'!T23</f>
        <v>1</v>
      </c>
      <c r="M23" s="552">
        <f t="shared" si="3"/>
        <v>7.3664825046040518E-3</v>
      </c>
      <c r="N23" s="551">
        <f t="shared" si="5"/>
        <v>13575</v>
      </c>
      <c r="O23" s="552">
        <f t="shared" si="5"/>
        <v>100</v>
      </c>
      <c r="P23" s="553"/>
      <c r="Q23" s="553">
        <f t="shared" si="4"/>
        <v>1.254041570438799</v>
      </c>
    </row>
    <row r="24" spans="2:25" s="549" customFormat="1" ht="22.5" customHeight="1" x14ac:dyDescent="0.2">
      <c r="B24" s="531" t="s">
        <v>47</v>
      </c>
      <c r="C24" s="546"/>
      <c r="D24" s="550">
        <f>'41cbenpreGI'!D24</f>
        <v>6448</v>
      </c>
      <c r="F24" s="551">
        <f>'41cbenpreGI'!F24+'41cbenpreGI'!H24+'41cbenpreGI'!J24+'41cbenpreGI'!L24+'41cbenpreGI'!N24</f>
        <v>3931</v>
      </c>
      <c r="G24" s="554">
        <f t="shared" si="0"/>
        <v>40.322084316340138</v>
      </c>
      <c r="H24" s="551">
        <f>'41cbenpreGI'!P24</f>
        <v>748</v>
      </c>
      <c r="I24" s="552">
        <f t="shared" si="1"/>
        <v>7.6725818032618731</v>
      </c>
      <c r="J24" s="551">
        <f>'41cbenpreGI'!R24</f>
        <v>5061</v>
      </c>
      <c r="K24" s="552">
        <f t="shared" si="2"/>
        <v>51.913016719663553</v>
      </c>
      <c r="L24" s="551">
        <f>'41cbenpreGI'!T24</f>
        <v>9</v>
      </c>
      <c r="M24" s="552">
        <f t="shared" si="3"/>
        <v>9.23171607344343E-2</v>
      </c>
      <c r="N24" s="550">
        <f t="shared" si="5"/>
        <v>9749</v>
      </c>
      <c r="O24" s="552">
        <f t="shared" si="5"/>
        <v>100</v>
      </c>
      <c r="P24" s="553"/>
      <c r="Q24" s="553">
        <f t="shared" si="4"/>
        <v>1.5119416873449132</v>
      </c>
    </row>
    <row r="25" spans="2:25" s="549" customFormat="1" ht="18" customHeight="1" x14ac:dyDescent="0.2">
      <c r="B25" s="531" t="s">
        <v>48</v>
      </c>
      <c r="C25" s="546"/>
      <c r="D25" s="550">
        <f>'41cbenpreGI'!D25</f>
        <v>27307</v>
      </c>
      <c r="F25" s="551">
        <f>'41cbenpreGI'!F25+'41cbenpreGI'!H25+'41cbenpreGI'!J25+'41cbenpreGI'!L25+'41cbenpreGI'!N25</f>
        <v>19509</v>
      </c>
      <c r="G25" s="554">
        <f t="shared" si="0"/>
        <v>52.562237310054961</v>
      </c>
      <c r="H25" s="551">
        <f>'41cbenpreGI'!P25</f>
        <v>43</v>
      </c>
      <c r="I25" s="552">
        <f t="shared" si="1"/>
        <v>0.11585300140101304</v>
      </c>
      <c r="J25" s="551">
        <f>'41cbenpreGI'!R25</f>
        <v>15166</v>
      </c>
      <c r="K25" s="552">
        <f t="shared" si="2"/>
        <v>40.861084168552644</v>
      </c>
      <c r="L25" s="551">
        <f>'41cbenpreGI'!T25</f>
        <v>2398</v>
      </c>
      <c r="M25" s="552">
        <f t="shared" si="3"/>
        <v>6.4608255199913787</v>
      </c>
      <c r="N25" s="550">
        <f t="shared" si="5"/>
        <v>37116</v>
      </c>
      <c r="O25" s="552">
        <f t="shared" si="5"/>
        <v>100</v>
      </c>
      <c r="P25" s="553"/>
      <c r="Q25" s="553">
        <f t="shared" si="4"/>
        <v>1.3592119236825722</v>
      </c>
    </row>
    <row r="26" spans="2:25" s="549" customFormat="1" ht="18" customHeight="1" x14ac:dyDescent="0.2">
      <c r="B26" s="531" t="s">
        <v>49</v>
      </c>
      <c r="C26" s="546"/>
      <c r="D26" s="550">
        <f>'41cbenpreGI'!D26</f>
        <v>2836</v>
      </c>
      <c r="F26" s="551">
        <f>'41cbenpreGI'!F26+'41cbenpreGI'!H26+'41cbenpreGI'!J26+'41cbenpreGI'!L26+'41cbenpreGI'!N26</f>
        <v>4039</v>
      </c>
      <c r="G26" s="554">
        <f t="shared" si="0"/>
        <v>99.384842519685037</v>
      </c>
      <c r="H26" s="551">
        <f>'41cbenpreGI'!P26</f>
        <v>19</v>
      </c>
      <c r="I26" s="552">
        <f t="shared" si="1"/>
        <v>0.46751968503937008</v>
      </c>
      <c r="J26" s="551">
        <f>'41cbenpreGI'!R26</f>
        <v>6</v>
      </c>
      <c r="K26" s="552">
        <f t="shared" si="2"/>
        <v>0.14763779527559054</v>
      </c>
      <c r="L26" s="551">
        <f>'41cbenpreGI'!T26</f>
        <v>0</v>
      </c>
      <c r="M26" s="552">
        <f t="shared" si="3"/>
        <v>0</v>
      </c>
      <c r="N26" s="550">
        <f t="shared" si="5"/>
        <v>4064</v>
      </c>
      <c r="O26" s="552">
        <f t="shared" si="5"/>
        <v>99.999999999999986</v>
      </c>
      <c r="P26" s="553"/>
      <c r="Q26" s="553">
        <f t="shared" si="4"/>
        <v>1.4330042313117066</v>
      </c>
    </row>
    <row r="27" spans="2:25" s="549" customFormat="1" ht="18" customHeight="1" x14ac:dyDescent="0.2">
      <c r="B27" s="531" t="s">
        <v>4</v>
      </c>
      <c r="C27" s="546"/>
      <c r="D27" s="550">
        <f>'41cbenpreGI'!D27</f>
        <v>958</v>
      </c>
      <c r="F27" s="551">
        <f>'41cbenpreGI'!F27+'41cbenpreGI'!H27+'41cbenpreGI'!J27+'41cbenpreGI'!L27+'41cbenpreGI'!N27</f>
        <v>946</v>
      </c>
      <c r="G27" s="554">
        <f t="shared" si="0"/>
        <v>71.127819548872182</v>
      </c>
      <c r="H27" s="551">
        <f>'41cbenpreGI'!P27</f>
        <v>1</v>
      </c>
      <c r="I27" s="552">
        <f t="shared" si="1"/>
        <v>7.5187969924812026E-2</v>
      </c>
      <c r="J27" s="551">
        <f>'41cbenpreGI'!R27</f>
        <v>383</v>
      </c>
      <c r="K27" s="552">
        <f t="shared" si="2"/>
        <v>28.796992481203006</v>
      </c>
      <c r="L27" s="551">
        <f>'41cbenpreGI'!T27</f>
        <v>0</v>
      </c>
      <c r="M27" s="552">
        <f t="shared" si="3"/>
        <v>0</v>
      </c>
      <c r="N27" s="551">
        <f t="shared" si="5"/>
        <v>1330</v>
      </c>
      <c r="O27" s="552">
        <f t="shared" si="5"/>
        <v>100</v>
      </c>
      <c r="P27" s="553"/>
      <c r="Q27" s="553">
        <f t="shared" si="4"/>
        <v>1.3883089770354906</v>
      </c>
    </row>
    <row r="28" spans="2:25" s="549" customFormat="1" ht="8.25" customHeight="1" x14ac:dyDescent="0.2">
      <c r="B28" s="555"/>
      <c r="C28" s="546"/>
      <c r="D28" s="556"/>
      <c r="F28" s="550"/>
      <c r="G28" s="557"/>
      <c r="H28" s="550"/>
      <c r="I28" s="557"/>
      <c r="J28" s="550"/>
      <c r="K28" s="557"/>
      <c r="L28" s="550"/>
      <c r="M28" s="557"/>
      <c r="N28" s="551"/>
      <c r="O28" s="553"/>
      <c r="P28" s="553"/>
      <c r="Q28" s="557"/>
    </row>
    <row r="29" spans="2:25" s="549" customFormat="1" ht="3" customHeight="1" x14ac:dyDescent="0.2">
      <c r="B29" s="545"/>
      <c r="C29" s="546"/>
      <c r="D29" s="558"/>
      <c r="F29" s="559"/>
      <c r="G29" s="559"/>
      <c r="H29" s="559"/>
      <c r="I29" s="559"/>
      <c r="J29" s="559"/>
      <c r="K29" s="559"/>
      <c r="L29" s="559"/>
      <c r="M29" s="559"/>
      <c r="N29" s="532"/>
      <c r="O29" s="559"/>
      <c r="P29" s="559"/>
      <c r="Q29" s="559"/>
    </row>
    <row r="30" spans="2:25" s="549" customFormat="1" ht="20.25" customHeight="1" x14ac:dyDescent="0.2">
      <c r="B30" s="531" t="s">
        <v>3</v>
      </c>
      <c r="C30" s="560"/>
      <c r="D30" s="532">
        <f>SUM(D10:D29)</f>
        <v>451492</v>
      </c>
      <c r="E30" s="561"/>
      <c r="F30" s="532">
        <f>SUM(F10:F27)</f>
        <v>361345</v>
      </c>
      <c r="G30" s="562">
        <f>F30*100/$N30</f>
        <v>59.186819018666178</v>
      </c>
      <c r="H30" s="532">
        <f>SUM(H10:H27)</f>
        <v>59381</v>
      </c>
      <c r="I30" s="562">
        <f>H30*100/$N30</f>
        <v>9.7263626178511284</v>
      </c>
      <c r="J30" s="532">
        <f>SUM(J10:J27)</f>
        <v>186365</v>
      </c>
      <c r="K30" s="562">
        <f>J30*100/$N30</f>
        <v>30.525817505192329</v>
      </c>
      <c r="L30" s="532">
        <f>SUM(L10:L28)</f>
        <v>3425</v>
      </c>
      <c r="M30" s="562">
        <f>L30*100/$N30</f>
        <v>0.56100085829036417</v>
      </c>
      <c r="N30" s="532">
        <f>F30+H30+J30+L30</f>
        <v>610516</v>
      </c>
      <c r="O30" s="562">
        <f>G30+I30+K30+M30</f>
        <v>100.00000000000001</v>
      </c>
      <c r="P30" s="563"/>
      <c r="Q30" s="563">
        <f>(N30/D30)</f>
        <v>1.3522188654505507</v>
      </c>
    </row>
    <row r="31" spans="2:25" s="549" customFormat="1" ht="5.25" customHeight="1" x14ac:dyDescent="0.2">
      <c r="B31" s="531"/>
      <c r="C31" s="560"/>
      <c r="D31" s="532"/>
      <c r="E31" s="561"/>
      <c r="F31" s="532"/>
      <c r="G31" s="563"/>
      <c r="H31" s="532"/>
      <c r="I31" s="563"/>
      <c r="J31" s="532"/>
      <c r="K31" s="563"/>
      <c r="L31" s="532"/>
      <c r="M31" s="563"/>
      <c r="N31" s="532"/>
      <c r="O31" s="563"/>
      <c r="P31" s="532"/>
      <c r="Q31" s="563"/>
      <c r="R31" s="532"/>
      <c r="S31" s="563"/>
      <c r="T31" s="532"/>
      <c r="U31" s="563"/>
      <c r="V31" s="532"/>
      <c r="W31" s="563"/>
      <c r="X31" s="563"/>
      <c r="Y31" s="563"/>
    </row>
    <row r="32" spans="2:25" s="536" customFormat="1" ht="18.75" customHeight="1" x14ac:dyDescent="0.2">
      <c r="B32" s="540" t="s">
        <v>42</v>
      </c>
      <c r="C32" s="564"/>
      <c r="D32" s="564"/>
      <c r="E32" s="564"/>
      <c r="F32" s="564"/>
      <c r="G32" s="564"/>
      <c r="H32" s="564"/>
      <c r="I32" s="564"/>
      <c r="J32" s="564"/>
      <c r="K32" s="564"/>
      <c r="L32" s="564"/>
      <c r="N32" s="564"/>
      <c r="O32" s="564"/>
      <c r="P32" s="564"/>
      <c r="Q32" s="564"/>
      <c r="R32" s="564"/>
      <c r="S32" s="564"/>
      <c r="T32" s="564"/>
      <c r="U32" s="564"/>
      <c r="V32" s="564"/>
      <c r="W32" s="564"/>
    </row>
    <row r="33" spans="2:25" x14ac:dyDescent="0.2">
      <c r="B33" s="180" t="s">
        <v>50</v>
      </c>
      <c r="F33" s="177"/>
      <c r="G33" s="177"/>
      <c r="H33" s="177"/>
      <c r="I33" s="177"/>
      <c r="J33" s="177"/>
      <c r="K33" s="177"/>
      <c r="L33" s="177"/>
      <c r="M33" s="177"/>
      <c r="N33" s="177"/>
      <c r="O33" s="177"/>
      <c r="P33" s="177"/>
      <c r="Q33" s="177"/>
      <c r="R33" s="177"/>
      <c r="S33" s="177"/>
      <c r="T33" s="177"/>
      <c r="U33" s="177"/>
    </row>
    <row r="34" spans="2:25" x14ac:dyDescent="0.2">
      <c r="F34" s="47"/>
      <c r="G34" s="47"/>
      <c r="H34" s="47"/>
      <c r="I34" s="47"/>
      <c r="J34" s="47"/>
    </row>
    <row r="36" spans="2:25" x14ac:dyDescent="0.2">
      <c r="D36" s="18"/>
      <c r="T36" s="136"/>
      <c r="U36" s="136"/>
      <c r="X36" s="1"/>
      <c r="Y36" s="1"/>
    </row>
    <row r="37" spans="2:25" x14ac:dyDescent="0.2">
      <c r="T37" s="136"/>
      <c r="U37" s="136"/>
      <c r="X37" s="1"/>
      <c r="Y37" s="1"/>
    </row>
    <row r="38" spans="2:25" x14ac:dyDescent="0.2">
      <c r="T38" s="136"/>
      <c r="U38" s="136"/>
      <c r="X38" s="1"/>
      <c r="Y38" s="1"/>
    </row>
    <row r="39" spans="2:25" x14ac:dyDescent="0.2">
      <c r="T39" s="136"/>
      <c r="U39" s="136"/>
      <c r="X39" s="1"/>
      <c r="Y39" s="1"/>
    </row>
    <row r="40" spans="2:25" x14ac:dyDescent="0.2">
      <c r="T40" s="136"/>
      <c r="U40" s="136"/>
      <c r="X40" s="1"/>
      <c r="Y40" s="1"/>
    </row>
    <row r="41" spans="2:25" x14ac:dyDescent="0.2">
      <c r="T41" s="136"/>
      <c r="U41" s="136"/>
      <c r="X41" s="1"/>
      <c r="Y41" s="1"/>
    </row>
    <row r="42" spans="2:25" x14ac:dyDescent="0.2">
      <c r="T42" s="136"/>
      <c r="U42" s="136"/>
      <c r="X42" s="1"/>
      <c r="Y42" s="1"/>
    </row>
    <row r="43" spans="2:25" x14ac:dyDescent="0.2">
      <c r="T43" s="136"/>
      <c r="U43" s="136"/>
      <c r="X43" s="1"/>
      <c r="Y43" s="1"/>
    </row>
    <row r="44" spans="2:25" x14ac:dyDescent="0.2">
      <c r="T44" s="136"/>
      <c r="U44" s="136"/>
      <c r="X44" s="1"/>
      <c r="Y44" s="1"/>
    </row>
    <row r="45" spans="2:25" x14ac:dyDescent="0.2">
      <c r="T45" s="136"/>
      <c r="U45" s="136"/>
      <c r="X45" s="1"/>
      <c r="Y45" s="1"/>
    </row>
    <row r="46" spans="2:25" x14ac:dyDescent="0.2">
      <c r="T46" s="136"/>
      <c r="U46" s="136"/>
      <c r="X46" s="1"/>
      <c r="Y46" s="1"/>
    </row>
    <row r="47" spans="2:25" x14ac:dyDescent="0.2">
      <c r="T47" s="136"/>
      <c r="U47" s="136"/>
      <c r="X47" s="1"/>
      <c r="Y47" s="1"/>
    </row>
    <row r="48" spans="2:25" x14ac:dyDescent="0.2">
      <c r="T48" s="136"/>
      <c r="U48" s="136"/>
      <c r="X48" s="1"/>
      <c r="Y48" s="1"/>
    </row>
    <row r="49" spans="20:25" x14ac:dyDescent="0.2">
      <c r="T49" s="136"/>
      <c r="U49" s="136"/>
      <c r="X49" s="1"/>
      <c r="Y49" s="1"/>
    </row>
    <row r="50" spans="20:25" x14ac:dyDescent="0.2">
      <c r="T50" s="136"/>
      <c r="U50" s="136"/>
      <c r="X50" s="1"/>
      <c r="Y50" s="1"/>
    </row>
    <row r="51" spans="20:25" x14ac:dyDescent="0.2">
      <c r="T51" s="136"/>
      <c r="U51" s="136"/>
      <c r="X51" s="1"/>
      <c r="Y51" s="1"/>
    </row>
    <row r="52" spans="20:25" x14ac:dyDescent="0.2">
      <c r="T52" s="136"/>
      <c r="U52" s="136"/>
      <c r="X52" s="1"/>
      <c r="Y52" s="1"/>
    </row>
    <row r="53" spans="20:25" x14ac:dyDescent="0.2">
      <c r="T53" s="136"/>
      <c r="U53" s="136"/>
      <c r="X53" s="1"/>
      <c r="Y53" s="1"/>
    </row>
    <row r="54" spans="20:25" x14ac:dyDescent="0.2">
      <c r="T54" s="136"/>
      <c r="U54" s="136"/>
      <c r="X54" s="1"/>
      <c r="Y54" s="1"/>
    </row>
    <row r="55" spans="20:25" x14ac:dyDescent="0.2">
      <c r="T55" s="136"/>
      <c r="U55" s="136"/>
      <c r="X55" s="1"/>
      <c r="Y55" s="1"/>
    </row>
    <row r="56" spans="20:25" x14ac:dyDescent="0.2">
      <c r="T56" s="136"/>
      <c r="U56" s="136"/>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7.28515625" style="261" customWidth="1"/>
    <col min="8" max="8" width="0.7109375" style="261" customWidth="1"/>
    <col min="9" max="9" width="10.5703125" style="261" customWidth="1"/>
    <col min="10" max="10" width="8.5703125" style="261" customWidth="1"/>
    <col min="11" max="11" width="9.85546875" style="261" customWidth="1"/>
    <col min="12" max="17" width="11.42578125" style="261"/>
    <col min="18" max="18" width="7.5703125" style="261" customWidth="1"/>
    <col min="19" max="19" width="2.28515625" style="261" customWidth="1"/>
    <col min="20" max="16384" width="11.42578125" style="261"/>
  </cols>
  <sheetData>
    <row r="1" spans="1:259" s="2" customFormat="1" ht="9" customHeight="1" x14ac:dyDescent="0.2">
      <c r="A1" s="201"/>
      <c r="B1" s="202"/>
      <c r="C1" s="202"/>
      <c r="D1" s="202"/>
      <c r="E1" s="203"/>
      <c r="F1" s="201"/>
      <c r="G1" s="201"/>
      <c r="H1" s="203"/>
      <c r="I1" s="201"/>
      <c r="J1" s="201"/>
      <c r="K1" s="264"/>
      <c r="L1" s="264"/>
      <c r="M1" s="264"/>
      <c r="N1" s="264"/>
      <c r="O1" s="201"/>
      <c r="P1" s="201"/>
      <c r="Q1" s="201"/>
      <c r="R1" s="264"/>
      <c r="S1" s="264"/>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c r="IY1" s="201"/>
    </row>
    <row r="2" spans="1:259" s="44" customFormat="1" ht="49.5" customHeight="1" x14ac:dyDescent="0.2">
      <c r="A2" s="205"/>
      <c r="B2" s="265"/>
      <c r="C2" s="265"/>
      <c r="D2" s="265"/>
      <c r="E2" s="265"/>
      <c r="F2" s="265"/>
      <c r="G2" s="265"/>
      <c r="H2" s="265"/>
      <c r="I2" s="205"/>
      <c r="J2" s="205"/>
      <c r="K2" s="264"/>
      <c r="L2" s="264"/>
      <c r="M2" s="264"/>
      <c r="N2" s="264"/>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c r="IY2" s="205"/>
    </row>
    <row r="3" spans="1:259" s="7" customFormat="1" ht="6.95" customHeight="1" x14ac:dyDescent="0.2">
      <c r="A3" s="208"/>
      <c r="B3" s="1045"/>
      <c r="C3" s="1045"/>
      <c r="D3" s="1045"/>
      <c r="E3" s="1045"/>
      <c r="F3" s="1045"/>
      <c r="G3" s="1045"/>
      <c r="H3" s="1045"/>
      <c r="I3" s="208"/>
      <c r="J3" s="208"/>
      <c r="K3" s="264"/>
      <c r="L3" s="264"/>
      <c r="M3" s="264"/>
      <c r="N3" s="264"/>
      <c r="O3" s="208"/>
      <c r="P3" s="208"/>
      <c r="Q3" s="208"/>
      <c r="R3" s="205"/>
      <c r="S3" s="205"/>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c r="IY3" s="208"/>
    </row>
    <row r="4" spans="1:259" s="7" customFormat="1" ht="41.25" customHeight="1" x14ac:dyDescent="0.2">
      <c r="A4" s="1121" t="s">
        <v>432</v>
      </c>
      <c r="B4" s="1121"/>
      <c r="C4" s="1121"/>
      <c r="D4" s="1121"/>
      <c r="E4" s="1121"/>
      <c r="F4" s="1121"/>
      <c r="G4" s="1121"/>
      <c r="H4" s="1121"/>
      <c r="I4" s="1121"/>
      <c r="J4" s="1121"/>
      <c r="K4" s="1121"/>
      <c r="L4" s="1121"/>
      <c r="M4" s="1121"/>
      <c r="N4" s="1121"/>
      <c r="O4" s="1121"/>
      <c r="P4" s="1121"/>
      <c r="Q4" s="1121"/>
      <c r="R4" s="266"/>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c r="IY4" s="208"/>
    </row>
    <row r="5" spans="1:259" s="7" customFormat="1" ht="12" customHeight="1" x14ac:dyDescent="0.2">
      <c r="A5" s="208"/>
      <c r="B5" s="1046" t="str">
        <f>porsaad!B6</f>
        <v>Situación a 31 de octubre de 2023</v>
      </c>
      <c r="C5" s="1046"/>
      <c r="D5" s="1046"/>
      <c r="E5" s="1046"/>
      <c r="F5" s="1046"/>
      <c r="G5" s="1046"/>
      <c r="H5" s="1046"/>
      <c r="I5" s="1046"/>
      <c r="J5" s="1046"/>
      <c r="K5" s="1046"/>
      <c r="L5" s="1046"/>
      <c r="M5" s="1046"/>
      <c r="N5" s="1046"/>
      <c r="O5" s="1046"/>
      <c r="P5" s="1046"/>
      <c r="Q5" s="1046"/>
      <c r="R5" s="91"/>
      <c r="S5" s="91"/>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c r="IY5" s="208"/>
    </row>
    <row r="6" spans="1:259" s="7" customFormat="1" ht="6.95" customHeight="1" x14ac:dyDescent="0.2">
      <c r="A6" s="208"/>
      <c r="B6" s="208"/>
      <c r="C6" s="208"/>
      <c r="D6" s="208"/>
      <c r="E6" s="208"/>
      <c r="F6" s="208"/>
      <c r="G6" s="208"/>
      <c r="H6" s="208"/>
      <c r="I6" s="208"/>
      <c r="J6" s="208"/>
      <c r="K6" s="208"/>
      <c r="L6" s="267"/>
      <c r="M6" s="267"/>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c r="IY6" s="208"/>
    </row>
    <row r="7" spans="1:259" s="7" customFormat="1" ht="4.5" customHeight="1" x14ac:dyDescent="0.2">
      <c r="A7" s="208"/>
      <c r="B7" s="208"/>
      <c r="C7" s="208"/>
      <c r="D7" s="208"/>
      <c r="E7" s="208"/>
      <c r="F7" s="208"/>
      <c r="G7" s="208"/>
      <c r="H7" s="208"/>
      <c r="I7" s="208"/>
      <c r="J7" s="208"/>
      <c r="K7" s="208"/>
      <c r="L7" s="268"/>
      <c r="M7" s="268"/>
      <c r="N7" s="213"/>
      <c r="O7" s="213"/>
      <c r="P7" s="213"/>
      <c r="Q7" s="213"/>
      <c r="R7" s="211"/>
      <c r="S7" s="211"/>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c r="IY7" s="208"/>
    </row>
    <row r="8" spans="1:259" s="7" customFormat="1" ht="52.5" customHeight="1" x14ac:dyDescent="0.2">
      <c r="A8" s="208"/>
      <c r="B8" s="210" t="s">
        <v>15</v>
      </c>
      <c r="C8" s="1056" t="s">
        <v>115</v>
      </c>
      <c r="D8" s="1055"/>
      <c r="E8" s="211"/>
      <c r="F8" s="1056" t="s">
        <v>116</v>
      </c>
      <c r="G8" s="1055"/>
      <c r="H8" s="211"/>
      <c r="I8" s="1056" t="s">
        <v>262</v>
      </c>
      <c r="J8" s="1054"/>
      <c r="K8" s="1055"/>
      <c r="L8" s="269"/>
      <c r="M8" s="269"/>
      <c r="N8" s="219"/>
      <c r="O8" s="219"/>
      <c r="P8" s="219"/>
      <c r="Q8" s="219"/>
      <c r="R8" s="216"/>
      <c r="S8" s="216"/>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row>
    <row r="9" spans="1:259" s="124" customFormat="1" ht="30.75" customHeight="1" x14ac:dyDescent="0.2">
      <c r="A9" s="270"/>
      <c r="B9" s="215"/>
      <c r="C9" s="217" t="s">
        <v>12</v>
      </c>
      <c r="D9" s="218" t="s">
        <v>13</v>
      </c>
      <c r="E9" s="216"/>
      <c r="F9" s="217" t="s">
        <v>12</v>
      </c>
      <c r="G9" s="271" t="s">
        <v>13</v>
      </c>
      <c r="H9" s="216"/>
      <c r="I9" s="217" t="s">
        <v>12</v>
      </c>
      <c r="J9" s="408" t="s">
        <v>119</v>
      </c>
      <c r="K9" s="218" t="s">
        <v>118</v>
      </c>
      <c r="L9" s="272"/>
      <c r="M9" s="272"/>
      <c r="N9" s="223"/>
      <c r="O9" s="223"/>
      <c r="P9" s="223"/>
      <c r="Q9" s="223"/>
      <c r="R9" s="223"/>
      <c r="S9" s="223"/>
      <c r="T9" s="270"/>
      <c r="U9" s="270"/>
      <c r="V9" s="270"/>
      <c r="W9" s="270"/>
      <c r="X9" s="270"/>
      <c r="Y9" s="270"/>
      <c r="Z9" s="270"/>
      <c r="AA9" s="270"/>
      <c r="AB9" s="270"/>
      <c r="AC9" s="270"/>
      <c r="AD9" s="270"/>
      <c r="AE9" s="270"/>
      <c r="AF9" s="270"/>
      <c r="AG9" s="270"/>
      <c r="AH9" s="270"/>
      <c r="AI9" s="270"/>
      <c r="AJ9" s="270"/>
      <c r="AK9" s="270"/>
      <c r="AL9" s="270"/>
      <c r="AM9" s="270"/>
      <c r="AN9" s="270"/>
      <c r="AO9" s="270"/>
      <c r="AP9" s="270"/>
      <c r="AQ9" s="270"/>
      <c r="AR9" s="270"/>
      <c r="AS9" s="270"/>
      <c r="AT9" s="270"/>
      <c r="AU9" s="270"/>
      <c r="AV9" s="270"/>
      <c r="AW9" s="270"/>
      <c r="AX9" s="270"/>
      <c r="AY9" s="270"/>
      <c r="AZ9" s="270"/>
      <c r="BA9" s="270"/>
      <c r="BB9" s="270"/>
      <c r="BC9" s="270"/>
      <c r="BD9" s="270"/>
      <c r="BE9" s="270"/>
      <c r="BF9" s="270"/>
      <c r="BG9" s="270"/>
      <c r="BH9" s="270"/>
      <c r="BI9" s="270"/>
      <c r="BJ9" s="270"/>
      <c r="BK9" s="270"/>
      <c r="BL9" s="270"/>
      <c r="BM9" s="270"/>
      <c r="BN9" s="270"/>
      <c r="BO9" s="270"/>
      <c r="BP9" s="270"/>
      <c r="BQ9" s="270"/>
      <c r="BR9" s="270"/>
      <c r="BS9" s="270"/>
      <c r="BT9" s="270"/>
      <c r="BU9" s="270"/>
      <c r="BV9" s="270"/>
      <c r="BW9" s="270"/>
      <c r="BX9" s="270"/>
      <c r="BY9" s="270"/>
      <c r="BZ9" s="270"/>
      <c r="CA9" s="270"/>
      <c r="CB9" s="270"/>
      <c r="CC9" s="270"/>
      <c r="CD9" s="270"/>
      <c r="CE9" s="270"/>
      <c r="CF9" s="270"/>
      <c r="CG9" s="270"/>
      <c r="CH9" s="270"/>
      <c r="CI9" s="270"/>
      <c r="CJ9" s="270"/>
      <c r="CK9" s="270"/>
      <c r="CL9" s="270"/>
      <c r="CM9" s="270"/>
      <c r="CN9" s="270"/>
      <c r="CO9" s="270"/>
      <c r="CP9" s="270"/>
      <c r="CQ9" s="270"/>
      <c r="CR9" s="270"/>
      <c r="CS9" s="270"/>
      <c r="CT9" s="270"/>
      <c r="CU9" s="270"/>
      <c r="CV9" s="270"/>
      <c r="CW9" s="270"/>
      <c r="CX9" s="270"/>
      <c r="CY9" s="270"/>
      <c r="CZ9" s="270"/>
      <c r="DA9" s="270"/>
      <c r="DB9" s="270"/>
      <c r="DC9" s="270"/>
      <c r="DD9" s="270"/>
      <c r="DE9" s="270"/>
      <c r="DF9" s="270"/>
      <c r="DG9" s="270"/>
      <c r="DH9" s="270"/>
      <c r="DI9" s="270"/>
      <c r="DJ9" s="270"/>
      <c r="DK9" s="270"/>
      <c r="DL9" s="270"/>
      <c r="DM9" s="270"/>
      <c r="DN9" s="270"/>
      <c r="DO9" s="270"/>
      <c r="DP9" s="270"/>
      <c r="DQ9" s="270"/>
      <c r="DR9" s="270"/>
      <c r="DS9" s="270"/>
      <c r="DT9" s="270"/>
      <c r="DU9" s="270"/>
      <c r="DV9" s="270"/>
      <c r="DW9" s="270"/>
      <c r="DX9" s="270"/>
      <c r="DY9" s="270"/>
      <c r="DZ9" s="270"/>
      <c r="EA9" s="270"/>
      <c r="EB9" s="270"/>
      <c r="EC9" s="270"/>
      <c r="ED9" s="270"/>
      <c r="EE9" s="270"/>
      <c r="EF9" s="270"/>
      <c r="EG9" s="270"/>
      <c r="EH9" s="270"/>
      <c r="EI9" s="270"/>
      <c r="EJ9" s="270"/>
      <c r="EK9" s="270"/>
      <c r="EL9" s="270"/>
      <c r="EM9" s="270"/>
      <c r="EN9" s="270"/>
      <c r="EO9" s="270"/>
      <c r="EP9" s="270"/>
      <c r="EQ9" s="270"/>
      <c r="ER9" s="270"/>
      <c r="ES9" s="270"/>
      <c r="ET9" s="270"/>
      <c r="EU9" s="270"/>
      <c r="EV9" s="270"/>
      <c r="EW9" s="270"/>
      <c r="EX9" s="270"/>
      <c r="EY9" s="270"/>
      <c r="EZ9" s="270"/>
      <c r="FA9" s="270"/>
      <c r="FB9" s="270"/>
      <c r="FC9" s="270"/>
      <c r="FD9" s="270"/>
      <c r="FE9" s="270"/>
      <c r="FF9" s="270"/>
      <c r="FG9" s="270"/>
      <c r="FH9" s="270"/>
      <c r="FI9" s="270"/>
      <c r="FJ9" s="270"/>
      <c r="FK9" s="270"/>
      <c r="FL9" s="270"/>
      <c r="FM9" s="270"/>
      <c r="FN9" s="270"/>
      <c r="FO9" s="270"/>
      <c r="FP9" s="270"/>
      <c r="FQ9" s="270"/>
      <c r="FR9" s="270"/>
      <c r="FS9" s="270"/>
      <c r="FT9" s="270"/>
      <c r="FU9" s="270"/>
      <c r="FV9" s="270"/>
      <c r="FW9" s="270"/>
      <c r="FX9" s="270"/>
      <c r="FY9" s="270"/>
      <c r="FZ9" s="270"/>
      <c r="GA9" s="270"/>
      <c r="GB9" s="270"/>
      <c r="GC9" s="270"/>
      <c r="GD9" s="270"/>
      <c r="GE9" s="270"/>
      <c r="GF9" s="270"/>
      <c r="GG9" s="270"/>
      <c r="GH9" s="270"/>
      <c r="GI9" s="270"/>
      <c r="GJ9" s="270"/>
      <c r="GK9" s="270"/>
      <c r="GL9" s="270"/>
      <c r="GM9" s="270"/>
      <c r="GN9" s="270"/>
      <c r="GO9" s="270"/>
      <c r="GP9" s="270"/>
      <c r="GQ9" s="270"/>
      <c r="GR9" s="270"/>
      <c r="GS9" s="270"/>
      <c r="GT9" s="270"/>
      <c r="GU9" s="270"/>
      <c r="GV9" s="270"/>
      <c r="GW9" s="270"/>
      <c r="GX9" s="270"/>
      <c r="GY9" s="270"/>
      <c r="GZ9" s="270"/>
      <c r="HA9" s="270"/>
      <c r="HB9" s="270"/>
      <c r="HC9" s="270"/>
      <c r="HD9" s="270"/>
      <c r="HE9" s="270"/>
      <c r="HF9" s="270"/>
      <c r="HG9" s="270"/>
      <c r="HH9" s="270"/>
      <c r="HI9" s="270"/>
      <c r="HJ9" s="270"/>
      <c r="HK9" s="270"/>
      <c r="HL9" s="270"/>
      <c r="HM9" s="270"/>
      <c r="HN9" s="270"/>
      <c r="HO9" s="270"/>
      <c r="HP9" s="270"/>
      <c r="HQ9" s="270"/>
      <c r="HR9" s="270"/>
      <c r="HS9" s="270"/>
      <c r="HT9" s="270"/>
      <c r="HU9" s="270"/>
      <c r="HV9" s="270"/>
      <c r="HW9" s="270"/>
      <c r="HX9" s="270"/>
      <c r="HY9" s="270"/>
      <c r="HZ9" s="270"/>
      <c r="IA9" s="270"/>
      <c r="IB9" s="270"/>
      <c r="IC9" s="270"/>
      <c r="ID9" s="270"/>
      <c r="IE9" s="270"/>
      <c r="IF9" s="270"/>
      <c r="IG9" s="270"/>
      <c r="IH9" s="270"/>
      <c r="II9" s="270"/>
      <c r="IJ9" s="270"/>
      <c r="IK9" s="270"/>
      <c r="IL9" s="270"/>
      <c r="IM9" s="270"/>
      <c r="IN9" s="270"/>
      <c r="IO9" s="270"/>
      <c r="IP9" s="270"/>
      <c r="IQ9" s="270"/>
      <c r="IR9" s="270"/>
      <c r="IS9" s="270"/>
      <c r="IT9" s="270"/>
      <c r="IU9" s="270"/>
      <c r="IV9" s="270"/>
      <c r="IW9" s="270"/>
      <c r="IX9" s="270"/>
      <c r="IY9" s="270"/>
    </row>
    <row r="10" spans="1:259" s="39" customFormat="1" ht="7.5" customHeight="1" x14ac:dyDescent="0.2">
      <c r="A10" s="216"/>
      <c r="B10" s="219"/>
      <c r="C10" s="221"/>
      <c r="D10" s="221"/>
      <c r="E10" s="219"/>
      <c r="F10" s="219"/>
      <c r="G10" s="219"/>
      <c r="H10" s="219"/>
      <c r="I10" s="219"/>
      <c r="J10" s="219"/>
      <c r="K10" s="219"/>
      <c r="L10" s="273"/>
      <c r="M10" s="274"/>
      <c r="N10" s="232"/>
      <c r="O10" s="232"/>
      <c r="P10" s="232"/>
      <c r="Q10" s="232"/>
      <c r="R10" s="275"/>
      <c r="S10" s="275"/>
      <c r="T10" s="216"/>
      <c r="U10" s="216"/>
      <c r="V10" s="216"/>
      <c r="W10" s="216"/>
      <c r="X10" s="216"/>
      <c r="Y10" s="216"/>
      <c r="Z10" s="216"/>
      <c r="AA10" s="216"/>
      <c r="AB10" s="216"/>
      <c r="AC10" s="216"/>
      <c r="AD10" s="216"/>
      <c r="AE10" s="216"/>
      <c r="AF10" s="216"/>
      <c r="AG10" s="216"/>
      <c r="AH10" s="216"/>
      <c r="AI10" s="216"/>
      <c r="AJ10" s="216"/>
      <c r="AK10" s="216"/>
      <c r="AL10" s="216"/>
      <c r="AM10" s="216"/>
      <c r="AN10" s="216"/>
      <c r="AO10" s="216"/>
      <c r="AP10" s="216"/>
      <c r="AQ10" s="216"/>
      <c r="AR10" s="216"/>
      <c r="AS10" s="216"/>
      <c r="AT10" s="216"/>
      <c r="AU10" s="216"/>
      <c r="AV10" s="216"/>
      <c r="AW10" s="216"/>
      <c r="AX10" s="216"/>
      <c r="AY10" s="216"/>
      <c r="AZ10" s="216"/>
      <c r="BA10" s="216"/>
      <c r="BB10" s="216"/>
      <c r="BC10" s="216"/>
      <c r="BD10" s="216"/>
      <c r="BE10" s="216"/>
      <c r="BF10" s="216"/>
      <c r="BG10" s="216"/>
      <c r="BH10" s="216"/>
      <c r="BI10" s="216"/>
      <c r="BJ10" s="216"/>
      <c r="BK10" s="216"/>
      <c r="BL10" s="216"/>
      <c r="BM10" s="216"/>
      <c r="BN10" s="216"/>
      <c r="BO10" s="216"/>
      <c r="BP10" s="216"/>
      <c r="BQ10" s="216"/>
      <c r="BR10" s="216"/>
      <c r="BS10" s="216"/>
      <c r="BT10" s="216"/>
      <c r="BU10" s="216"/>
      <c r="BV10" s="216"/>
      <c r="BW10" s="216"/>
      <c r="BX10" s="216"/>
      <c r="BY10" s="216"/>
      <c r="BZ10" s="216"/>
      <c r="CA10" s="216"/>
      <c r="CB10" s="216"/>
      <c r="CC10" s="216"/>
      <c r="CD10" s="216"/>
      <c r="CE10" s="216"/>
      <c r="CF10" s="216"/>
      <c r="CG10" s="216"/>
      <c r="CH10" s="216"/>
      <c r="CI10" s="216"/>
      <c r="CJ10" s="216"/>
      <c r="CK10" s="216"/>
      <c r="CL10" s="216"/>
      <c r="CM10" s="216"/>
      <c r="CN10" s="216"/>
      <c r="CO10" s="216"/>
      <c r="CP10" s="216"/>
      <c r="CQ10" s="216"/>
      <c r="CR10" s="216"/>
      <c r="CS10" s="216"/>
      <c r="CT10" s="216"/>
      <c r="CU10" s="216"/>
      <c r="CV10" s="216"/>
      <c r="CW10" s="216"/>
      <c r="CX10" s="216"/>
      <c r="CY10" s="216"/>
      <c r="CZ10" s="216"/>
      <c r="DA10" s="216"/>
      <c r="DB10" s="216"/>
      <c r="DC10" s="216"/>
      <c r="DD10" s="216"/>
      <c r="DE10" s="216"/>
      <c r="DF10" s="216"/>
      <c r="DG10" s="216"/>
      <c r="DH10" s="216"/>
      <c r="DI10" s="216"/>
      <c r="DJ10" s="216"/>
      <c r="DK10" s="216"/>
      <c r="DL10" s="216"/>
      <c r="DM10" s="216"/>
      <c r="DN10" s="216"/>
      <c r="DO10" s="216"/>
      <c r="DP10" s="216"/>
      <c r="DQ10" s="216"/>
      <c r="DR10" s="216"/>
      <c r="DS10" s="216"/>
      <c r="DT10" s="216"/>
      <c r="DU10" s="216"/>
      <c r="DV10" s="216"/>
      <c r="DW10" s="216"/>
      <c r="DX10" s="216"/>
      <c r="DY10" s="216"/>
      <c r="DZ10" s="216"/>
      <c r="EA10" s="216"/>
      <c r="EB10" s="216"/>
      <c r="EC10" s="216"/>
      <c r="ED10" s="216"/>
      <c r="EE10" s="216"/>
      <c r="EF10" s="216"/>
      <c r="EG10" s="216"/>
      <c r="EH10" s="216"/>
      <c r="EI10" s="216"/>
      <c r="EJ10" s="216"/>
      <c r="EK10" s="216"/>
      <c r="EL10" s="216"/>
      <c r="EM10" s="216"/>
      <c r="EN10" s="216"/>
      <c r="EO10" s="216"/>
      <c r="EP10" s="216"/>
      <c r="EQ10" s="216"/>
      <c r="ER10" s="216"/>
      <c r="ES10" s="216"/>
      <c r="ET10" s="216"/>
      <c r="EU10" s="216"/>
      <c r="EV10" s="216"/>
      <c r="EW10" s="216"/>
      <c r="EX10" s="216"/>
      <c r="EY10" s="216"/>
      <c r="EZ10" s="216"/>
      <c r="FA10" s="216"/>
      <c r="FB10" s="216"/>
      <c r="FC10" s="216"/>
      <c r="FD10" s="216"/>
      <c r="FE10" s="216"/>
      <c r="FF10" s="216"/>
      <c r="FG10" s="216"/>
      <c r="FH10" s="216"/>
      <c r="FI10" s="216"/>
      <c r="FJ10" s="216"/>
      <c r="FK10" s="216"/>
      <c r="FL10" s="216"/>
      <c r="FM10" s="216"/>
      <c r="FN10" s="216"/>
      <c r="FO10" s="216"/>
      <c r="FP10" s="216"/>
      <c r="FQ10" s="216"/>
      <c r="FR10" s="216"/>
      <c r="FS10" s="216"/>
      <c r="FT10" s="216"/>
      <c r="FU10" s="216"/>
      <c r="FV10" s="216"/>
      <c r="FW10" s="216"/>
      <c r="FX10" s="216"/>
      <c r="FY10" s="216"/>
      <c r="FZ10" s="216"/>
      <c r="GA10" s="216"/>
      <c r="GB10" s="216"/>
      <c r="GC10" s="216"/>
      <c r="GD10" s="216"/>
      <c r="GE10" s="216"/>
      <c r="GF10" s="216"/>
      <c r="GG10" s="216"/>
      <c r="GH10" s="216"/>
      <c r="GI10" s="216"/>
      <c r="GJ10" s="216"/>
      <c r="GK10" s="216"/>
      <c r="GL10" s="216"/>
      <c r="GM10" s="216"/>
      <c r="GN10" s="216"/>
      <c r="GO10" s="216"/>
      <c r="GP10" s="216"/>
      <c r="GQ10" s="216"/>
      <c r="GR10" s="216"/>
      <c r="GS10" s="216"/>
      <c r="GT10" s="216"/>
      <c r="GU10" s="216"/>
      <c r="GV10" s="216"/>
      <c r="GW10" s="216"/>
      <c r="GX10" s="216"/>
      <c r="GY10" s="216"/>
      <c r="GZ10" s="216"/>
      <c r="HA10" s="216"/>
      <c r="HB10" s="216"/>
      <c r="HC10" s="216"/>
      <c r="HD10" s="216"/>
      <c r="HE10" s="216"/>
      <c r="HF10" s="216"/>
      <c r="HG10" s="216"/>
      <c r="HH10" s="216"/>
      <c r="HI10" s="216"/>
      <c r="HJ10" s="216"/>
      <c r="HK10" s="216"/>
      <c r="HL10" s="216"/>
      <c r="HM10" s="216"/>
      <c r="HN10" s="216"/>
      <c r="HO10" s="216"/>
      <c r="HP10" s="216"/>
      <c r="HQ10" s="216"/>
      <c r="HR10" s="216"/>
      <c r="HS10" s="216"/>
      <c r="HT10" s="216"/>
      <c r="HU10" s="216"/>
      <c r="HV10" s="216"/>
      <c r="HW10" s="216"/>
      <c r="HX10" s="216"/>
      <c r="HY10" s="216"/>
      <c r="HZ10" s="216"/>
      <c r="IA10" s="216"/>
      <c r="IB10" s="216"/>
      <c r="IC10" s="216"/>
      <c r="ID10" s="216"/>
      <c r="IE10" s="216"/>
      <c r="IF10" s="216"/>
      <c r="IG10" s="216"/>
      <c r="IH10" s="216"/>
      <c r="II10" s="216"/>
      <c r="IJ10" s="216"/>
      <c r="IK10" s="216"/>
      <c r="IL10" s="216"/>
      <c r="IM10" s="216"/>
      <c r="IN10" s="216"/>
      <c r="IO10" s="216"/>
      <c r="IP10" s="216"/>
      <c r="IQ10" s="216"/>
      <c r="IR10" s="216"/>
      <c r="IS10" s="216"/>
      <c r="IT10" s="216"/>
      <c r="IU10" s="216"/>
      <c r="IV10" s="216"/>
      <c r="IW10" s="216"/>
      <c r="IX10" s="216"/>
      <c r="IY10" s="216"/>
    </row>
    <row r="11" spans="1:259" s="27" customFormat="1" ht="18" customHeight="1" x14ac:dyDescent="0.2">
      <c r="A11" s="222"/>
      <c r="B11" s="225" t="s">
        <v>11</v>
      </c>
      <c r="C11" s="404">
        <v>8500187</v>
      </c>
      <c r="D11" s="185">
        <v>17.904395579860061</v>
      </c>
      <c r="E11" s="276"/>
      <c r="F11" s="227">
        <v>1055830</v>
      </c>
      <c r="G11" s="228">
        <v>16.278233638280728</v>
      </c>
      <c r="H11" s="276"/>
      <c r="I11" s="277">
        <v>280143</v>
      </c>
      <c r="J11" s="412">
        <f>I11*100/C11</f>
        <v>3.2957274939951322</v>
      </c>
      <c r="K11" s="228">
        <f>I11*100/F11</f>
        <v>26.532964587102089</v>
      </c>
      <c r="L11" s="278"/>
      <c r="M11" s="278">
        <f>_xlfn.RANK.EQ(K11,K$11:K$31,0)</f>
        <v>2</v>
      </c>
      <c r="N11" s="278">
        <v>1</v>
      </c>
      <c r="O11" s="278">
        <f>MATCH(N11,M$11:M$31,0)</f>
        <v>7</v>
      </c>
      <c r="P11" s="279" t="str">
        <f t="shared" ref="P11:P29" si="0">INDEX(B$11:B$31,O11,1)</f>
        <v>Castilla y León</v>
      </c>
      <c r="Q11" s="280">
        <f>INDEX(K$11:K$31,O11,1)</f>
        <v>28.744364152924465</v>
      </c>
      <c r="R11" s="310"/>
      <c r="S11" s="275"/>
      <c r="T11" s="222"/>
      <c r="U11" s="222"/>
      <c r="V11" s="222"/>
      <c r="W11" s="222"/>
      <c r="X11" s="222"/>
      <c r="Y11" s="222"/>
      <c r="Z11" s="222"/>
      <c r="AA11" s="222"/>
      <c r="AB11" s="222"/>
      <c r="AC11" s="222"/>
      <c r="AD11" s="222"/>
      <c r="AE11" s="222"/>
      <c r="AF11" s="222"/>
      <c r="AG11" s="222"/>
      <c r="AH11" s="222"/>
      <c r="AI11" s="222"/>
      <c r="AJ11" s="222"/>
      <c r="AK11" s="222"/>
      <c r="AL11" s="222"/>
      <c r="AM11" s="222"/>
      <c r="AN11" s="222"/>
      <c r="AO11" s="222"/>
      <c r="AP11" s="222"/>
      <c r="AQ11" s="222"/>
      <c r="AR11" s="222"/>
      <c r="AS11" s="222"/>
      <c r="AT11" s="222"/>
      <c r="AU11" s="222"/>
      <c r="AV11" s="222"/>
      <c r="AW11" s="222"/>
      <c r="AX11" s="222"/>
      <c r="AY11" s="222"/>
      <c r="AZ11" s="222"/>
      <c r="BA11" s="222"/>
      <c r="BB11" s="222"/>
      <c r="BC11" s="222"/>
      <c r="BD11" s="222"/>
      <c r="BE11" s="222"/>
      <c r="BF11" s="222"/>
      <c r="BG11" s="222"/>
      <c r="BH11" s="222"/>
      <c r="BI11" s="222"/>
      <c r="BJ11" s="222"/>
      <c r="BK11" s="222"/>
      <c r="BL11" s="222"/>
      <c r="BM11" s="222"/>
      <c r="BN11" s="222"/>
      <c r="BO11" s="222"/>
      <c r="BP11" s="222"/>
      <c r="BQ11" s="222"/>
      <c r="BR11" s="222"/>
      <c r="BS11" s="222"/>
      <c r="BT11" s="222"/>
      <c r="BU11" s="222"/>
      <c r="BV11" s="222"/>
      <c r="BW11" s="222"/>
      <c r="BX11" s="222"/>
      <c r="BY11" s="222"/>
      <c r="BZ11" s="222"/>
      <c r="CA11" s="222"/>
      <c r="CB11" s="222"/>
      <c r="CC11" s="222"/>
      <c r="CD11" s="222"/>
      <c r="CE11" s="222"/>
      <c r="CF11" s="222"/>
      <c r="CG11" s="222"/>
      <c r="CH11" s="222"/>
      <c r="CI11" s="222"/>
      <c r="CJ11" s="222"/>
      <c r="CK11" s="222"/>
      <c r="CL11" s="222"/>
      <c r="CM11" s="222"/>
      <c r="CN11" s="222"/>
      <c r="CO11" s="222"/>
      <c r="CP11" s="222"/>
      <c r="CQ11" s="222"/>
      <c r="CR11" s="222"/>
      <c r="CS11" s="222"/>
      <c r="CT11" s="222"/>
      <c r="CU11" s="222"/>
      <c r="CV11" s="222"/>
      <c r="CW11" s="222"/>
      <c r="CX11" s="222"/>
      <c r="CY11" s="222"/>
      <c r="CZ11" s="222"/>
      <c r="DA11" s="222"/>
      <c r="DB11" s="222"/>
      <c r="DC11" s="222"/>
      <c r="DD11" s="222"/>
      <c r="DE11" s="222"/>
      <c r="DF11" s="222"/>
      <c r="DG11" s="222"/>
      <c r="DH11" s="222"/>
      <c r="DI11" s="222"/>
      <c r="DJ11" s="222"/>
      <c r="DK11" s="222"/>
      <c r="DL11" s="222"/>
      <c r="DM11" s="222"/>
      <c r="DN11" s="222"/>
      <c r="DO11" s="222"/>
      <c r="DP11" s="222"/>
      <c r="DQ11" s="222"/>
      <c r="DR11" s="222"/>
      <c r="DS11" s="222"/>
      <c r="DT11" s="222"/>
      <c r="DU11" s="222"/>
      <c r="DV11" s="222"/>
      <c r="DW11" s="222"/>
      <c r="DX11" s="222"/>
      <c r="DY11" s="222"/>
      <c r="DZ11" s="222"/>
      <c r="EA11" s="222"/>
      <c r="EB11" s="222"/>
      <c r="EC11" s="222"/>
      <c r="ED11" s="222"/>
      <c r="EE11" s="222"/>
      <c r="EF11" s="222"/>
      <c r="EG11" s="222"/>
      <c r="EH11" s="222"/>
      <c r="EI11" s="222"/>
      <c r="EJ11" s="222"/>
      <c r="EK11" s="222"/>
      <c r="EL11" s="222"/>
      <c r="EM11" s="222"/>
      <c r="EN11" s="222"/>
      <c r="EO11" s="222"/>
      <c r="EP11" s="222"/>
      <c r="EQ11" s="222"/>
      <c r="ER11" s="222"/>
      <c r="ES11" s="222"/>
      <c r="ET11" s="222"/>
      <c r="EU11" s="222"/>
      <c r="EV11" s="222"/>
      <c r="EW11" s="222"/>
      <c r="EX11" s="222"/>
      <c r="EY11" s="222"/>
      <c r="EZ11" s="222"/>
      <c r="FA11" s="222"/>
      <c r="FB11" s="222"/>
      <c r="FC11" s="222"/>
      <c r="FD11" s="222"/>
      <c r="FE11" s="222"/>
      <c r="FF11" s="222"/>
      <c r="FG11" s="222"/>
      <c r="FH11" s="222"/>
      <c r="FI11" s="222"/>
      <c r="FJ11" s="222"/>
      <c r="FK11" s="222"/>
      <c r="FL11" s="222"/>
      <c r="FM11" s="222"/>
      <c r="FN11" s="222"/>
      <c r="FO11" s="222"/>
      <c r="FP11" s="222"/>
      <c r="FQ11" s="222"/>
      <c r="FR11" s="222"/>
      <c r="FS11" s="222"/>
      <c r="FT11" s="222"/>
      <c r="FU11" s="222"/>
      <c r="FV11" s="222"/>
      <c r="FW11" s="222"/>
      <c r="FX11" s="222"/>
      <c r="FY11" s="222"/>
      <c r="FZ11" s="222"/>
      <c r="GA11" s="222"/>
      <c r="GB11" s="222"/>
      <c r="GC11" s="222"/>
      <c r="GD11" s="222"/>
      <c r="GE11" s="222"/>
      <c r="GF11" s="222"/>
      <c r="GG11" s="222"/>
      <c r="GH11" s="222"/>
      <c r="GI11" s="222"/>
      <c r="GJ11" s="222"/>
      <c r="GK11" s="222"/>
      <c r="GL11" s="222"/>
      <c r="GM11" s="222"/>
      <c r="GN11" s="222"/>
      <c r="GO11" s="222"/>
      <c r="GP11" s="222"/>
      <c r="GQ11" s="222"/>
      <c r="GR11" s="222"/>
      <c r="GS11" s="222"/>
      <c r="GT11" s="222"/>
      <c r="GU11" s="222"/>
      <c r="GV11" s="222"/>
      <c r="GW11" s="222"/>
      <c r="GX11" s="222"/>
      <c r="GY11" s="222"/>
      <c r="GZ11" s="222"/>
      <c r="HA11" s="222"/>
      <c r="HB11" s="222"/>
      <c r="HC11" s="222"/>
      <c r="HD11" s="222"/>
      <c r="HE11" s="222"/>
      <c r="HF11" s="222"/>
      <c r="HG11" s="222"/>
      <c r="HH11" s="222"/>
      <c r="HI11" s="222"/>
      <c r="HJ11" s="222"/>
      <c r="HK11" s="222"/>
      <c r="HL11" s="222"/>
      <c r="HM11" s="222"/>
      <c r="HN11" s="222"/>
      <c r="HO11" s="222"/>
      <c r="HP11" s="222"/>
      <c r="HQ11" s="222"/>
      <c r="HR11" s="222"/>
      <c r="HS11" s="222"/>
      <c r="HT11" s="222"/>
      <c r="HU11" s="222"/>
      <c r="HV11" s="222"/>
      <c r="HW11" s="222"/>
      <c r="HX11" s="222"/>
      <c r="HY11" s="222"/>
      <c r="HZ11" s="222"/>
      <c r="IA11" s="222"/>
      <c r="IB11" s="222"/>
      <c r="IC11" s="222"/>
      <c r="ID11" s="222"/>
      <c r="IE11" s="222"/>
      <c r="IF11" s="222"/>
      <c r="IG11" s="222"/>
      <c r="IH11" s="222"/>
      <c r="II11" s="222"/>
      <c r="IJ11" s="222"/>
      <c r="IK11" s="222"/>
      <c r="IL11" s="222"/>
      <c r="IM11" s="222"/>
      <c r="IN11" s="222"/>
      <c r="IO11" s="222"/>
      <c r="IP11" s="222"/>
      <c r="IQ11" s="222"/>
      <c r="IR11" s="222"/>
      <c r="IS11" s="222"/>
      <c r="IT11" s="222"/>
      <c r="IU11" s="222"/>
      <c r="IV11" s="222"/>
      <c r="IW11" s="222"/>
      <c r="IX11" s="222"/>
      <c r="IY11" s="222"/>
    </row>
    <row r="12" spans="1:259" s="125" customFormat="1" ht="18" customHeight="1" x14ac:dyDescent="0.2">
      <c r="A12" s="281"/>
      <c r="B12" s="233" t="s">
        <v>10</v>
      </c>
      <c r="C12" s="405">
        <v>1326315</v>
      </c>
      <c r="D12" s="186">
        <v>2.793687765163531</v>
      </c>
      <c r="E12" s="276"/>
      <c r="F12" s="234">
        <v>194402</v>
      </c>
      <c r="G12" s="235">
        <v>2.9971881607352038</v>
      </c>
      <c r="H12" s="276"/>
      <c r="I12" s="282">
        <v>39898</v>
      </c>
      <c r="J12" s="413">
        <f t="shared" ref="J12:J28" si="1">I12*100/C12</f>
        <v>3.0081843302684503</v>
      </c>
      <c r="K12" s="235">
        <f t="shared" ref="K12:K28" si="2">I12*100/F12</f>
        <v>20.523451404820939</v>
      </c>
      <c r="L12" s="278"/>
      <c r="M12" s="278">
        <f t="shared" ref="M12:M31" si="3">_xlfn.RANK.EQ(K12,K$11:K$31,0)</f>
        <v>9</v>
      </c>
      <c r="N12" s="278">
        <v>2</v>
      </c>
      <c r="O12" s="278">
        <f t="shared" ref="O12:O29" si="4">MATCH(N12,M$11:M$31,0)</f>
        <v>1</v>
      </c>
      <c r="P12" s="279" t="str">
        <f t="shared" si="0"/>
        <v>Andalucía</v>
      </c>
      <c r="Q12" s="280">
        <f t="shared" ref="Q12:Q29" si="5">INDEX(K$11:K$31,O12,1)</f>
        <v>26.532964587102089</v>
      </c>
      <c r="R12" s="310"/>
      <c r="S12" s="275"/>
      <c r="T12" s="281"/>
      <c r="U12" s="281"/>
      <c r="V12" s="281"/>
      <c r="W12" s="281"/>
      <c r="X12" s="281"/>
      <c r="Y12" s="281"/>
      <c r="Z12" s="281"/>
      <c r="AA12" s="281"/>
      <c r="AB12" s="281"/>
      <c r="AC12" s="281"/>
      <c r="AD12" s="281"/>
      <c r="AE12" s="281"/>
      <c r="AF12" s="281"/>
      <c r="AG12" s="281"/>
      <c r="AH12" s="281"/>
      <c r="AI12" s="281"/>
      <c r="AJ12" s="281"/>
      <c r="AK12" s="281"/>
      <c r="AL12" s="281"/>
      <c r="AM12" s="281"/>
      <c r="AN12" s="281"/>
      <c r="AO12" s="281"/>
      <c r="AP12" s="281"/>
      <c r="AQ12" s="281"/>
      <c r="AR12" s="281"/>
      <c r="AS12" s="281"/>
      <c r="AT12" s="281"/>
      <c r="AU12" s="281"/>
      <c r="AV12" s="281"/>
      <c r="AW12" s="281"/>
      <c r="AX12" s="281"/>
      <c r="AY12" s="281"/>
      <c r="AZ12" s="281"/>
      <c r="BA12" s="281"/>
      <c r="BB12" s="281"/>
      <c r="BC12" s="281"/>
      <c r="BD12" s="281"/>
      <c r="BE12" s="281"/>
      <c r="BF12" s="281"/>
      <c r="BG12" s="281"/>
      <c r="BH12" s="281"/>
      <c r="BI12" s="281"/>
      <c r="BJ12" s="281"/>
      <c r="BK12" s="281"/>
      <c r="BL12" s="281"/>
      <c r="BM12" s="281"/>
      <c r="BN12" s="281"/>
      <c r="BO12" s="281"/>
      <c r="BP12" s="281"/>
      <c r="BQ12" s="281"/>
      <c r="BR12" s="281"/>
      <c r="BS12" s="281"/>
      <c r="BT12" s="281"/>
      <c r="BU12" s="281"/>
      <c r="BV12" s="281"/>
      <c r="BW12" s="281"/>
      <c r="BX12" s="281"/>
      <c r="BY12" s="281"/>
      <c r="BZ12" s="281"/>
      <c r="CA12" s="281"/>
      <c r="CB12" s="281"/>
      <c r="CC12" s="281"/>
      <c r="CD12" s="281"/>
      <c r="CE12" s="281"/>
      <c r="CF12" s="281"/>
      <c r="CG12" s="281"/>
      <c r="CH12" s="281"/>
      <c r="CI12" s="281"/>
      <c r="CJ12" s="281"/>
      <c r="CK12" s="281"/>
      <c r="CL12" s="281"/>
      <c r="CM12" s="281"/>
      <c r="CN12" s="281"/>
      <c r="CO12" s="281"/>
      <c r="CP12" s="281"/>
      <c r="CQ12" s="281"/>
      <c r="CR12" s="281"/>
      <c r="CS12" s="281"/>
      <c r="CT12" s="281"/>
      <c r="CU12" s="281"/>
      <c r="CV12" s="281"/>
      <c r="CW12" s="281"/>
      <c r="CX12" s="281"/>
      <c r="CY12" s="281"/>
      <c r="CZ12" s="281"/>
      <c r="DA12" s="281"/>
      <c r="DB12" s="281"/>
      <c r="DC12" s="281"/>
      <c r="DD12" s="281"/>
      <c r="DE12" s="281"/>
      <c r="DF12" s="281"/>
      <c r="DG12" s="281"/>
      <c r="DH12" s="281"/>
      <c r="DI12" s="281"/>
      <c r="DJ12" s="281"/>
      <c r="DK12" s="281"/>
      <c r="DL12" s="281"/>
      <c r="DM12" s="281"/>
      <c r="DN12" s="281"/>
      <c r="DO12" s="281"/>
      <c r="DP12" s="281"/>
      <c r="DQ12" s="281"/>
      <c r="DR12" s="281"/>
      <c r="DS12" s="281"/>
      <c r="DT12" s="281"/>
      <c r="DU12" s="281"/>
      <c r="DV12" s="281"/>
      <c r="DW12" s="281"/>
      <c r="DX12" s="281"/>
      <c r="DY12" s="281"/>
      <c r="DZ12" s="281"/>
      <c r="EA12" s="281"/>
      <c r="EB12" s="281"/>
      <c r="EC12" s="281"/>
      <c r="ED12" s="281"/>
      <c r="EE12" s="281"/>
      <c r="EF12" s="281"/>
      <c r="EG12" s="281"/>
      <c r="EH12" s="281"/>
      <c r="EI12" s="281"/>
      <c r="EJ12" s="281"/>
      <c r="EK12" s="281"/>
      <c r="EL12" s="281"/>
      <c r="EM12" s="281"/>
      <c r="EN12" s="281"/>
      <c r="EO12" s="281"/>
      <c r="EP12" s="281"/>
      <c r="EQ12" s="281"/>
      <c r="ER12" s="281"/>
      <c r="ES12" s="281"/>
      <c r="ET12" s="281"/>
      <c r="EU12" s="281"/>
      <c r="EV12" s="281"/>
      <c r="EW12" s="281"/>
      <c r="EX12" s="281"/>
      <c r="EY12" s="281"/>
      <c r="EZ12" s="281"/>
      <c r="FA12" s="281"/>
      <c r="FB12" s="281"/>
      <c r="FC12" s="281"/>
      <c r="FD12" s="281"/>
      <c r="FE12" s="281"/>
      <c r="FF12" s="281"/>
      <c r="FG12" s="281"/>
      <c r="FH12" s="281"/>
      <c r="FI12" s="281"/>
      <c r="FJ12" s="281"/>
      <c r="FK12" s="281"/>
      <c r="FL12" s="281"/>
      <c r="FM12" s="281"/>
      <c r="FN12" s="281"/>
      <c r="FO12" s="281"/>
      <c r="FP12" s="281"/>
      <c r="FQ12" s="281"/>
      <c r="FR12" s="281"/>
      <c r="FS12" s="281"/>
      <c r="FT12" s="281"/>
      <c r="FU12" s="281"/>
      <c r="FV12" s="281"/>
      <c r="FW12" s="281"/>
      <c r="FX12" s="281"/>
      <c r="FY12" s="281"/>
      <c r="FZ12" s="281"/>
      <c r="GA12" s="281"/>
      <c r="GB12" s="281"/>
      <c r="GC12" s="281"/>
      <c r="GD12" s="281"/>
      <c r="GE12" s="281"/>
      <c r="GF12" s="281"/>
      <c r="GG12" s="281"/>
      <c r="GH12" s="281"/>
      <c r="GI12" s="281"/>
      <c r="GJ12" s="281"/>
      <c r="GK12" s="281"/>
      <c r="GL12" s="281"/>
      <c r="GM12" s="281"/>
      <c r="GN12" s="281"/>
      <c r="GO12" s="281"/>
      <c r="GP12" s="281"/>
      <c r="GQ12" s="281"/>
      <c r="GR12" s="281"/>
      <c r="GS12" s="281"/>
      <c r="GT12" s="281"/>
      <c r="GU12" s="281"/>
      <c r="GV12" s="281"/>
      <c r="GW12" s="281"/>
      <c r="GX12" s="281"/>
      <c r="GY12" s="281"/>
      <c r="GZ12" s="281"/>
      <c r="HA12" s="281"/>
      <c r="HB12" s="281"/>
      <c r="HC12" s="281"/>
      <c r="HD12" s="281"/>
      <c r="HE12" s="281"/>
      <c r="HF12" s="281"/>
      <c r="HG12" s="281"/>
      <c r="HH12" s="281"/>
      <c r="HI12" s="281"/>
      <c r="HJ12" s="281"/>
      <c r="HK12" s="281"/>
      <c r="HL12" s="281"/>
      <c r="HM12" s="281"/>
      <c r="HN12" s="281"/>
      <c r="HO12" s="281"/>
      <c r="HP12" s="281"/>
      <c r="HQ12" s="281"/>
      <c r="HR12" s="281"/>
      <c r="HS12" s="281"/>
      <c r="HT12" s="281"/>
      <c r="HU12" s="281"/>
      <c r="HV12" s="281"/>
      <c r="HW12" s="281"/>
      <c r="HX12" s="281"/>
      <c r="HY12" s="281"/>
      <c r="HZ12" s="281"/>
      <c r="IA12" s="281"/>
      <c r="IB12" s="281"/>
      <c r="IC12" s="281"/>
      <c r="ID12" s="281"/>
      <c r="IE12" s="281"/>
      <c r="IF12" s="281"/>
      <c r="IG12" s="281"/>
      <c r="IH12" s="281"/>
      <c r="II12" s="281"/>
      <c r="IJ12" s="281"/>
      <c r="IK12" s="281"/>
      <c r="IL12" s="281"/>
      <c r="IM12" s="281"/>
      <c r="IN12" s="281"/>
      <c r="IO12" s="281"/>
      <c r="IP12" s="281"/>
      <c r="IQ12" s="281"/>
      <c r="IR12" s="281"/>
      <c r="IS12" s="281"/>
      <c r="IT12" s="281"/>
      <c r="IU12" s="281"/>
      <c r="IV12" s="281"/>
      <c r="IW12" s="281"/>
      <c r="IX12" s="281"/>
      <c r="IY12" s="281"/>
    </row>
    <row r="13" spans="1:259" s="125" customFormat="1" ht="18" customHeight="1" x14ac:dyDescent="0.2">
      <c r="A13" s="281"/>
      <c r="B13" s="233" t="s">
        <v>40</v>
      </c>
      <c r="C13" s="405">
        <v>1004686</v>
      </c>
      <c r="D13" s="186">
        <v>2.1162235110294971</v>
      </c>
      <c r="E13" s="276"/>
      <c r="F13" s="234">
        <v>193502</v>
      </c>
      <c r="G13" s="235">
        <v>2.9833124323750959</v>
      </c>
      <c r="H13" s="276"/>
      <c r="I13" s="282">
        <v>30524</v>
      </c>
      <c r="J13" s="413">
        <f t="shared" si="1"/>
        <v>3.0381631673975749</v>
      </c>
      <c r="K13" s="235">
        <f t="shared" si="2"/>
        <v>15.774513958512056</v>
      </c>
      <c r="L13" s="278"/>
      <c r="M13" s="278">
        <f t="shared" si="3"/>
        <v>17</v>
      </c>
      <c r="N13" s="278">
        <v>3</v>
      </c>
      <c r="O13" s="278">
        <f>MATCH(N13,M$11:M$31,0)</f>
        <v>8</v>
      </c>
      <c r="P13" s="279" t="str">
        <f t="shared" si="0"/>
        <v>Castilla - La Mancha</v>
      </c>
      <c r="Q13" s="280">
        <f t="shared" si="5"/>
        <v>24.426854294928173</v>
      </c>
      <c r="R13" s="310"/>
      <c r="S13" s="275"/>
      <c r="T13" s="281"/>
      <c r="U13" s="281"/>
      <c r="V13" s="281"/>
      <c r="W13" s="281"/>
      <c r="X13" s="281"/>
      <c r="Y13" s="281"/>
      <c r="Z13" s="281"/>
      <c r="AA13" s="281"/>
      <c r="AB13" s="281"/>
      <c r="AC13" s="281"/>
      <c r="AD13" s="281"/>
      <c r="AE13" s="281"/>
      <c r="AF13" s="281"/>
      <c r="AG13" s="281"/>
      <c r="AH13" s="281"/>
      <c r="AI13" s="281"/>
      <c r="AJ13" s="281"/>
      <c r="AK13" s="281"/>
      <c r="AL13" s="281"/>
      <c r="AM13" s="281"/>
      <c r="AN13" s="281"/>
      <c r="AO13" s="281"/>
      <c r="AP13" s="281"/>
      <c r="AQ13" s="281"/>
      <c r="AR13" s="281"/>
      <c r="AS13" s="281"/>
      <c r="AT13" s="281"/>
      <c r="AU13" s="281"/>
      <c r="AV13" s="281"/>
      <c r="AW13" s="281"/>
      <c r="AX13" s="281"/>
      <c r="AY13" s="281"/>
      <c r="AZ13" s="281"/>
      <c r="BA13" s="281"/>
      <c r="BB13" s="281"/>
      <c r="BC13" s="281"/>
      <c r="BD13" s="281"/>
      <c r="BE13" s="281"/>
      <c r="BF13" s="281"/>
      <c r="BG13" s="281"/>
      <c r="BH13" s="281"/>
      <c r="BI13" s="281"/>
      <c r="BJ13" s="281"/>
      <c r="BK13" s="281"/>
      <c r="BL13" s="281"/>
      <c r="BM13" s="281"/>
      <c r="BN13" s="281"/>
      <c r="BO13" s="281"/>
      <c r="BP13" s="281"/>
      <c r="BQ13" s="281"/>
      <c r="BR13" s="281"/>
      <c r="BS13" s="281"/>
      <c r="BT13" s="281"/>
      <c r="BU13" s="281"/>
      <c r="BV13" s="281"/>
      <c r="BW13" s="281"/>
      <c r="BX13" s="281"/>
      <c r="BY13" s="281"/>
      <c r="BZ13" s="281"/>
      <c r="CA13" s="281"/>
      <c r="CB13" s="281"/>
      <c r="CC13" s="281"/>
      <c r="CD13" s="281"/>
      <c r="CE13" s="281"/>
      <c r="CF13" s="281"/>
      <c r="CG13" s="281"/>
      <c r="CH13" s="281"/>
      <c r="CI13" s="281"/>
      <c r="CJ13" s="281"/>
      <c r="CK13" s="281"/>
      <c r="CL13" s="281"/>
      <c r="CM13" s="281"/>
      <c r="CN13" s="281"/>
      <c r="CO13" s="281"/>
      <c r="CP13" s="281"/>
      <c r="CQ13" s="281"/>
      <c r="CR13" s="281"/>
      <c r="CS13" s="281"/>
      <c r="CT13" s="281"/>
      <c r="CU13" s="281"/>
      <c r="CV13" s="281"/>
      <c r="CW13" s="281"/>
      <c r="CX13" s="281"/>
      <c r="CY13" s="281"/>
      <c r="CZ13" s="281"/>
      <c r="DA13" s="281"/>
      <c r="DB13" s="281"/>
      <c r="DC13" s="281"/>
      <c r="DD13" s="281"/>
      <c r="DE13" s="281"/>
      <c r="DF13" s="281"/>
      <c r="DG13" s="281"/>
      <c r="DH13" s="281"/>
      <c r="DI13" s="281"/>
      <c r="DJ13" s="281"/>
      <c r="DK13" s="281"/>
      <c r="DL13" s="281"/>
      <c r="DM13" s="281"/>
      <c r="DN13" s="281"/>
      <c r="DO13" s="281"/>
      <c r="DP13" s="281"/>
      <c r="DQ13" s="281"/>
      <c r="DR13" s="281"/>
      <c r="DS13" s="281"/>
      <c r="DT13" s="281"/>
      <c r="DU13" s="281"/>
      <c r="DV13" s="281"/>
      <c r="DW13" s="281"/>
      <c r="DX13" s="281"/>
      <c r="DY13" s="281"/>
      <c r="DZ13" s="281"/>
      <c r="EA13" s="281"/>
      <c r="EB13" s="281"/>
      <c r="EC13" s="281"/>
      <c r="ED13" s="281"/>
      <c r="EE13" s="281"/>
      <c r="EF13" s="281"/>
      <c r="EG13" s="281"/>
      <c r="EH13" s="281"/>
      <c r="EI13" s="281"/>
      <c r="EJ13" s="281"/>
      <c r="EK13" s="281"/>
      <c r="EL13" s="281"/>
      <c r="EM13" s="281"/>
      <c r="EN13" s="281"/>
      <c r="EO13" s="281"/>
      <c r="EP13" s="281"/>
      <c r="EQ13" s="281"/>
      <c r="ER13" s="281"/>
      <c r="ES13" s="281"/>
      <c r="ET13" s="281"/>
      <c r="EU13" s="281"/>
      <c r="EV13" s="281"/>
      <c r="EW13" s="281"/>
      <c r="EX13" s="281"/>
      <c r="EY13" s="281"/>
      <c r="EZ13" s="281"/>
      <c r="FA13" s="281"/>
      <c r="FB13" s="281"/>
      <c r="FC13" s="281"/>
      <c r="FD13" s="281"/>
      <c r="FE13" s="281"/>
      <c r="FF13" s="281"/>
      <c r="FG13" s="281"/>
      <c r="FH13" s="281"/>
      <c r="FI13" s="281"/>
      <c r="FJ13" s="281"/>
      <c r="FK13" s="281"/>
      <c r="FL13" s="281"/>
      <c r="FM13" s="281"/>
      <c r="FN13" s="281"/>
      <c r="FO13" s="281"/>
      <c r="FP13" s="281"/>
      <c r="FQ13" s="281"/>
      <c r="FR13" s="281"/>
      <c r="FS13" s="281"/>
      <c r="FT13" s="281"/>
      <c r="FU13" s="281"/>
      <c r="FV13" s="281"/>
      <c r="FW13" s="281"/>
      <c r="FX13" s="281"/>
      <c r="FY13" s="281"/>
      <c r="FZ13" s="281"/>
      <c r="GA13" s="281"/>
      <c r="GB13" s="281"/>
      <c r="GC13" s="281"/>
      <c r="GD13" s="281"/>
      <c r="GE13" s="281"/>
      <c r="GF13" s="281"/>
      <c r="GG13" s="281"/>
      <c r="GH13" s="281"/>
      <c r="GI13" s="281"/>
      <c r="GJ13" s="281"/>
      <c r="GK13" s="281"/>
      <c r="GL13" s="281"/>
      <c r="GM13" s="281"/>
      <c r="GN13" s="281"/>
      <c r="GO13" s="281"/>
      <c r="GP13" s="281"/>
      <c r="GQ13" s="281"/>
      <c r="GR13" s="281"/>
      <c r="GS13" s="281"/>
      <c r="GT13" s="281"/>
      <c r="GU13" s="281"/>
      <c r="GV13" s="281"/>
      <c r="GW13" s="281"/>
      <c r="GX13" s="281"/>
      <c r="GY13" s="281"/>
      <c r="GZ13" s="281"/>
      <c r="HA13" s="281"/>
      <c r="HB13" s="281"/>
      <c r="HC13" s="281"/>
      <c r="HD13" s="281"/>
      <c r="HE13" s="281"/>
      <c r="HF13" s="281"/>
      <c r="HG13" s="281"/>
      <c r="HH13" s="281"/>
      <c r="HI13" s="281"/>
      <c r="HJ13" s="281"/>
      <c r="HK13" s="281"/>
      <c r="HL13" s="281"/>
      <c r="HM13" s="281"/>
      <c r="HN13" s="281"/>
      <c r="HO13" s="281"/>
      <c r="HP13" s="281"/>
      <c r="HQ13" s="281"/>
      <c r="HR13" s="281"/>
      <c r="HS13" s="281"/>
      <c r="HT13" s="281"/>
      <c r="HU13" s="281"/>
      <c r="HV13" s="281"/>
      <c r="HW13" s="281"/>
      <c r="HX13" s="281"/>
      <c r="HY13" s="281"/>
      <c r="HZ13" s="281"/>
      <c r="IA13" s="281"/>
      <c r="IB13" s="281"/>
      <c r="IC13" s="281"/>
      <c r="ID13" s="281"/>
      <c r="IE13" s="281"/>
      <c r="IF13" s="281"/>
      <c r="IG13" s="281"/>
      <c r="IH13" s="281"/>
      <c r="II13" s="281"/>
      <c r="IJ13" s="281"/>
      <c r="IK13" s="281"/>
      <c r="IL13" s="281"/>
      <c r="IM13" s="281"/>
      <c r="IN13" s="281"/>
      <c r="IO13" s="281"/>
      <c r="IP13" s="281"/>
      <c r="IQ13" s="281"/>
      <c r="IR13" s="281"/>
      <c r="IS13" s="281"/>
      <c r="IT13" s="281"/>
      <c r="IU13" s="281"/>
      <c r="IV13" s="281"/>
      <c r="IW13" s="281"/>
      <c r="IX13" s="281"/>
      <c r="IY13" s="281"/>
    </row>
    <row r="14" spans="1:259" s="125" customFormat="1" ht="18" customHeight="1" x14ac:dyDescent="0.2">
      <c r="A14" s="281"/>
      <c r="B14" s="233" t="s">
        <v>41</v>
      </c>
      <c r="C14" s="405">
        <v>1176659</v>
      </c>
      <c r="D14" s="186">
        <v>2.4784593796115968</v>
      </c>
      <c r="E14" s="276"/>
      <c r="F14" s="234">
        <v>122308</v>
      </c>
      <c r="G14" s="235">
        <v>1.8856806491867435</v>
      </c>
      <c r="H14" s="276"/>
      <c r="I14" s="282">
        <v>28954</v>
      </c>
      <c r="J14" s="413">
        <f t="shared" si="1"/>
        <v>2.4606959195484843</v>
      </c>
      <c r="K14" s="235">
        <f t="shared" si="2"/>
        <v>23.673022206233444</v>
      </c>
      <c r="L14" s="278"/>
      <c r="M14" s="278">
        <f t="shared" si="3"/>
        <v>4</v>
      </c>
      <c r="N14" s="278">
        <v>4</v>
      </c>
      <c r="O14" s="278">
        <f t="shared" si="4"/>
        <v>4</v>
      </c>
      <c r="P14" s="279" t="str">
        <f t="shared" si="0"/>
        <v>Balears, Illes</v>
      </c>
      <c r="Q14" s="280">
        <f t="shared" si="5"/>
        <v>23.673022206233444</v>
      </c>
      <c r="R14" s="310"/>
      <c r="S14" s="275"/>
      <c r="T14" s="281"/>
      <c r="U14" s="281"/>
      <c r="V14" s="281"/>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c r="IY14" s="281"/>
    </row>
    <row r="15" spans="1:259" s="125" customFormat="1" ht="18" customHeight="1" x14ac:dyDescent="0.2">
      <c r="A15" s="281"/>
      <c r="B15" s="233" t="s">
        <v>9</v>
      </c>
      <c r="C15" s="405">
        <v>2177701</v>
      </c>
      <c r="D15" s="186">
        <v>4.5870073397981521</v>
      </c>
      <c r="E15" s="276"/>
      <c r="F15" s="234">
        <v>246866</v>
      </c>
      <c r="G15" s="235">
        <v>3.8060506192737567</v>
      </c>
      <c r="H15" s="276"/>
      <c r="I15" s="282">
        <v>40012</v>
      </c>
      <c r="J15" s="413">
        <f t="shared" si="1"/>
        <v>1.8373504902647333</v>
      </c>
      <c r="K15" s="235">
        <f t="shared" si="2"/>
        <v>16.207983278377743</v>
      </c>
      <c r="L15" s="278"/>
      <c r="M15" s="278">
        <f t="shared" si="3"/>
        <v>16</v>
      </c>
      <c r="N15" s="278">
        <v>5</v>
      </c>
      <c r="O15" s="278">
        <f t="shared" si="4"/>
        <v>10</v>
      </c>
      <c r="P15" s="279" t="str">
        <f t="shared" si="0"/>
        <v>Comunitat Valenciana</v>
      </c>
      <c r="Q15" s="280">
        <f t="shared" si="5"/>
        <v>21.911813332073685</v>
      </c>
      <c r="R15" s="310"/>
      <c r="S15" s="275"/>
      <c r="T15" s="281"/>
      <c r="U15" s="281"/>
      <c r="V15" s="281"/>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c r="IY15" s="281"/>
    </row>
    <row r="16" spans="1:259" s="125" customFormat="1" ht="18" customHeight="1" x14ac:dyDescent="0.2">
      <c r="A16" s="281"/>
      <c r="B16" s="233" t="s">
        <v>8</v>
      </c>
      <c r="C16" s="406">
        <v>585402</v>
      </c>
      <c r="D16" s="186">
        <v>1.2330633409878207</v>
      </c>
      <c r="E16" s="276"/>
      <c r="F16" s="238">
        <v>99678</v>
      </c>
      <c r="G16" s="235">
        <v>1.5367831683098099</v>
      </c>
      <c r="H16" s="276"/>
      <c r="I16" s="282">
        <v>17312</v>
      </c>
      <c r="J16" s="413">
        <f t="shared" si="1"/>
        <v>2.9572840543763088</v>
      </c>
      <c r="K16" s="235">
        <f t="shared" si="2"/>
        <v>17.367924717590643</v>
      </c>
      <c r="L16" s="278"/>
      <c r="M16" s="278">
        <f t="shared" si="3"/>
        <v>15</v>
      </c>
      <c r="N16" s="278">
        <v>6</v>
      </c>
      <c r="O16" s="278">
        <f t="shared" si="4"/>
        <v>11</v>
      </c>
      <c r="P16" s="279" t="str">
        <f t="shared" si="0"/>
        <v>Extremadura</v>
      </c>
      <c r="Q16" s="283">
        <f t="shared" si="5"/>
        <v>21.789197863644343</v>
      </c>
      <c r="R16" s="310"/>
      <c r="S16" s="275"/>
      <c r="T16" s="281"/>
      <c r="U16" s="281"/>
      <c r="V16" s="281"/>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c r="IY16" s="281"/>
    </row>
    <row r="17" spans="1:259" s="128" customFormat="1" ht="18" customHeight="1" x14ac:dyDescent="0.2">
      <c r="A17" s="284"/>
      <c r="B17" s="285" t="s">
        <v>7</v>
      </c>
      <c r="C17" s="405">
        <v>2372640</v>
      </c>
      <c r="D17" s="186">
        <v>4.9976177145984177</v>
      </c>
      <c r="E17" s="276"/>
      <c r="F17" s="286">
        <v>420966</v>
      </c>
      <c r="G17" s="287">
        <v>6.4902331831568389</v>
      </c>
      <c r="H17" s="276"/>
      <c r="I17" s="288">
        <v>121004</v>
      </c>
      <c r="J17" s="414">
        <f t="shared" si="1"/>
        <v>5.0999730258277696</v>
      </c>
      <c r="K17" s="287">
        <f t="shared" si="2"/>
        <v>28.744364152924465</v>
      </c>
      <c r="L17" s="278"/>
      <c r="M17" s="278">
        <f t="shared" si="3"/>
        <v>1</v>
      </c>
      <c r="N17" s="278">
        <v>7</v>
      </c>
      <c r="O17" s="278">
        <f t="shared" si="4"/>
        <v>13</v>
      </c>
      <c r="P17" s="279" t="str">
        <f t="shared" si="0"/>
        <v>Madrid, Comunidad de</v>
      </c>
      <c r="Q17" s="280">
        <f t="shared" si="5"/>
        <v>21.769537953425743</v>
      </c>
      <c r="R17" s="310"/>
      <c r="S17" s="289"/>
      <c r="T17" s="284"/>
      <c r="U17" s="284"/>
      <c r="V17" s="284"/>
      <c r="W17" s="284"/>
      <c r="X17" s="284"/>
      <c r="Y17" s="284"/>
      <c r="Z17" s="284"/>
      <c r="AA17" s="284"/>
      <c r="AB17" s="284"/>
      <c r="AC17" s="284"/>
      <c r="AD17" s="284"/>
      <c r="AE17" s="284"/>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c r="BD17" s="284"/>
      <c r="BE17" s="284"/>
      <c r="BF17" s="284"/>
      <c r="BG17" s="284"/>
      <c r="BH17" s="284"/>
      <c r="BI17" s="284"/>
      <c r="BJ17" s="284"/>
      <c r="BK17" s="284"/>
      <c r="BL17" s="284"/>
      <c r="BM17" s="284"/>
      <c r="BN17" s="284"/>
      <c r="BO17" s="284"/>
      <c r="BP17" s="284"/>
      <c r="BQ17" s="284"/>
      <c r="BR17" s="284"/>
      <c r="BS17" s="284"/>
      <c r="BT17" s="284"/>
      <c r="BU17" s="284"/>
      <c r="BV17" s="284"/>
      <c r="BW17" s="284"/>
      <c r="BX17" s="284"/>
      <c r="BY17" s="284"/>
      <c r="BZ17" s="284"/>
      <c r="CA17" s="284"/>
      <c r="CB17" s="284"/>
      <c r="CC17" s="284"/>
      <c r="CD17" s="284"/>
      <c r="CE17" s="284"/>
      <c r="CF17" s="284"/>
      <c r="CG17" s="284"/>
      <c r="CH17" s="284"/>
      <c r="CI17" s="284"/>
      <c r="CJ17" s="284"/>
      <c r="CK17" s="284"/>
      <c r="CL17" s="284"/>
      <c r="CM17" s="284"/>
      <c r="CN17" s="284"/>
      <c r="CO17" s="284"/>
      <c r="CP17" s="284"/>
      <c r="CQ17" s="284"/>
      <c r="CR17" s="284"/>
      <c r="CS17" s="284"/>
      <c r="CT17" s="284"/>
      <c r="CU17" s="284"/>
      <c r="CV17" s="284"/>
      <c r="CW17" s="284"/>
      <c r="CX17" s="284"/>
      <c r="CY17" s="284"/>
      <c r="CZ17" s="284"/>
      <c r="DA17" s="284"/>
      <c r="DB17" s="284"/>
      <c r="DC17" s="284"/>
      <c r="DD17" s="284"/>
      <c r="DE17" s="284"/>
      <c r="DF17" s="284"/>
      <c r="DG17" s="284"/>
      <c r="DH17" s="284"/>
      <c r="DI17" s="284"/>
      <c r="DJ17" s="284"/>
      <c r="DK17" s="284"/>
      <c r="DL17" s="284"/>
      <c r="DM17" s="284"/>
      <c r="DN17" s="284"/>
      <c r="DO17" s="284"/>
      <c r="DP17" s="284"/>
      <c r="DQ17" s="284"/>
      <c r="DR17" s="284"/>
      <c r="DS17" s="284"/>
      <c r="DT17" s="284"/>
      <c r="DU17" s="284"/>
      <c r="DV17" s="284"/>
      <c r="DW17" s="284"/>
      <c r="DX17" s="284"/>
      <c r="DY17" s="284"/>
      <c r="DZ17" s="284"/>
      <c r="EA17" s="284"/>
      <c r="EB17" s="284"/>
      <c r="EC17" s="284"/>
      <c r="ED17" s="284"/>
      <c r="EE17" s="284"/>
      <c r="EF17" s="284"/>
      <c r="EG17" s="284"/>
      <c r="EH17" s="284"/>
      <c r="EI17" s="284"/>
      <c r="EJ17" s="284"/>
      <c r="EK17" s="284"/>
      <c r="EL17" s="284"/>
      <c r="EM17" s="284"/>
      <c r="EN17" s="284"/>
      <c r="EO17" s="284"/>
      <c r="EP17" s="284"/>
      <c r="EQ17" s="284"/>
      <c r="ER17" s="284"/>
      <c r="ES17" s="284"/>
      <c r="ET17" s="284"/>
      <c r="EU17" s="284"/>
      <c r="EV17" s="284"/>
      <c r="EW17" s="284"/>
      <c r="EX17" s="284"/>
      <c r="EY17" s="284"/>
      <c r="EZ17" s="284"/>
      <c r="FA17" s="284"/>
      <c r="FB17" s="284"/>
      <c r="FC17" s="284"/>
      <c r="FD17" s="284"/>
      <c r="FE17" s="284"/>
      <c r="FF17" s="284"/>
      <c r="FG17" s="284"/>
      <c r="FH17" s="284"/>
      <c r="FI17" s="284"/>
      <c r="FJ17" s="284"/>
      <c r="FK17" s="284"/>
      <c r="FL17" s="284"/>
      <c r="FM17" s="284"/>
      <c r="FN17" s="284"/>
      <c r="FO17" s="284"/>
      <c r="FP17" s="284"/>
      <c r="FQ17" s="284"/>
      <c r="FR17" s="284"/>
      <c r="FS17" s="284"/>
      <c r="FT17" s="284"/>
      <c r="FU17" s="284"/>
      <c r="FV17" s="284"/>
      <c r="FW17" s="284"/>
      <c r="FX17" s="284"/>
      <c r="FY17" s="284"/>
      <c r="FZ17" s="284"/>
      <c r="GA17" s="284"/>
      <c r="GB17" s="284"/>
      <c r="GC17" s="284"/>
      <c r="GD17" s="284"/>
      <c r="GE17" s="284"/>
      <c r="GF17" s="284"/>
      <c r="GG17" s="284"/>
      <c r="GH17" s="284"/>
      <c r="GI17" s="284"/>
      <c r="GJ17" s="284"/>
      <c r="GK17" s="284"/>
      <c r="GL17" s="284"/>
      <c r="GM17" s="284"/>
      <c r="GN17" s="284"/>
      <c r="GO17" s="284"/>
      <c r="GP17" s="284"/>
      <c r="GQ17" s="284"/>
      <c r="GR17" s="284"/>
      <c r="GS17" s="284"/>
      <c r="GT17" s="284"/>
      <c r="GU17" s="284"/>
      <c r="GV17" s="284"/>
      <c r="GW17" s="284"/>
      <c r="GX17" s="284"/>
      <c r="GY17" s="284"/>
      <c r="GZ17" s="284"/>
      <c r="HA17" s="284"/>
      <c r="HB17" s="284"/>
      <c r="HC17" s="284"/>
      <c r="HD17" s="284"/>
      <c r="HE17" s="284"/>
      <c r="HF17" s="284"/>
      <c r="HG17" s="284"/>
      <c r="HH17" s="284"/>
      <c r="HI17" s="284"/>
      <c r="HJ17" s="284"/>
      <c r="HK17" s="284"/>
      <c r="HL17" s="284"/>
      <c r="HM17" s="284"/>
      <c r="HN17" s="284"/>
      <c r="HO17" s="284"/>
      <c r="HP17" s="284"/>
      <c r="HQ17" s="284"/>
      <c r="HR17" s="284"/>
      <c r="HS17" s="284"/>
      <c r="HT17" s="284"/>
      <c r="HU17" s="284"/>
      <c r="HV17" s="284"/>
      <c r="HW17" s="284"/>
      <c r="HX17" s="284"/>
      <c r="HY17" s="284"/>
      <c r="HZ17" s="284"/>
      <c r="IA17" s="284"/>
      <c r="IB17" s="284"/>
      <c r="IC17" s="284"/>
      <c r="ID17" s="284"/>
      <c r="IE17" s="284"/>
      <c r="IF17" s="284"/>
      <c r="IG17" s="284"/>
      <c r="IH17" s="284"/>
      <c r="II17" s="284"/>
      <c r="IJ17" s="284"/>
      <c r="IK17" s="284"/>
      <c r="IL17" s="284"/>
      <c r="IM17" s="284"/>
      <c r="IN17" s="284"/>
      <c r="IO17" s="284"/>
      <c r="IP17" s="284"/>
      <c r="IQ17" s="284"/>
      <c r="IR17" s="284"/>
      <c r="IS17" s="284"/>
      <c r="IT17" s="284"/>
      <c r="IU17" s="284"/>
      <c r="IV17" s="284"/>
      <c r="IW17" s="284"/>
      <c r="IX17" s="284"/>
      <c r="IY17" s="284"/>
    </row>
    <row r="18" spans="1:259" s="128" customFormat="1" ht="18" customHeight="1" x14ac:dyDescent="0.2">
      <c r="A18" s="284"/>
      <c r="B18" s="285" t="s">
        <v>43</v>
      </c>
      <c r="C18" s="405">
        <v>2053328</v>
      </c>
      <c r="D18" s="186">
        <v>4.3250338806902606</v>
      </c>
      <c r="E18" s="276"/>
      <c r="F18" s="286">
        <v>289935</v>
      </c>
      <c r="G18" s="287">
        <v>4.4700658912087397</v>
      </c>
      <c r="H18" s="276"/>
      <c r="I18" s="288">
        <v>70822</v>
      </c>
      <c r="J18" s="414">
        <f t="shared" si="1"/>
        <v>3.4491323354086636</v>
      </c>
      <c r="K18" s="287">
        <f t="shared" si="2"/>
        <v>24.426854294928173</v>
      </c>
      <c r="L18" s="278"/>
      <c r="M18" s="278">
        <f t="shared" si="3"/>
        <v>3</v>
      </c>
      <c r="N18" s="278">
        <v>8</v>
      </c>
      <c r="O18" s="278">
        <f t="shared" si="4"/>
        <v>21</v>
      </c>
      <c r="P18" s="279" t="str">
        <f t="shared" si="0"/>
        <v>TOTAL</v>
      </c>
      <c r="Q18" s="280">
        <f t="shared" si="5"/>
        <v>21.461589054578791</v>
      </c>
      <c r="R18" s="310"/>
      <c r="S18" s="289"/>
      <c r="T18" s="284"/>
      <c r="U18" s="284"/>
      <c r="V18" s="284"/>
      <c r="W18" s="284"/>
      <c r="X18" s="284"/>
      <c r="Y18" s="284"/>
      <c r="Z18" s="284"/>
      <c r="AA18" s="284"/>
      <c r="AB18" s="284"/>
      <c r="AC18" s="284"/>
      <c r="AD18" s="284"/>
      <c r="AE18" s="284"/>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c r="BD18" s="284"/>
      <c r="BE18" s="284"/>
      <c r="BF18" s="284"/>
      <c r="BG18" s="284"/>
      <c r="BH18" s="284"/>
      <c r="BI18" s="284"/>
      <c r="BJ18" s="284"/>
      <c r="BK18" s="284"/>
      <c r="BL18" s="284"/>
      <c r="BM18" s="284"/>
      <c r="BN18" s="284"/>
      <c r="BO18" s="284"/>
      <c r="BP18" s="284"/>
      <c r="BQ18" s="284"/>
      <c r="BR18" s="284"/>
      <c r="BS18" s="284"/>
      <c r="BT18" s="284"/>
      <c r="BU18" s="284"/>
      <c r="BV18" s="284"/>
      <c r="BW18" s="284"/>
      <c r="BX18" s="284"/>
      <c r="BY18" s="284"/>
      <c r="BZ18" s="284"/>
      <c r="CA18" s="284"/>
      <c r="CB18" s="284"/>
      <c r="CC18" s="284"/>
      <c r="CD18" s="284"/>
      <c r="CE18" s="284"/>
      <c r="CF18" s="284"/>
      <c r="CG18" s="284"/>
      <c r="CH18" s="284"/>
      <c r="CI18" s="284"/>
      <c r="CJ18" s="284"/>
      <c r="CK18" s="284"/>
      <c r="CL18" s="284"/>
      <c r="CM18" s="284"/>
      <c r="CN18" s="284"/>
      <c r="CO18" s="284"/>
      <c r="CP18" s="284"/>
      <c r="CQ18" s="284"/>
      <c r="CR18" s="284"/>
      <c r="CS18" s="284"/>
      <c r="CT18" s="284"/>
      <c r="CU18" s="284"/>
      <c r="CV18" s="284"/>
      <c r="CW18" s="284"/>
      <c r="CX18" s="284"/>
      <c r="CY18" s="284"/>
      <c r="CZ18" s="284"/>
      <c r="DA18" s="284"/>
      <c r="DB18" s="284"/>
      <c r="DC18" s="284"/>
      <c r="DD18" s="284"/>
      <c r="DE18" s="284"/>
      <c r="DF18" s="284"/>
      <c r="DG18" s="284"/>
      <c r="DH18" s="284"/>
      <c r="DI18" s="284"/>
      <c r="DJ18" s="284"/>
      <c r="DK18" s="284"/>
      <c r="DL18" s="284"/>
      <c r="DM18" s="284"/>
      <c r="DN18" s="284"/>
      <c r="DO18" s="284"/>
      <c r="DP18" s="284"/>
      <c r="DQ18" s="284"/>
      <c r="DR18" s="284"/>
      <c r="DS18" s="284"/>
      <c r="DT18" s="284"/>
      <c r="DU18" s="284"/>
      <c r="DV18" s="284"/>
      <c r="DW18" s="284"/>
      <c r="DX18" s="284"/>
      <c r="DY18" s="284"/>
      <c r="DZ18" s="284"/>
      <c r="EA18" s="284"/>
      <c r="EB18" s="284"/>
      <c r="EC18" s="284"/>
      <c r="ED18" s="284"/>
      <c r="EE18" s="284"/>
      <c r="EF18" s="284"/>
      <c r="EG18" s="284"/>
      <c r="EH18" s="284"/>
      <c r="EI18" s="284"/>
      <c r="EJ18" s="284"/>
      <c r="EK18" s="284"/>
      <c r="EL18" s="284"/>
      <c r="EM18" s="284"/>
      <c r="EN18" s="284"/>
      <c r="EO18" s="284"/>
      <c r="EP18" s="284"/>
      <c r="EQ18" s="284"/>
      <c r="ER18" s="284"/>
      <c r="ES18" s="284"/>
      <c r="ET18" s="284"/>
      <c r="EU18" s="284"/>
      <c r="EV18" s="284"/>
      <c r="EW18" s="284"/>
      <c r="EX18" s="284"/>
      <c r="EY18" s="284"/>
      <c r="EZ18" s="284"/>
      <c r="FA18" s="284"/>
      <c r="FB18" s="284"/>
      <c r="FC18" s="284"/>
      <c r="FD18" s="284"/>
      <c r="FE18" s="284"/>
      <c r="FF18" s="284"/>
      <c r="FG18" s="284"/>
      <c r="FH18" s="284"/>
      <c r="FI18" s="284"/>
      <c r="FJ18" s="284"/>
      <c r="FK18" s="284"/>
      <c r="FL18" s="284"/>
      <c r="FM18" s="284"/>
      <c r="FN18" s="284"/>
      <c r="FO18" s="284"/>
      <c r="FP18" s="284"/>
      <c r="FQ18" s="284"/>
      <c r="FR18" s="284"/>
      <c r="FS18" s="284"/>
      <c r="FT18" s="284"/>
      <c r="FU18" s="284"/>
      <c r="FV18" s="284"/>
      <c r="FW18" s="284"/>
      <c r="FX18" s="284"/>
      <c r="FY18" s="284"/>
      <c r="FZ18" s="284"/>
      <c r="GA18" s="284"/>
      <c r="GB18" s="284"/>
      <c r="GC18" s="284"/>
      <c r="GD18" s="284"/>
      <c r="GE18" s="284"/>
      <c r="GF18" s="284"/>
      <c r="GG18" s="284"/>
      <c r="GH18" s="284"/>
      <c r="GI18" s="284"/>
      <c r="GJ18" s="284"/>
      <c r="GK18" s="284"/>
      <c r="GL18" s="284"/>
      <c r="GM18" s="284"/>
      <c r="GN18" s="284"/>
      <c r="GO18" s="284"/>
      <c r="GP18" s="284"/>
      <c r="GQ18" s="284"/>
      <c r="GR18" s="284"/>
      <c r="GS18" s="284"/>
      <c r="GT18" s="284"/>
      <c r="GU18" s="284"/>
      <c r="GV18" s="284"/>
      <c r="GW18" s="284"/>
      <c r="GX18" s="284"/>
      <c r="GY18" s="284"/>
      <c r="GZ18" s="284"/>
      <c r="HA18" s="284"/>
      <c r="HB18" s="284"/>
      <c r="HC18" s="284"/>
      <c r="HD18" s="284"/>
      <c r="HE18" s="284"/>
      <c r="HF18" s="284"/>
      <c r="HG18" s="284"/>
      <c r="HH18" s="284"/>
      <c r="HI18" s="284"/>
      <c r="HJ18" s="284"/>
      <c r="HK18" s="284"/>
      <c r="HL18" s="284"/>
      <c r="HM18" s="284"/>
      <c r="HN18" s="284"/>
      <c r="HO18" s="284"/>
      <c r="HP18" s="284"/>
      <c r="HQ18" s="284"/>
      <c r="HR18" s="284"/>
      <c r="HS18" s="284"/>
      <c r="HT18" s="284"/>
      <c r="HU18" s="284"/>
      <c r="HV18" s="284"/>
      <c r="HW18" s="284"/>
      <c r="HX18" s="284"/>
      <c r="HY18" s="284"/>
      <c r="HZ18" s="284"/>
      <c r="IA18" s="284"/>
      <c r="IB18" s="284"/>
      <c r="IC18" s="284"/>
      <c r="ID18" s="284"/>
      <c r="IE18" s="284"/>
      <c r="IF18" s="284"/>
      <c r="IG18" s="284"/>
      <c r="IH18" s="284"/>
      <c r="II18" s="284"/>
      <c r="IJ18" s="284"/>
      <c r="IK18" s="284"/>
      <c r="IL18" s="284"/>
      <c r="IM18" s="284"/>
      <c r="IN18" s="284"/>
      <c r="IO18" s="284"/>
      <c r="IP18" s="284"/>
      <c r="IQ18" s="284"/>
      <c r="IR18" s="284"/>
      <c r="IS18" s="284"/>
      <c r="IT18" s="284"/>
      <c r="IU18" s="284"/>
      <c r="IV18" s="284"/>
      <c r="IW18" s="284"/>
      <c r="IX18" s="284"/>
      <c r="IY18" s="284"/>
    </row>
    <row r="19" spans="1:259" s="128" customFormat="1" ht="18" customHeight="1" x14ac:dyDescent="0.2">
      <c r="A19" s="284"/>
      <c r="B19" s="285" t="s">
        <v>44</v>
      </c>
      <c r="C19" s="405">
        <v>7792611</v>
      </c>
      <c r="D19" s="186">
        <v>16.413990650319683</v>
      </c>
      <c r="E19" s="276"/>
      <c r="F19" s="286">
        <v>1069708</v>
      </c>
      <c r="G19" s="287">
        <v>16.492197369593594</v>
      </c>
      <c r="H19" s="276"/>
      <c r="I19" s="288">
        <v>201339</v>
      </c>
      <c r="J19" s="414">
        <f t="shared" si="1"/>
        <v>2.5837168055738955</v>
      </c>
      <c r="K19" s="287">
        <f t="shared" si="2"/>
        <v>18.8218654062604</v>
      </c>
      <c r="L19" s="278"/>
      <c r="M19" s="278">
        <f t="shared" si="3"/>
        <v>14</v>
      </c>
      <c r="N19" s="278">
        <v>9</v>
      </c>
      <c r="O19" s="278">
        <f>MATCH(N19,M$11:M$31,0)</f>
        <v>2</v>
      </c>
      <c r="P19" s="279" t="str">
        <f t="shared" si="0"/>
        <v>Aragón</v>
      </c>
      <c r="Q19" s="280">
        <f t="shared" si="5"/>
        <v>20.523451404820939</v>
      </c>
      <c r="R19" s="310"/>
      <c r="S19" s="289"/>
      <c r="T19" s="284"/>
      <c r="U19" s="284"/>
      <c r="V19" s="284"/>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c r="IY19" s="284"/>
    </row>
    <row r="20" spans="1:259" s="128" customFormat="1" ht="18" customHeight="1" x14ac:dyDescent="0.2">
      <c r="A20" s="284"/>
      <c r="B20" s="285" t="s">
        <v>6</v>
      </c>
      <c r="C20" s="405">
        <v>5097967</v>
      </c>
      <c r="D20" s="186">
        <v>10.738118799159649</v>
      </c>
      <c r="E20" s="276"/>
      <c r="F20" s="286">
        <v>656267</v>
      </c>
      <c r="G20" s="287">
        <v>10.11798069300321</v>
      </c>
      <c r="H20" s="276"/>
      <c r="I20" s="288">
        <v>143800</v>
      </c>
      <c r="J20" s="414">
        <f t="shared" si="1"/>
        <v>2.8207322644497306</v>
      </c>
      <c r="K20" s="287">
        <f>I20*100/F20</f>
        <v>21.911813332073685</v>
      </c>
      <c r="L20" s="278"/>
      <c r="M20" s="278">
        <f t="shared" si="3"/>
        <v>5</v>
      </c>
      <c r="N20" s="278">
        <v>10</v>
      </c>
      <c r="O20" s="278">
        <f t="shared" si="4"/>
        <v>17</v>
      </c>
      <c r="P20" s="279" t="str">
        <f t="shared" si="0"/>
        <v>Rioja, La</v>
      </c>
      <c r="Q20" s="280">
        <f t="shared" si="5"/>
        <v>20.054951142230397</v>
      </c>
      <c r="R20" s="310"/>
      <c r="S20" s="289"/>
      <c r="T20" s="284"/>
      <c r="U20" s="284"/>
      <c r="V20" s="284"/>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c r="IY20" s="284"/>
    </row>
    <row r="21" spans="1:259" s="125" customFormat="1" ht="18" customHeight="1" x14ac:dyDescent="0.2">
      <c r="A21" s="281"/>
      <c r="B21" s="233" t="s">
        <v>5</v>
      </c>
      <c r="C21" s="405">
        <v>1054776</v>
      </c>
      <c r="D21" s="186">
        <v>2.221730739822839</v>
      </c>
      <c r="E21" s="276"/>
      <c r="F21" s="234">
        <v>159524</v>
      </c>
      <c r="G21" s="235">
        <v>2.4594574343531583</v>
      </c>
      <c r="H21" s="276"/>
      <c r="I21" s="282">
        <v>34759</v>
      </c>
      <c r="J21" s="413">
        <f t="shared" si="1"/>
        <v>3.2953916281750817</v>
      </c>
      <c r="K21" s="235">
        <f t="shared" si="2"/>
        <v>21.789197863644343</v>
      </c>
      <c r="L21" s="278"/>
      <c r="M21" s="278">
        <f t="shared" si="3"/>
        <v>6</v>
      </c>
      <c r="N21" s="278">
        <v>11</v>
      </c>
      <c r="O21" s="278">
        <f t="shared" si="4"/>
        <v>16</v>
      </c>
      <c r="P21" s="279" t="str">
        <f t="shared" si="0"/>
        <v>País Vasco</v>
      </c>
      <c r="Q21" s="280">
        <f t="shared" si="5"/>
        <v>19.977362929866672</v>
      </c>
      <c r="R21" s="310"/>
      <c r="S21" s="275"/>
      <c r="T21" s="281"/>
      <c r="U21" s="281"/>
      <c r="V21" s="281"/>
      <c r="W21" s="281"/>
      <c r="X21" s="281"/>
      <c r="Y21" s="281"/>
      <c r="Z21" s="281"/>
      <c r="AA21" s="281"/>
      <c r="AB21" s="281"/>
      <c r="AC21" s="281"/>
      <c r="AD21" s="281"/>
      <c r="AE21" s="281"/>
      <c r="AF21" s="281"/>
      <c r="AG21" s="281"/>
      <c r="AH21" s="281"/>
      <c r="AI21" s="281"/>
      <c r="AJ21" s="281"/>
      <c r="AK21" s="281"/>
      <c r="AL21" s="281"/>
      <c r="AM21" s="281"/>
      <c r="AN21" s="281"/>
      <c r="AO21" s="281"/>
      <c r="AP21" s="281"/>
      <c r="AQ21" s="281"/>
      <c r="AR21" s="281"/>
      <c r="AS21" s="281"/>
      <c r="AT21" s="281"/>
      <c r="AU21" s="281"/>
      <c r="AV21" s="281"/>
      <c r="AW21" s="281"/>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281"/>
      <c r="CP21" s="281"/>
      <c r="CQ21" s="281"/>
      <c r="CR21" s="281"/>
      <c r="CS21" s="281"/>
      <c r="CT21" s="281"/>
      <c r="CU21" s="281"/>
      <c r="CV21" s="281"/>
      <c r="CW21" s="281"/>
      <c r="CX21" s="281"/>
      <c r="CY21" s="281"/>
      <c r="CZ21" s="281"/>
      <c r="DA21" s="281"/>
      <c r="DB21" s="281"/>
      <c r="DC21" s="281"/>
      <c r="DD21" s="281"/>
      <c r="DE21" s="281"/>
      <c r="DF21" s="281"/>
      <c r="DG21" s="281"/>
      <c r="DH21" s="281"/>
      <c r="DI21" s="281"/>
      <c r="DJ21" s="281"/>
      <c r="DK21" s="281"/>
      <c r="DL21" s="281"/>
      <c r="DM21" s="281"/>
      <c r="DN21" s="281"/>
      <c r="DO21" s="281"/>
      <c r="DP21" s="281"/>
      <c r="DQ21" s="281"/>
      <c r="DR21" s="281"/>
      <c r="DS21" s="281"/>
      <c r="DT21" s="281"/>
      <c r="DU21" s="281"/>
      <c r="DV21" s="281"/>
      <c r="DW21" s="281"/>
      <c r="DX21" s="281"/>
      <c r="DY21" s="281"/>
      <c r="DZ21" s="281"/>
      <c r="EA21" s="281"/>
      <c r="EB21" s="281"/>
      <c r="EC21" s="281"/>
      <c r="ED21" s="281"/>
      <c r="EE21" s="281"/>
      <c r="EF21" s="281"/>
      <c r="EG21" s="281"/>
      <c r="EH21" s="281"/>
      <c r="EI21" s="281"/>
      <c r="EJ21" s="281"/>
      <c r="EK21" s="281"/>
      <c r="EL21" s="281"/>
      <c r="EM21" s="281"/>
      <c r="EN21" s="281"/>
      <c r="EO21" s="281"/>
      <c r="EP21" s="281"/>
      <c r="EQ21" s="281"/>
      <c r="ER21" s="281"/>
      <c r="ES21" s="281"/>
      <c r="ET21" s="281"/>
      <c r="EU21" s="281"/>
      <c r="EV21" s="281"/>
      <c r="EW21" s="281"/>
      <c r="EX21" s="281"/>
      <c r="EY21" s="281"/>
      <c r="EZ21" s="281"/>
      <c r="FA21" s="281"/>
      <c r="FB21" s="281"/>
      <c r="FC21" s="281"/>
      <c r="FD21" s="281"/>
      <c r="FE21" s="281"/>
      <c r="FF21" s="281"/>
      <c r="FG21" s="281"/>
      <c r="FH21" s="281"/>
      <c r="FI21" s="281"/>
      <c r="FJ21" s="281"/>
      <c r="FK21" s="281"/>
      <c r="FL21" s="281"/>
      <c r="FM21" s="281"/>
      <c r="FN21" s="281"/>
      <c r="FO21" s="281"/>
      <c r="FP21" s="281"/>
      <c r="FQ21" s="281"/>
      <c r="FR21" s="281"/>
      <c r="FS21" s="281"/>
      <c r="FT21" s="281"/>
      <c r="FU21" s="281"/>
      <c r="FV21" s="281"/>
      <c r="FW21" s="281"/>
      <c r="FX21" s="281"/>
      <c r="FY21" s="281"/>
      <c r="FZ21" s="281"/>
      <c r="GA21" s="281"/>
      <c r="GB21" s="281"/>
      <c r="GC21" s="281"/>
      <c r="GD21" s="281"/>
      <c r="GE21" s="281"/>
      <c r="GF21" s="281"/>
      <c r="GG21" s="281"/>
      <c r="GH21" s="281"/>
      <c r="GI21" s="281"/>
      <c r="GJ21" s="281"/>
      <c r="GK21" s="281"/>
      <c r="GL21" s="281"/>
      <c r="GM21" s="281"/>
      <c r="GN21" s="281"/>
      <c r="GO21" s="281"/>
      <c r="GP21" s="281"/>
      <c r="GQ21" s="281"/>
      <c r="GR21" s="281"/>
      <c r="GS21" s="281"/>
      <c r="GT21" s="281"/>
      <c r="GU21" s="281"/>
      <c r="GV21" s="281"/>
      <c r="GW21" s="281"/>
      <c r="GX21" s="281"/>
      <c r="GY21" s="281"/>
      <c r="GZ21" s="281"/>
      <c r="HA21" s="281"/>
      <c r="HB21" s="281"/>
      <c r="HC21" s="281"/>
      <c r="HD21" s="281"/>
      <c r="HE21" s="281"/>
      <c r="HF21" s="281"/>
      <c r="HG21" s="281"/>
      <c r="HH21" s="281"/>
      <c r="HI21" s="281"/>
      <c r="HJ21" s="281"/>
      <c r="HK21" s="281"/>
      <c r="HL21" s="281"/>
      <c r="HM21" s="281"/>
      <c r="HN21" s="281"/>
      <c r="HO21" s="281"/>
      <c r="HP21" s="281"/>
      <c r="HQ21" s="281"/>
      <c r="HR21" s="281"/>
      <c r="HS21" s="281"/>
      <c r="HT21" s="281"/>
      <c r="HU21" s="281"/>
      <c r="HV21" s="281"/>
      <c r="HW21" s="281"/>
      <c r="HX21" s="281"/>
      <c r="HY21" s="281"/>
      <c r="HZ21" s="281"/>
      <c r="IA21" s="281"/>
      <c r="IB21" s="281"/>
      <c r="IC21" s="281"/>
      <c r="ID21" s="281"/>
      <c r="IE21" s="281"/>
      <c r="IF21" s="281"/>
      <c r="IG21" s="281"/>
      <c r="IH21" s="281"/>
      <c r="II21" s="281"/>
      <c r="IJ21" s="281"/>
      <c r="IK21" s="281"/>
      <c r="IL21" s="281"/>
      <c r="IM21" s="281"/>
      <c r="IN21" s="281"/>
      <c r="IO21" s="281"/>
      <c r="IP21" s="281"/>
      <c r="IQ21" s="281"/>
      <c r="IR21" s="281"/>
      <c r="IS21" s="281"/>
      <c r="IT21" s="281"/>
      <c r="IU21" s="281"/>
      <c r="IV21" s="281"/>
      <c r="IW21" s="281"/>
      <c r="IX21" s="281"/>
      <c r="IY21" s="281"/>
    </row>
    <row r="22" spans="1:259" s="125" customFormat="1" ht="18" customHeight="1" x14ac:dyDescent="0.2">
      <c r="A22" s="281"/>
      <c r="B22" s="233" t="s">
        <v>38</v>
      </c>
      <c r="C22" s="405">
        <v>2690464</v>
      </c>
      <c r="D22" s="186">
        <v>5.6670672950339354</v>
      </c>
      <c r="E22" s="276"/>
      <c r="F22" s="234">
        <v>485558</v>
      </c>
      <c r="G22" s="235">
        <v>7.4860787900858226</v>
      </c>
      <c r="H22" s="276"/>
      <c r="I22" s="282">
        <v>73212</v>
      </c>
      <c r="J22" s="413">
        <f t="shared" si="1"/>
        <v>2.7211663118332003</v>
      </c>
      <c r="K22" s="235">
        <f t="shared" si="2"/>
        <v>15.077910362922658</v>
      </c>
      <c r="L22" s="278"/>
      <c r="M22" s="278">
        <f t="shared" si="3"/>
        <v>18</v>
      </c>
      <c r="N22" s="278">
        <v>12</v>
      </c>
      <c r="O22" s="278">
        <f t="shared" si="4"/>
        <v>14</v>
      </c>
      <c r="P22" s="279" t="str">
        <f t="shared" si="0"/>
        <v>Murcia, Región de</v>
      </c>
      <c r="Q22" s="280">
        <f t="shared" si="5"/>
        <v>19.750971835391191</v>
      </c>
      <c r="R22" s="310"/>
      <c r="S22" s="275"/>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1"/>
      <c r="AT22" s="281"/>
      <c r="AU22" s="281"/>
      <c r="AV22" s="281"/>
      <c r="AW22" s="281"/>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c r="CO22" s="281"/>
      <c r="CP22" s="281"/>
      <c r="CQ22" s="281"/>
      <c r="CR22" s="281"/>
      <c r="CS22" s="281"/>
      <c r="CT22" s="281"/>
      <c r="CU22" s="281"/>
      <c r="CV22" s="281"/>
      <c r="CW22" s="281"/>
      <c r="CX22" s="281"/>
      <c r="CY22" s="281"/>
      <c r="CZ22" s="281"/>
      <c r="DA22" s="281"/>
      <c r="DB22" s="281"/>
      <c r="DC22" s="281"/>
      <c r="DD22" s="281"/>
      <c r="DE22" s="281"/>
      <c r="DF22" s="281"/>
      <c r="DG22" s="281"/>
      <c r="DH22" s="281"/>
      <c r="DI22" s="281"/>
      <c r="DJ22" s="281"/>
      <c r="DK22" s="281"/>
      <c r="DL22" s="281"/>
      <c r="DM22" s="281"/>
      <c r="DN22" s="281"/>
      <c r="DO22" s="281"/>
      <c r="DP22" s="281"/>
      <c r="DQ22" s="281"/>
      <c r="DR22" s="281"/>
      <c r="DS22" s="281"/>
      <c r="DT22" s="281"/>
      <c r="DU22" s="281"/>
      <c r="DV22" s="281"/>
      <c r="DW22" s="281"/>
      <c r="DX22" s="281"/>
      <c r="DY22" s="281"/>
      <c r="DZ22" s="281"/>
      <c r="EA22" s="281"/>
      <c r="EB22" s="281"/>
      <c r="EC22" s="281"/>
      <c r="ED22" s="281"/>
      <c r="EE22" s="281"/>
      <c r="EF22" s="281"/>
      <c r="EG22" s="281"/>
      <c r="EH22" s="281"/>
      <c r="EI22" s="281"/>
      <c r="EJ22" s="281"/>
      <c r="EK22" s="281"/>
      <c r="EL22" s="281"/>
      <c r="EM22" s="281"/>
      <c r="EN22" s="281"/>
      <c r="EO22" s="281"/>
      <c r="EP22" s="281"/>
      <c r="EQ22" s="281"/>
      <c r="ER22" s="281"/>
      <c r="ES22" s="281"/>
      <c r="ET22" s="281"/>
      <c r="EU22" s="281"/>
      <c r="EV22" s="281"/>
      <c r="EW22" s="281"/>
      <c r="EX22" s="281"/>
      <c r="EY22" s="281"/>
      <c r="EZ22" s="281"/>
      <c r="FA22" s="281"/>
      <c r="FB22" s="281"/>
      <c r="FC22" s="281"/>
      <c r="FD22" s="281"/>
      <c r="FE22" s="281"/>
      <c r="FF22" s="281"/>
      <c r="FG22" s="281"/>
      <c r="FH22" s="281"/>
      <c r="FI22" s="281"/>
      <c r="FJ22" s="281"/>
      <c r="FK22" s="281"/>
      <c r="FL22" s="281"/>
      <c r="FM22" s="281"/>
      <c r="FN22" s="281"/>
      <c r="FO22" s="281"/>
      <c r="FP22" s="281"/>
      <c r="FQ22" s="281"/>
      <c r="FR22" s="281"/>
      <c r="FS22" s="281"/>
      <c r="FT22" s="281"/>
      <c r="FU22" s="281"/>
      <c r="FV22" s="281"/>
      <c r="FW22" s="281"/>
      <c r="FX22" s="281"/>
      <c r="FY22" s="281"/>
      <c r="FZ22" s="281"/>
      <c r="GA22" s="281"/>
      <c r="GB22" s="281"/>
      <c r="GC22" s="281"/>
      <c r="GD22" s="281"/>
      <c r="GE22" s="281"/>
      <c r="GF22" s="281"/>
      <c r="GG22" s="281"/>
      <c r="GH22" s="281"/>
      <c r="GI22" s="281"/>
      <c r="GJ22" s="281"/>
      <c r="GK22" s="281"/>
      <c r="GL22" s="281"/>
      <c r="GM22" s="281"/>
      <c r="GN22" s="281"/>
      <c r="GO22" s="281"/>
      <c r="GP22" s="281"/>
      <c r="GQ22" s="281"/>
      <c r="GR22" s="281"/>
      <c r="GS22" s="281"/>
      <c r="GT22" s="281"/>
      <c r="GU22" s="281"/>
      <c r="GV22" s="281"/>
      <c r="GW22" s="281"/>
      <c r="GX22" s="281"/>
      <c r="GY22" s="281"/>
      <c r="GZ22" s="281"/>
      <c r="HA22" s="281"/>
      <c r="HB22" s="281"/>
      <c r="HC22" s="281"/>
      <c r="HD22" s="281"/>
      <c r="HE22" s="281"/>
      <c r="HF22" s="281"/>
      <c r="HG22" s="281"/>
      <c r="HH22" s="281"/>
      <c r="HI22" s="281"/>
      <c r="HJ22" s="281"/>
      <c r="HK22" s="281"/>
      <c r="HL22" s="281"/>
      <c r="HM22" s="281"/>
      <c r="HN22" s="281"/>
      <c r="HO22" s="281"/>
      <c r="HP22" s="281"/>
      <c r="HQ22" s="281"/>
      <c r="HR22" s="281"/>
      <c r="HS22" s="281"/>
      <c r="HT22" s="281"/>
      <c r="HU22" s="281"/>
      <c r="HV22" s="281"/>
      <c r="HW22" s="281"/>
      <c r="HX22" s="281"/>
      <c r="HY22" s="281"/>
      <c r="HZ22" s="281"/>
      <c r="IA22" s="281"/>
      <c r="IB22" s="281"/>
      <c r="IC22" s="281"/>
      <c r="ID22" s="281"/>
      <c r="IE22" s="281"/>
      <c r="IF22" s="281"/>
      <c r="IG22" s="281"/>
      <c r="IH22" s="281"/>
      <c r="II22" s="281"/>
      <c r="IJ22" s="281"/>
      <c r="IK22" s="281"/>
      <c r="IL22" s="281"/>
      <c r="IM22" s="281"/>
      <c r="IN22" s="281"/>
      <c r="IO22" s="281"/>
      <c r="IP22" s="281"/>
      <c r="IQ22" s="281"/>
      <c r="IR22" s="281"/>
      <c r="IS22" s="281"/>
      <c r="IT22" s="281"/>
      <c r="IU22" s="281"/>
      <c r="IV22" s="281"/>
      <c r="IW22" s="281"/>
      <c r="IX22" s="281"/>
      <c r="IY22" s="281"/>
    </row>
    <row r="23" spans="1:259" s="125" customFormat="1" ht="18" customHeight="1" x14ac:dyDescent="0.2">
      <c r="A23" s="281"/>
      <c r="B23" s="233" t="s">
        <v>45</v>
      </c>
      <c r="C23" s="405">
        <v>6750336</v>
      </c>
      <c r="D23" s="186">
        <v>14.218591431102663</v>
      </c>
      <c r="E23" s="276"/>
      <c r="F23" s="234">
        <v>803577</v>
      </c>
      <c r="G23" s="235">
        <v>12.389129076033749</v>
      </c>
      <c r="H23" s="276"/>
      <c r="I23" s="282">
        <v>174935</v>
      </c>
      <c r="J23" s="413">
        <f t="shared" si="1"/>
        <v>2.5915006304871344</v>
      </c>
      <c r="K23" s="235">
        <f t="shared" si="2"/>
        <v>21.769537953425743</v>
      </c>
      <c r="L23" s="278"/>
      <c r="M23" s="278">
        <f t="shared" si="3"/>
        <v>7</v>
      </c>
      <c r="N23" s="278">
        <v>13</v>
      </c>
      <c r="O23" s="278">
        <f t="shared" si="4"/>
        <v>15</v>
      </c>
      <c r="P23" s="279" t="str">
        <f t="shared" si="0"/>
        <v>Navarra, Comunidad Foral de</v>
      </c>
      <c r="Q23" s="280">
        <f t="shared" si="5"/>
        <v>19.235193683930106</v>
      </c>
      <c r="R23" s="310"/>
      <c r="S23" s="275"/>
      <c r="T23" s="281"/>
      <c r="U23" s="281"/>
      <c r="V23" s="281"/>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c r="IY23" s="281"/>
    </row>
    <row r="24" spans="1:259" s="125" customFormat="1" ht="18" customHeight="1" x14ac:dyDescent="0.2">
      <c r="A24" s="281"/>
      <c r="B24" s="233" t="s">
        <v>46</v>
      </c>
      <c r="C24" s="405">
        <v>1531878</v>
      </c>
      <c r="D24" s="186">
        <v>3.2266760357254345</v>
      </c>
      <c r="E24" s="276"/>
      <c r="F24" s="234">
        <v>201423</v>
      </c>
      <c r="G24" s="235">
        <v>3.1054342594200008</v>
      </c>
      <c r="H24" s="276"/>
      <c r="I24" s="282">
        <v>39783</v>
      </c>
      <c r="J24" s="413">
        <f t="shared" si="1"/>
        <v>2.5970083779517692</v>
      </c>
      <c r="K24" s="235">
        <f>I24*100/F24</f>
        <v>19.750971835391191</v>
      </c>
      <c r="L24" s="278"/>
      <c r="M24" s="278">
        <f t="shared" si="3"/>
        <v>12</v>
      </c>
      <c r="N24" s="278">
        <v>14</v>
      </c>
      <c r="O24" s="278">
        <f t="shared" si="4"/>
        <v>9</v>
      </c>
      <c r="P24" s="279" t="str">
        <f t="shared" si="0"/>
        <v>Cataluña</v>
      </c>
      <c r="Q24" s="280">
        <f t="shared" si="5"/>
        <v>18.8218654062604</v>
      </c>
      <c r="R24" s="310"/>
      <c r="S24" s="275"/>
      <c r="T24" s="281"/>
      <c r="U24" s="281"/>
      <c r="V24" s="281"/>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c r="IY24" s="281"/>
    </row>
    <row r="25" spans="1:259" s="125" customFormat="1" ht="18" customHeight="1" x14ac:dyDescent="0.2">
      <c r="A25" s="281"/>
      <c r="B25" s="233" t="s">
        <v>47</v>
      </c>
      <c r="C25" s="406">
        <v>664117</v>
      </c>
      <c r="D25" s="186">
        <v>1.3988649284198011</v>
      </c>
      <c r="E25" s="276"/>
      <c r="F25" s="238">
        <v>82583</v>
      </c>
      <c r="G25" s="235">
        <v>1.2732214168475393</v>
      </c>
      <c r="H25" s="276"/>
      <c r="I25" s="282">
        <v>15885</v>
      </c>
      <c r="J25" s="413">
        <f t="shared" si="1"/>
        <v>2.3918978131865321</v>
      </c>
      <c r="K25" s="235">
        <f t="shared" si="2"/>
        <v>19.235193683930106</v>
      </c>
      <c r="L25" s="278"/>
      <c r="M25" s="278">
        <f t="shared" si="3"/>
        <v>13</v>
      </c>
      <c r="N25" s="278">
        <v>15</v>
      </c>
      <c r="O25" s="278">
        <f t="shared" si="4"/>
        <v>6</v>
      </c>
      <c r="P25" s="279" t="str">
        <f t="shared" si="0"/>
        <v>Cantabria</v>
      </c>
      <c r="Q25" s="283">
        <f t="shared" si="5"/>
        <v>17.367924717590643</v>
      </c>
      <c r="R25" s="310"/>
      <c r="S25" s="275"/>
      <c r="T25" s="281"/>
      <c r="U25" s="281"/>
      <c r="V25" s="281"/>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c r="IY25" s="281"/>
    </row>
    <row r="26" spans="1:259" s="125" customFormat="1" ht="18" customHeight="1" x14ac:dyDescent="0.2">
      <c r="A26" s="281"/>
      <c r="B26" s="233" t="s">
        <v>48</v>
      </c>
      <c r="C26" s="406">
        <v>2208174</v>
      </c>
      <c r="D26" s="186">
        <v>4.6511942390399073</v>
      </c>
      <c r="E26" s="276"/>
      <c r="F26" s="238">
        <v>336616</v>
      </c>
      <c r="G26" s="235">
        <v>5.1897690862956214</v>
      </c>
      <c r="H26" s="276"/>
      <c r="I26" s="282">
        <v>67247</v>
      </c>
      <c r="J26" s="413">
        <f t="shared" si="1"/>
        <v>3.0453668959058482</v>
      </c>
      <c r="K26" s="235">
        <f t="shared" si="2"/>
        <v>19.977362929866672</v>
      </c>
      <c r="L26" s="278"/>
      <c r="M26" s="278">
        <f t="shared" si="3"/>
        <v>11</v>
      </c>
      <c r="N26" s="278">
        <v>16</v>
      </c>
      <c r="O26" s="278">
        <f t="shared" si="4"/>
        <v>5</v>
      </c>
      <c r="P26" s="279" t="str">
        <f t="shared" si="0"/>
        <v>Canarias</v>
      </c>
      <c r="Q26" s="280">
        <f t="shared" si="5"/>
        <v>16.207983278377743</v>
      </c>
      <c r="R26" s="310"/>
      <c r="S26" s="275"/>
      <c r="T26" s="281"/>
      <c r="U26" s="281"/>
      <c r="V26" s="281"/>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c r="IY26" s="281"/>
    </row>
    <row r="27" spans="1:259" s="125" customFormat="1" ht="18" customHeight="1" x14ac:dyDescent="0.2">
      <c r="A27" s="281"/>
      <c r="B27" s="233" t="s">
        <v>49</v>
      </c>
      <c r="C27" s="406">
        <v>319892</v>
      </c>
      <c r="D27" s="187">
        <v>0.67380551872948147</v>
      </c>
      <c r="E27" s="276"/>
      <c r="F27" s="238">
        <v>45131</v>
      </c>
      <c r="G27" s="242">
        <v>0.69580610735558523</v>
      </c>
      <c r="H27" s="276"/>
      <c r="I27" s="282">
        <v>9051</v>
      </c>
      <c r="J27" s="413">
        <f t="shared" si="1"/>
        <v>2.8293924199417302</v>
      </c>
      <c r="K27" s="242">
        <f t="shared" si="2"/>
        <v>20.054951142230397</v>
      </c>
      <c r="L27" s="278"/>
      <c r="M27" s="278">
        <f t="shared" si="3"/>
        <v>10</v>
      </c>
      <c r="N27" s="278">
        <v>17</v>
      </c>
      <c r="O27" s="278">
        <f t="shared" si="4"/>
        <v>3</v>
      </c>
      <c r="P27" s="279" t="str">
        <f t="shared" si="0"/>
        <v>Asturias, Principado de</v>
      </c>
      <c r="Q27" s="280">
        <f t="shared" si="5"/>
        <v>15.774513958512056</v>
      </c>
      <c r="R27" s="310"/>
      <c r="S27" s="275"/>
      <c r="T27" s="281"/>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c r="IY27" s="281"/>
    </row>
    <row r="28" spans="1:259" s="125" customFormat="1" ht="18" customHeight="1" x14ac:dyDescent="0.2">
      <c r="A28" s="281"/>
      <c r="B28" s="233" t="s">
        <v>4</v>
      </c>
      <c r="C28" s="238">
        <v>168287</v>
      </c>
      <c r="D28" s="242">
        <v>0.35447185090726951</v>
      </c>
      <c r="E28" s="276"/>
      <c r="F28" s="238">
        <v>22272</v>
      </c>
      <c r="G28" s="242">
        <v>0.34337802448480192</v>
      </c>
      <c r="H28" s="276"/>
      <c r="I28" s="282">
        <v>3350</v>
      </c>
      <c r="J28" s="413">
        <f t="shared" si="1"/>
        <v>1.9906469305412777</v>
      </c>
      <c r="K28" s="242">
        <f t="shared" si="2"/>
        <v>15.041307471264368</v>
      </c>
      <c r="L28" s="278"/>
      <c r="M28" s="278">
        <f t="shared" si="3"/>
        <v>19</v>
      </c>
      <c r="N28" s="278">
        <v>18</v>
      </c>
      <c r="O28" s="278">
        <f t="shared" si="4"/>
        <v>12</v>
      </c>
      <c r="P28" s="279" t="str">
        <f t="shared" si="0"/>
        <v>Galicia</v>
      </c>
      <c r="Q28" s="280">
        <f t="shared" si="5"/>
        <v>15.077910362922658</v>
      </c>
      <c r="R28" s="311"/>
      <c r="S28" s="223"/>
      <c r="T28" s="281"/>
      <c r="U28" s="281"/>
      <c r="V28" s="281"/>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c r="IY28" s="281"/>
    </row>
    <row r="29" spans="1:259" s="125" customFormat="1" ht="6" customHeight="1" x14ac:dyDescent="0.2">
      <c r="A29" s="281"/>
      <c r="B29" s="290"/>
      <c r="C29" s="291"/>
      <c r="D29" s="292"/>
      <c r="E29" s="232"/>
      <c r="F29" s="291"/>
      <c r="G29" s="292"/>
      <c r="H29" s="232"/>
      <c r="I29" s="291"/>
      <c r="J29" s="411"/>
      <c r="K29" s="292"/>
      <c r="L29" s="278"/>
      <c r="M29" s="278"/>
      <c r="N29" s="278">
        <v>19</v>
      </c>
      <c r="O29" s="278">
        <f t="shared" si="4"/>
        <v>18</v>
      </c>
      <c r="P29" s="279" t="str">
        <f t="shared" si="0"/>
        <v>Ceuta y Melilla</v>
      </c>
      <c r="Q29" s="280">
        <f t="shared" si="5"/>
        <v>15.041307471264368</v>
      </c>
      <c r="R29" s="312"/>
      <c r="S29" s="212"/>
      <c r="T29" s="281"/>
      <c r="U29" s="281"/>
      <c r="V29" s="281"/>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c r="IY29" s="281"/>
    </row>
    <row r="30" spans="1:259" s="125" customFormat="1" ht="5.25" customHeight="1" x14ac:dyDescent="0.2">
      <c r="A30" s="281"/>
      <c r="B30" s="293"/>
      <c r="C30" s="221"/>
      <c r="D30" s="249"/>
      <c r="E30" s="293"/>
      <c r="F30" s="293"/>
      <c r="G30" s="294"/>
      <c r="H30" s="293"/>
      <c r="I30" s="256"/>
      <c r="J30" s="256"/>
      <c r="K30" s="295"/>
      <c r="L30" s="296"/>
      <c r="M30" s="278"/>
      <c r="N30" s="297"/>
      <c r="O30" s="297"/>
      <c r="P30" s="297"/>
      <c r="Q30" s="297"/>
      <c r="R30" s="313"/>
      <c r="S30" s="256"/>
      <c r="T30" s="281"/>
      <c r="U30" s="281"/>
      <c r="V30" s="281"/>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c r="IY30" s="281"/>
    </row>
    <row r="31" spans="1:259" s="27" customFormat="1" ht="15.75" customHeight="1" x14ac:dyDescent="0.2">
      <c r="A31" s="222"/>
      <c r="B31" s="298" t="s">
        <v>3</v>
      </c>
      <c r="C31" s="253">
        <f>SUM(C11:C28)</f>
        <v>47475420</v>
      </c>
      <c r="D31" s="254">
        <f>SUM(D11:D28)</f>
        <v>100</v>
      </c>
      <c r="E31" s="299"/>
      <c r="F31" s="253">
        <f>SUM(F11:F28)</f>
        <v>6486146</v>
      </c>
      <c r="G31" s="254">
        <f>SUM(G11:G28)</f>
        <v>99.999999999999986</v>
      </c>
      <c r="H31" s="211"/>
      <c r="I31" s="253">
        <f>SUM(I11:I30)</f>
        <v>1392030</v>
      </c>
      <c r="J31" s="409">
        <f>I31*100/C31</f>
        <v>2.9321067617727237</v>
      </c>
      <c r="K31" s="254">
        <f>I31*100/F31</f>
        <v>21.461589054578791</v>
      </c>
      <c r="L31" s="297"/>
      <c r="M31" s="278">
        <f t="shared" si="3"/>
        <v>8</v>
      </c>
      <c r="N31" s="297"/>
      <c r="O31" s="297"/>
      <c r="P31" s="297"/>
      <c r="Q31" s="297"/>
      <c r="R31" s="261"/>
      <c r="S31" s="261"/>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row>
    <row r="32" spans="1:259" s="27" customFormat="1" ht="9.75" customHeight="1" x14ac:dyDescent="0.2">
      <c r="A32" s="222"/>
      <c r="B32" s="300"/>
      <c r="C32" s="300"/>
      <c r="D32" s="300"/>
      <c r="E32" s="299"/>
      <c r="F32" s="301"/>
      <c r="G32" s="302"/>
      <c r="H32" s="211"/>
      <c r="I32" s="301"/>
      <c r="J32" s="301"/>
      <c r="K32" s="302"/>
      <c r="L32" s="297"/>
      <c r="M32" s="297"/>
      <c r="N32" s="297"/>
      <c r="O32" s="297"/>
      <c r="P32" s="297"/>
      <c r="Q32" s="297"/>
      <c r="R32" s="261"/>
      <c r="S32" s="261"/>
      <c r="T32" s="222"/>
      <c r="U32" s="222"/>
      <c r="V32" s="222"/>
      <c r="W32" s="222"/>
      <c r="X32" s="222"/>
      <c r="Y32" s="222"/>
      <c r="Z32" s="222"/>
      <c r="AA32" s="222"/>
      <c r="AB32" s="222"/>
      <c r="AC32" s="222"/>
      <c r="AD32" s="222"/>
      <c r="AE32" s="222"/>
      <c r="AF32" s="222"/>
      <c r="AG32" s="222"/>
      <c r="AH32" s="222"/>
      <c r="AI32" s="222"/>
      <c r="AJ32" s="222"/>
      <c r="AK32" s="222"/>
      <c r="AL32" s="222"/>
      <c r="AM32" s="222"/>
      <c r="AN32" s="222"/>
      <c r="AO32" s="222"/>
      <c r="AP32" s="222"/>
      <c r="AQ32" s="222"/>
      <c r="AR32" s="222"/>
      <c r="AS32" s="222"/>
      <c r="AT32" s="222"/>
      <c r="AU32" s="222"/>
      <c r="AV32" s="222"/>
      <c r="AW32" s="222"/>
      <c r="AX32" s="222"/>
      <c r="AY32" s="222"/>
      <c r="AZ32" s="222"/>
      <c r="BA32" s="222"/>
      <c r="BB32" s="222"/>
      <c r="BC32" s="222"/>
      <c r="BD32" s="222"/>
      <c r="BE32" s="222"/>
      <c r="BF32" s="222"/>
      <c r="BG32" s="222"/>
      <c r="BH32" s="222"/>
      <c r="BI32" s="222"/>
      <c r="BJ32" s="222"/>
      <c r="BK32" s="222"/>
      <c r="BL32" s="222"/>
      <c r="BM32" s="222"/>
      <c r="BN32" s="222"/>
      <c r="BO32" s="222"/>
      <c r="BP32" s="222"/>
      <c r="BQ32" s="222"/>
      <c r="BR32" s="222"/>
      <c r="BS32" s="222"/>
      <c r="BT32" s="222"/>
      <c r="BU32" s="222"/>
      <c r="BV32" s="222"/>
      <c r="BW32" s="222"/>
      <c r="BX32" s="222"/>
      <c r="BY32" s="222"/>
      <c r="BZ32" s="222"/>
      <c r="CA32" s="222"/>
      <c r="CB32" s="222"/>
      <c r="CC32" s="222"/>
      <c r="CD32" s="222"/>
      <c r="CE32" s="222"/>
      <c r="CF32" s="222"/>
      <c r="CG32" s="222"/>
      <c r="CH32" s="222"/>
      <c r="CI32" s="222"/>
      <c r="CJ32" s="222"/>
      <c r="CK32" s="222"/>
      <c r="CL32" s="222"/>
      <c r="CM32" s="222"/>
      <c r="CN32" s="222"/>
      <c r="CO32" s="222"/>
      <c r="CP32" s="222"/>
      <c r="CQ32" s="222"/>
      <c r="CR32" s="222"/>
      <c r="CS32" s="222"/>
      <c r="CT32" s="222"/>
      <c r="CU32" s="222"/>
      <c r="CV32" s="222"/>
      <c r="CW32" s="222"/>
      <c r="CX32" s="222"/>
      <c r="CY32" s="222"/>
      <c r="CZ32" s="222"/>
      <c r="DA32" s="222"/>
      <c r="DB32" s="222"/>
      <c r="DC32" s="222"/>
      <c r="DD32" s="222"/>
      <c r="DE32" s="222"/>
      <c r="DF32" s="222"/>
      <c r="DG32" s="222"/>
      <c r="DH32" s="222"/>
      <c r="DI32" s="222"/>
      <c r="DJ32" s="222"/>
      <c r="DK32" s="222"/>
      <c r="DL32" s="222"/>
      <c r="DM32" s="222"/>
      <c r="DN32" s="222"/>
      <c r="DO32" s="222"/>
      <c r="DP32" s="222"/>
      <c r="DQ32" s="222"/>
      <c r="DR32" s="222"/>
      <c r="DS32" s="222"/>
      <c r="DT32" s="222"/>
      <c r="DU32" s="222"/>
      <c r="DV32" s="222"/>
      <c r="DW32" s="222"/>
      <c r="DX32" s="222"/>
      <c r="DY32" s="222"/>
      <c r="DZ32" s="222"/>
      <c r="EA32" s="222"/>
      <c r="EB32" s="222"/>
      <c r="EC32" s="222"/>
      <c r="ED32" s="222"/>
      <c r="EE32" s="222"/>
      <c r="EF32" s="222"/>
      <c r="EG32" s="222"/>
      <c r="EH32" s="222"/>
      <c r="EI32" s="222"/>
      <c r="EJ32" s="222"/>
      <c r="EK32" s="222"/>
      <c r="EL32" s="222"/>
      <c r="EM32" s="222"/>
      <c r="EN32" s="222"/>
      <c r="EO32" s="222"/>
      <c r="EP32" s="222"/>
      <c r="EQ32" s="222"/>
      <c r="ER32" s="222"/>
      <c r="ES32" s="222"/>
      <c r="ET32" s="222"/>
      <c r="EU32" s="222"/>
      <c r="EV32" s="222"/>
      <c r="EW32" s="222"/>
      <c r="EX32" s="222"/>
      <c r="EY32" s="222"/>
      <c r="EZ32" s="222"/>
      <c r="FA32" s="222"/>
      <c r="FB32" s="222"/>
      <c r="FC32" s="222"/>
      <c r="FD32" s="222"/>
      <c r="FE32" s="222"/>
      <c r="FF32" s="222"/>
      <c r="FG32" s="222"/>
      <c r="FH32" s="222"/>
      <c r="FI32" s="222"/>
      <c r="FJ32" s="222"/>
      <c r="FK32" s="222"/>
      <c r="FL32" s="222"/>
      <c r="FM32" s="222"/>
      <c r="FN32" s="222"/>
      <c r="FO32" s="222"/>
      <c r="FP32" s="222"/>
      <c r="FQ32" s="222"/>
      <c r="FR32" s="222"/>
      <c r="FS32" s="222"/>
      <c r="FT32" s="222"/>
      <c r="FU32" s="222"/>
      <c r="FV32" s="222"/>
      <c r="FW32" s="222"/>
      <c r="FX32" s="222"/>
      <c r="FY32" s="222"/>
      <c r="FZ32" s="222"/>
      <c r="GA32" s="222"/>
      <c r="GB32" s="222"/>
      <c r="GC32" s="222"/>
      <c r="GD32" s="222"/>
      <c r="GE32" s="222"/>
      <c r="GF32" s="222"/>
      <c r="GG32" s="222"/>
      <c r="GH32" s="222"/>
      <c r="GI32" s="222"/>
      <c r="GJ32" s="222"/>
      <c r="GK32" s="222"/>
      <c r="GL32" s="222"/>
      <c r="GM32" s="222"/>
      <c r="GN32" s="222"/>
      <c r="GO32" s="222"/>
      <c r="GP32" s="222"/>
      <c r="GQ32" s="222"/>
      <c r="GR32" s="222"/>
      <c r="GS32" s="222"/>
      <c r="GT32" s="222"/>
      <c r="GU32" s="222"/>
      <c r="GV32" s="222"/>
      <c r="GW32" s="222"/>
      <c r="GX32" s="222"/>
      <c r="GY32" s="222"/>
      <c r="GZ32" s="222"/>
      <c r="HA32" s="222"/>
      <c r="HB32" s="222"/>
      <c r="HC32" s="222"/>
      <c r="HD32" s="222"/>
      <c r="HE32" s="222"/>
      <c r="HF32" s="222"/>
      <c r="HG32" s="222"/>
      <c r="HH32" s="222"/>
      <c r="HI32" s="222"/>
      <c r="HJ32" s="222"/>
      <c r="HK32" s="222"/>
      <c r="HL32" s="222"/>
      <c r="HM32" s="222"/>
      <c r="HN32" s="222"/>
      <c r="HO32" s="222"/>
      <c r="HP32" s="222"/>
      <c r="HQ32" s="222"/>
      <c r="HR32" s="222"/>
      <c r="HS32" s="222"/>
      <c r="HT32" s="222"/>
      <c r="HU32" s="222"/>
      <c r="HV32" s="222"/>
      <c r="HW32" s="222"/>
      <c r="HX32" s="222"/>
      <c r="HY32" s="222"/>
      <c r="HZ32" s="222"/>
      <c r="IA32" s="222"/>
      <c r="IB32" s="222"/>
      <c r="IC32" s="222"/>
      <c r="ID32" s="222"/>
      <c r="IE32" s="222"/>
      <c r="IF32" s="222"/>
      <c r="IG32" s="222"/>
      <c r="IH32" s="222"/>
      <c r="II32" s="222"/>
      <c r="IJ32" s="222"/>
      <c r="IK32" s="222"/>
      <c r="IL32" s="222"/>
      <c r="IM32" s="222"/>
      <c r="IN32" s="222"/>
      <c r="IO32" s="222"/>
      <c r="IP32" s="222"/>
      <c r="IQ32" s="222"/>
      <c r="IR32" s="222"/>
      <c r="IS32" s="222"/>
      <c r="IT32" s="222"/>
      <c r="IU32" s="222"/>
      <c r="IV32" s="222"/>
      <c r="IW32" s="222"/>
      <c r="IX32" s="222"/>
      <c r="IY32" s="222"/>
    </row>
    <row r="33" spans="1:259" s="20" customFormat="1" ht="18.75" customHeight="1" x14ac:dyDescent="0.2">
      <c r="A33" s="251"/>
      <c r="B33" s="1068" t="str">
        <f>'22solcasaadpot'!B32:M32</f>
        <v>(1) Cifras INE de población referidas al 01/01/2022. Real Decreto 1037/2022, de 20 de diciembre BOE 21.12.22.</v>
      </c>
      <c r="C33" s="1082"/>
      <c r="D33" s="1082"/>
      <c r="E33" s="1082"/>
      <c r="F33" s="1082"/>
      <c r="G33" s="1082"/>
      <c r="H33" s="1082"/>
      <c r="I33" s="1082"/>
      <c r="J33" s="1082"/>
      <c r="K33" s="1082"/>
      <c r="L33" s="1082"/>
      <c r="M33" s="1082"/>
      <c r="N33" s="1082"/>
      <c r="O33" s="1082"/>
      <c r="P33" s="251"/>
      <c r="Q33" s="261"/>
      <c r="R33" s="264"/>
      <c r="S33" s="264"/>
      <c r="T33" s="251"/>
      <c r="U33" s="251"/>
      <c r="V33" s="251"/>
      <c r="W33" s="251"/>
      <c r="X33" s="251"/>
      <c r="Y33" s="251"/>
      <c r="Z33" s="251"/>
      <c r="AA33" s="251"/>
      <c r="AB33" s="251"/>
      <c r="AC33" s="251"/>
      <c r="AD33" s="251"/>
      <c r="AE33" s="251"/>
      <c r="AF33" s="251"/>
      <c r="AG33" s="251"/>
      <c r="AH33" s="251"/>
      <c r="AI33" s="251"/>
      <c r="AJ33" s="251"/>
      <c r="AK33" s="251"/>
      <c r="AL33" s="251"/>
      <c r="AM33" s="251"/>
      <c r="AN33" s="251"/>
      <c r="AO33" s="251"/>
      <c r="AP33" s="251"/>
      <c r="AQ33" s="251"/>
      <c r="AR33" s="251"/>
      <c r="AS33" s="251"/>
      <c r="AT33" s="251"/>
      <c r="AU33" s="251"/>
      <c r="AV33" s="251"/>
      <c r="AW33" s="251"/>
      <c r="AX33" s="251"/>
      <c r="AY33" s="251"/>
      <c r="AZ33" s="251"/>
      <c r="BA33" s="251"/>
      <c r="BB33" s="251"/>
      <c r="BC33" s="251"/>
      <c r="BD33" s="251"/>
      <c r="BE33" s="251"/>
      <c r="BF33" s="251"/>
      <c r="BG33" s="251"/>
      <c r="BH33" s="251"/>
      <c r="BI33" s="251"/>
      <c r="BJ33" s="251"/>
      <c r="BK33" s="251"/>
      <c r="BL33" s="251"/>
      <c r="BM33" s="251"/>
      <c r="BN33" s="251"/>
      <c r="BO33" s="251"/>
      <c r="BP33" s="251"/>
      <c r="BQ33" s="251"/>
      <c r="BR33" s="251"/>
      <c r="BS33" s="251"/>
      <c r="BT33" s="251"/>
      <c r="BU33" s="251"/>
      <c r="BV33" s="251"/>
      <c r="BW33" s="251"/>
      <c r="BX33" s="251"/>
      <c r="BY33" s="251"/>
      <c r="BZ33" s="251"/>
      <c r="CA33" s="251"/>
      <c r="CB33" s="251"/>
      <c r="CC33" s="251"/>
      <c r="CD33" s="251"/>
      <c r="CE33" s="251"/>
      <c r="CF33" s="251"/>
      <c r="CG33" s="251"/>
      <c r="CH33" s="251"/>
      <c r="CI33" s="251"/>
      <c r="CJ33" s="251"/>
      <c r="CK33" s="251"/>
      <c r="CL33" s="251"/>
      <c r="CM33" s="251"/>
      <c r="CN33" s="251"/>
      <c r="CO33" s="251"/>
      <c r="CP33" s="251"/>
      <c r="CQ33" s="251"/>
      <c r="CR33" s="251"/>
      <c r="CS33" s="251"/>
      <c r="CT33" s="251"/>
      <c r="CU33" s="251"/>
      <c r="CV33" s="251"/>
      <c r="CW33" s="251"/>
      <c r="CX33" s="251"/>
      <c r="CY33" s="251"/>
      <c r="CZ33" s="251"/>
      <c r="DA33" s="251"/>
      <c r="DB33" s="251"/>
      <c r="DC33" s="251"/>
      <c r="DD33" s="251"/>
      <c r="DE33" s="251"/>
      <c r="DF33" s="251"/>
      <c r="DG33" s="251"/>
      <c r="DH33" s="251"/>
      <c r="DI33" s="251"/>
      <c r="DJ33" s="251"/>
      <c r="DK33" s="251"/>
      <c r="DL33" s="251"/>
      <c r="DM33" s="251"/>
      <c r="DN33" s="251"/>
      <c r="DO33" s="251"/>
      <c r="DP33" s="251"/>
      <c r="DQ33" s="251"/>
      <c r="DR33" s="251"/>
      <c r="DS33" s="251"/>
      <c r="DT33" s="251"/>
      <c r="DU33" s="251"/>
      <c r="DV33" s="251"/>
      <c r="DW33" s="251"/>
      <c r="DX33" s="251"/>
      <c r="DY33" s="251"/>
      <c r="DZ33" s="251"/>
      <c r="EA33" s="251"/>
      <c r="EB33" s="251"/>
      <c r="EC33" s="251"/>
      <c r="ED33" s="251"/>
      <c r="EE33" s="251"/>
      <c r="EF33" s="251"/>
      <c r="EG33" s="251"/>
      <c r="EH33" s="251"/>
      <c r="EI33" s="251"/>
      <c r="EJ33" s="251"/>
      <c r="EK33" s="251"/>
      <c r="EL33" s="251"/>
      <c r="EM33" s="251"/>
      <c r="EN33" s="251"/>
      <c r="EO33" s="251"/>
      <c r="EP33" s="251"/>
      <c r="EQ33" s="251"/>
      <c r="ER33" s="251"/>
      <c r="ES33" s="251"/>
      <c r="ET33" s="251"/>
      <c r="EU33" s="251"/>
      <c r="EV33" s="251"/>
      <c r="EW33" s="251"/>
      <c r="EX33" s="251"/>
      <c r="EY33" s="251"/>
      <c r="EZ33" s="251"/>
      <c r="FA33" s="251"/>
      <c r="FB33" s="251"/>
      <c r="FC33" s="251"/>
      <c r="FD33" s="251"/>
      <c r="FE33" s="251"/>
      <c r="FF33" s="251"/>
      <c r="FG33" s="251"/>
      <c r="FH33" s="251"/>
      <c r="FI33" s="251"/>
      <c r="FJ33" s="251"/>
      <c r="FK33" s="251"/>
      <c r="FL33" s="251"/>
      <c r="FM33" s="251"/>
      <c r="FN33" s="251"/>
      <c r="FO33" s="251"/>
      <c r="FP33" s="251"/>
      <c r="FQ33" s="251"/>
      <c r="FR33" s="251"/>
      <c r="FS33" s="251"/>
      <c r="FT33" s="251"/>
      <c r="FU33" s="251"/>
      <c r="FV33" s="251"/>
      <c r="FW33" s="251"/>
      <c r="FX33" s="251"/>
      <c r="FY33" s="251"/>
      <c r="FZ33" s="251"/>
      <c r="GA33" s="251"/>
      <c r="GB33" s="251"/>
      <c r="GC33" s="251"/>
      <c r="GD33" s="251"/>
      <c r="GE33" s="251"/>
      <c r="GF33" s="251"/>
      <c r="GG33" s="251"/>
      <c r="GH33" s="251"/>
      <c r="GI33" s="251"/>
      <c r="GJ33" s="251"/>
      <c r="GK33" s="251"/>
      <c r="GL33" s="251"/>
      <c r="GM33" s="251"/>
      <c r="GN33" s="251"/>
      <c r="GO33" s="251"/>
      <c r="GP33" s="251"/>
      <c r="GQ33" s="251"/>
      <c r="GR33" s="251"/>
      <c r="GS33" s="251"/>
      <c r="GT33" s="251"/>
      <c r="GU33" s="251"/>
      <c r="GV33" s="251"/>
      <c r="GW33" s="251"/>
      <c r="GX33" s="251"/>
      <c r="GY33" s="251"/>
      <c r="GZ33" s="251"/>
      <c r="HA33" s="251"/>
      <c r="HB33" s="251"/>
      <c r="HC33" s="251"/>
      <c r="HD33" s="251"/>
      <c r="HE33" s="251"/>
      <c r="HF33" s="251"/>
      <c r="HG33" s="251"/>
      <c r="HH33" s="251"/>
      <c r="HI33" s="251"/>
      <c r="HJ33" s="251"/>
      <c r="HK33" s="251"/>
      <c r="HL33" s="251"/>
      <c r="HM33" s="251"/>
      <c r="HN33" s="251"/>
      <c r="HO33" s="251"/>
      <c r="HP33" s="251"/>
      <c r="HQ33" s="251"/>
      <c r="HR33" s="251"/>
      <c r="HS33" s="251"/>
      <c r="HT33" s="251"/>
      <c r="HU33" s="251"/>
      <c r="HV33" s="251"/>
      <c r="HW33" s="251"/>
      <c r="HX33" s="251"/>
      <c r="HY33" s="251"/>
      <c r="HZ33" s="251"/>
      <c r="IA33" s="251"/>
      <c r="IB33" s="251"/>
      <c r="IC33" s="251"/>
      <c r="ID33" s="251"/>
      <c r="IE33" s="251"/>
      <c r="IF33" s="251"/>
      <c r="IG33" s="251"/>
      <c r="IH33" s="251"/>
      <c r="II33" s="251"/>
      <c r="IJ33" s="251"/>
      <c r="IK33" s="251"/>
      <c r="IL33" s="251"/>
      <c r="IM33" s="251"/>
      <c r="IN33" s="251"/>
      <c r="IO33" s="251"/>
      <c r="IP33" s="251"/>
      <c r="IQ33" s="251"/>
      <c r="IR33" s="251"/>
      <c r="IS33" s="251"/>
      <c r="IT33" s="251"/>
      <c r="IU33" s="251"/>
      <c r="IV33" s="251"/>
      <c r="IW33" s="251"/>
      <c r="IX33" s="251"/>
      <c r="IY33" s="251"/>
    </row>
    <row r="34" spans="1:259" ht="24" customHeight="1" x14ac:dyDescent="0.2">
      <c r="B34" s="1075" t="str">
        <f>'22solcasaadpot'!B33:Q33</f>
        <v>(2) Cifras de Población Potencialmente Dependiente calculadas según lo explicado en la metodología</v>
      </c>
      <c r="C34" s="1119"/>
      <c r="D34" s="1119"/>
      <c r="E34" s="1119"/>
      <c r="F34" s="1119"/>
      <c r="G34" s="1119"/>
      <c r="H34" s="1119"/>
      <c r="I34" s="1119"/>
      <c r="J34" s="1119"/>
      <c r="K34" s="1119"/>
      <c r="L34" s="1119"/>
      <c r="M34" s="1119"/>
      <c r="N34" s="1119"/>
      <c r="O34" s="1119"/>
      <c r="P34" s="1119"/>
    </row>
    <row r="35" spans="1:259" ht="15" customHeight="1" x14ac:dyDescent="0.15">
      <c r="B35" s="257" t="s">
        <v>50</v>
      </c>
      <c r="C35" s="257"/>
      <c r="D35" s="257"/>
      <c r="L35" s="304"/>
      <c r="M35" s="305"/>
      <c r="N35" s="305"/>
      <c r="O35" s="305"/>
      <c r="P35" s="306"/>
      <c r="Q35" s="307"/>
      <c r="R35" s="231"/>
    </row>
    <row r="36" spans="1:259" x14ac:dyDescent="0.15">
      <c r="L36" s="304"/>
      <c r="M36" s="305"/>
      <c r="N36" s="305"/>
      <c r="O36" s="305"/>
      <c r="P36" s="306"/>
      <c r="Q36" s="307"/>
      <c r="R36" s="231"/>
    </row>
    <row r="37" spans="1:259" x14ac:dyDescent="0.15">
      <c r="L37" s="304"/>
      <c r="M37" s="305"/>
      <c r="N37" s="305"/>
      <c r="O37" s="305"/>
      <c r="P37" s="306"/>
      <c r="Q37" s="308"/>
      <c r="R37" s="231"/>
    </row>
    <row r="38" spans="1:259" x14ac:dyDescent="0.15">
      <c r="L38" s="304"/>
      <c r="M38" s="305"/>
      <c r="N38" s="305"/>
      <c r="O38" s="305"/>
      <c r="P38" s="306"/>
      <c r="Q38" s="307"/>
      <c r="R38" s="231"/>
    </row>
    <row r="39" spans="1:259" x14ac:dyDescent="0.15">
      <c r="L39" s="304"/>
      <c r="M39" s="305"/>
      <c r="N39" s="305"/>
      <c r="O39" s="305"/>
      <c r="P39" s="306"/>
      <c r="Q39" s="307"/>
      <c r="R39" s="231"/>
    </row>
    <row r="40" spans="1:259" x14ac:dyDescent="0.15">
      <c r="L40" s="304"/>
      <c r="M40" s="305"/>
      <c r="N40" s="305"/>
      <c r="O40" s="305"/>
      <c r="P40" s="306"/>
      <c r="Q40" s="307"/>
      <c r="R40" s="231"/>
    </row>
    <row r="41" spans="1:259" x14ac:dyDescent="0.15">
      <c r="L41" s="304"/>
      <c r="M41" s="305"/>
      <c r="N41" s="305"/>
      <c r="O41" s="305"/>
      <c r="P41" s="306"/>
      <c r="Q41" s="307"/>
      <c r="R41" s="231"/>
    </row>
    <row r="42" spans="1:259" x14ac:dyDescent="0.15">
      <c r="L42" s="304"/>
      <c r="M42" s="305"/>
      <c r="N42" s="305"/>
      <c r="O42" s="305"/>
      <c r="P42" s="306"/>
      <c r="Q42" s="307"/>
      <c r="R42" s="231"/>
    </row>
    <row r="43" spans="1:259" x14ac:dyDescent="0.15">
      <c r="L43" s="304"/>
      <c r="M43" s="305"/>
      <c r="N43" s="305"/>
      <c r="O43" s="305"/>
      <c r="P43" s="306"/>
      <c r="Q43" s="307"/>
      <c r="R43" s="231"/>
    </row>
    <row r="44" spans="1:259" x14ac:dyDescent="0.15">
      <c r="L44" s="304"/>
      <c r="M44" s="305"/>
      <c r="N44" s="305"/>
      <c r="O44" s="305"/>
      <c r="P44" s="306"/>
      <c r="Q44" s="308"/>
      <c r="R44" s="231"/>
    </row>
    <row r="45" spans="1:259" x14ac:dyDescent="0.15">
      <c r="L45" s="304"/>
      <c r="M45" s="305"/>
      <c r="N45" s="305"/>
      <c r="O45" s="305"/>
      <c r="P45" s="306"/>
      <c r="Q45" s="307"/>
      <c r="R45" s="231"/>
    </row>
    <row r="46" spans="1:259" x14ac:dyDescent="0.15">
      <c r="L46" s="304"/>
      <c r="M46" s="305"/>
      <c r="N46" s="305"/>
      <c r="O46" s="305"/>
      <c r="P46" s="306"/>
      <c r="Q46" s="307"/>
      <c r="R46" s="231"/>
    </row>
    <row r="47" spans="1:259" x14ac:dyDescent="0.15">
      <c r="L47" s="304"/>
      <c r="M47" s="305"/>
      <c r="N47" s="305"/>
      <c r="O47" s="305"/>
      <c r="P47" s="306"/>
      <c r="Q47" s="307"/>
      <c r="R47" s="231"/>
    </row>
    <row r="48" spans="1:259" x14ac:dyDescent="0.15">
      <c r="L48" s="304"/>
      <c r="M48" s="305"/>
      <c r="N48" s="305"/>
      <c r="O48" s="305"/>
      <c r="P48" s="306"/>
      <c r="Q48" s="307"/>
      <c r="R48" s="231"/>
    </row>
    <row r="49" spans="12:18" x14ac:dyDescent="0.15">
      <c r="L49" s="304"/>
      <c r="M49" s="305"/>
      <c r="N49" s="305"/>
      <c r="O49" s="305"/>
      <c r="P49" s="306"/>
      <c r="Q49" s="307"/>
      <c r="R49" s="231"/>
    </row>
    <row r="50" spans="12:18" x14ac:dyDescent="0.15">
      <c r="L50" s="304"/>
      <c r="M50" s="305"/>
      <c r="N50" s="305"/>
      <c r="O50" s="305"/>
      <c r="P50" s="306"/>
      <c r="Q50" s="308"/>
      <c r="R50" s="231"/>
    </row>
    <row r="51" spans="12:18" x14ac:dyDescent="0.15">
      <c r="L51" s="304"/>
      <c r="M51" s="305"/>
      <c r="N51" s="305"/>
      <c r="O51" s="305"/>
      <c r="P51" s="306"/>
      <c r="Q51" s="307"/>
      <c r="R51" s="231"/>
    </row>
    <row r="52" spans="12:18" x14ac:dyDescent="0.15">
      <c r="L52" s="304"/>
      <c r="M52" s="305"/>
      <c r="N52" s="305"/>
      <c r="O52" s="305"/>
      <c r="P52" s="306"/>
      <c r="Q52" s="307"/>
      <c r="R52" s="231"/>
    </row>
    <row r="53" spans="12:18" x14ac:dyDescent="0.15">
      <c r="L53" s="304"/>
      <c r="M53" s="309"/>
      <c r="N53" s="309"/>
      <c r="O53" s="305"/>
      <c r="P53" s="306"/>
      <c r="Q53" s="307"/>
      <c r="R53" s="231"/>
    </row>
  </sheetData>
  <mergeCells count="8">
    <mergeCell ref="B34:P34"/>
    <mergeCell ref="B3:H3"/>
    <mergeCell ref="A4:Q4"/>
    <mergeCell ref="B5:Q5"/>
    <mergeCell ref="F8:G8"/>
    <mergeCell ref="I8:K8"/>
    <mergeCell ref="C8:D8"/>
    <mergeCell ref="B33:O33"/>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436</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262</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263</v>
      </c>
      <c r="K8" s="1054"/>
      <c r="L8" s="1054"/>
      <c r="M8" s="1054"/>
      <c r="N8" s="1054"/>
      <c r="O8" s="1055"/>
      <c r="P8" s="211"/>
      <c r="Q8" s="1056" t="s">
        <v>264</v>
      </c>
      <c r="R8" s="1054"/>
      <c r="S8" s="1054"/>
      <c r="T8" s="1054"/>
      <c r="U8" s="1054"/>
      <c r="V8" s="1055"/>
      <c r="W8" s="211"/>
      <c r="X8" s="1056" t="s">
        <v>265</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233</v>
      </c>
      <c r="L9" s="1059" t="s">
        <v>27</v>
      </c>
      <c r="M9" s="1060"/>
      <c r="N9" s="1060" t="s">
        <v>26</v>
      </c>
      <c r="O9" s="1061"/>
      <c r="P9" s="211"/>
      <c r="Q9" s="1062" t="s">
        <v>12</v>
      </c>
      <c r="R9" s="1064" t="s">
        <v>233</v>
      </c>
      <c r="S9" s="1059" t="s">
        <v>27</v>
      </c>
      <c r="T9" s="1060"/>
      <c r="U9" s="1060" t="s">
        <v>26</v>
      </c>
      <c r="V9" s="1061"/>
      <c r="W9" s="211"/>
      <c r="X9" s="1062" t="s">
        <v>12</v>
      </c>
      <c r="Y9" s="1064" t="s">
        <v>233</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408" t="s">
        <v>233</v>
      </c>
      <c r="G10" s="408" t="s">
        <v>12</v>
      </c>
      <c r="H10" s="218" t="s">
        <v>233</v>
      </c>
      <c r="I10" s="216"/>
      <c r="J10" s="1063"/>
      <c r="K10" s="1065"/>
      <c r="L10" s="408" t="s">
        <v>12</v>
      </c>
      <c r="M10" s="408" t="s">
        <v>233</v>
      </c>
      <c r="N10" s="408" t="s">
        <v>12</v>
      </c>
      <c r="O10" s="218" t="s">
        <v>233</v>
      </c>
      <c r="P10" s="216"/>
      <c r="Q10" s="1063"/>
      <c r="R10" s="1065"/>
      <c r="S10" s="408" t="s">
        <v>12</v>
      </c>
      <c r="T10" s="408" t="s">
        <v>233</v>
      </c>
      <c r="U10" s="408" t="s">
        <v>12</v>
      </c>
      <c r="V10" s="218" t="s">
        <v>233</v>
      </c>
      <c r="W10" s="216"/>
      <c r="X10" s="1063"/>
      <c r="Y10" s="1065"/>
      <c r="Z10" s="408" t="s">
        <v>12</v>
      </c>
      <c r="AA10" s="408" t="s">
        <v>233</v>
      </c>
      <c r="AB10" s="408" t="s">
        <v>12</v>
      </c>
      <c r="AC10" s="218" t="s">
        <v>233</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280143</v>
      </c>
      <c r="E12" s="739">
        <f>L12+S12+Z12</f>
        <v>176992</v>
      </c>
      <c r="F12" s="748">
        <f>E12/$D12*100</f>
        <v>63.179162070799556</v>
      </c>
      <c r="G12" s="739">
        <f>N12+U12+AB12</f>
        <v>103151</v>
      </c>
      <c r="H12" s="230">
        <f>G12/$D12*100</f>
        <v>36.820837929200444</v>
      </c>
      <c r="I12" s="226"/>
      <c r="J12" s="227">
        <v>84391</v>
      </c>
      <c r="K12" s="751">
        <v>30.124257968251928</v>
      </c>
      <c r="L12" s="745">
        <v>34555</v>
      </c>
      <c r="M12" s="748">
        <v>40.946309440580158</v>
      </c>
      <c r="N12" s="745">
        <v>49836</v>
      </c>
      <c r="O12" s="228">
        <v>59.053690559419849</v>
      </c>
      <c r="P12" s="226"/>
      <c r="Q12" s="227">
        <v>58072</v>
      </c>
      <c r="R12" s="751">
        <v>20.72941319254809</v>
      </c>
      <c r="S12" s="745">
        <v>38601</v>
      </c>
      <c r="T12" s="748">
        <v>66.470932635349229</v>
      </c>
      <c r="U12" s="745">
        <v>19471</v>
      </c>
      <c r="V12" s="228">
        <v>33.529067364650778</v>
      </c>
      <c r="W12" s="226"/>
      <c r="X12" s="227">
        <v>137680</v>
      </c>
      <c r="Y12" s="751">
        <v>49.146328839199981</v>
      </c>
      <c r="Z12" s="745">
        <v>103836</v>
      </c>
      <c r="AA12" s="748">
        <v>75.418361417780361</v>
      </c>
      <c r="AB12" s="745">
        <v>33844</v>
      </c>
      <c r="AC12" s="228">
        <f t="shared" ref="AC12:AC29" si="0">AB12/$X12*100</f>
        <v>24.581638582219639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39898</v>
      </c>
      <c r="E13" s="740">
        <f t="shared" ref="E13:E29" si="2">L13+S13+Z13</f>
        <v>25797</v>
      </c>
      <c r="F13" s="577">
        <f t="shared" ref="F13:H29" si="3">E13/$D13*100</f>
        <v>64.657376309589452</v>
      </c>
      <c r="G13" s="740">
        <f t="shared" ref="G13:G29" si="4">N13+U13+AB13</f>
        <v>14101</v>
      </c>
      <c r="H13" s="237">
        <f t="shared" si="3"/>
        <v>35.342623690410548</v>
      </c>
      <c r="I13" s="226"/>
      <c r="J13" s="234">
        <v>8239</v>
      </c>
      <c r="K13" s="752">
        <v>20.65015790265176</v>
      </c>
      <c r="L13" s="746">
        <v>3487</v>
      </c>
      <c r="M13" s="749">
        <v>42.323097463284384</v>
      </c>
      <c r="N13" s="746">
        <v>4752</v>
      </c>
      <c r="O13" s="235">
        <v>57.676902536715623</v>
      </c>
      <c r="P13" s="226"/>
      <c r="Q13" s="234">
        <v>7217</v>
      </c>
      <c r="R13" s="752">
        <v>18.088625996290542</v>
      </c>
      <c r="S13" s="746">
        <v>4374</v>
      </c>
      <c r="T13" s="749">
        <v>60.60690037411667</v>
      </c>
      <c r="U13" s="746">
        <v>2843</v>
      </c>
      <c r="V13" s="235">
        <v>39.39309962588333</v>
      </c>
      <c r="W13" s="226"/>
      <c r="X13" s="234">
        <v>24442</v>
      </c>
      <c r="Y13" s="752">
        <v>61.261216101057691</v>
      </c>
      <c r="Z13" s="746">
        <v>17936</v>
      </c>
      <c r="AA13" s="749">
        <v>73.381883642909756</v>
      </c>
      <c r="AB13" s="746">
        <v>6506</v>
      </c>
      <c r="AC13" s="235">
        <f t="shared" si="0"/>
        <v>26.618116357090255</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30524</v>
      </c>
      <c r="E14" s="740">
        <f t="shared" si="2"/>
        <v>19866</v>
      </c>
      <c r="F14" s="577">
        <f t="shared" si="3"/>
        <v>65.083213209277943</v>
      </c>
      <c r="G14" s="740">
        <f t="shared" si="4"/>
        <v>10658</v>
      </c>
      <c r="H14" s="237">
        <f t="shared" si="3"/>
        <v>34.916786790722057</v>
      </c>
      <c r="I14" s="226"/>
      <c r="J14" s="234">
        <v>7487</v>
      </c>
      <c r="K14" s="752">
        <v>24.528240073384879</v>
      </c>
      <c r="L14" s="746">
        <v>3064</v>
      </c>
      <c r="M14" s="749">
        <v>40.924268732469613</v>
      </c>
      <c r="N14" s="746">
        <v>4423</v>
      </c>
      <c r="O14" s="235">
        <v>59.075731267530387</v>
      </c>
      <c r="P14" s="226"/>
      <c r="Q14" s="234">
        <v>6200</v>
      </c>
      <c r="R14" s="752">
        <v>20.311885729262219</v>
      </c>
      <c r="S14" s="746">
        <v>3690</v>
      </c>
      <c r="T14" s="749">
        <v>59.516129032258071</v>
      </c>
      <c r="U14" s="746">
        <v>2510</v>
      </c>
      <c r="V14" s="235">
        <v>40.483870967741936</v>
      </c>
      <c r="W14" s="226"/>
      <c r="X14" s="234">
        <v>16837</v>
      </c>
      <c r="Y14" s="752">
        <v>55.159874197352899</v>
      </c>
      <c r="Z14" s="746">
        <v>13112</v>
      </c>
      <c r="AA14" s="749">
        <v>77.876106194690266</v>
      </c>
      <c r="AB14" s="746">
        <v>3725</v>
      </c>
      <c r="AC14" s="235">
        <f t="shared" si="0"/>
        <v>22.123893805309734</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28954</v>
      </c>
      <c r="E15" s="740">
        <f t="shared" si="2"/>
        <v>18139</v>
      </c>
      <c r="F15" s="577">
        <f t="shared" si="3"/>
        <v>62.647647993368793</v>
      </c>
      <c r="G15" s="740">
        <f t="shared" si="4"/>
        <v>10815</v>
      </c>
      <c r="H15" s="237">
        <f t="shared" si="3"/>
        <v>37.352352006631207</v>
      </c>
      <c r="I15" s="226"/>
      <c r="J15" s="234">
        <v>7702</v>
      </c>
      <c r="K15" s="752">
        <v>26.60081508599848</v>
      </c>
      <c r="L15" s="746">
        <v>3268</v>
      </c>
      <c r="M15" s="749">
        <v>42.430537522721373</v>
      </c>
      <c r="N15" s="746">
        <v>4434</v>
      </c>
      <c r="O15" s="235">
        <v>57.569462477278634</v>
      </c>
      <c r="P15" s="226"/>
      <c r="Q15" s="234">
        <v>6283</v>
      </c>
      <c r="R15" s="752">
        <v>21.699937832423842</v>
      </c>
      <c r="S15" s="746">
        <v>3775</v>
      </c>
      <c r="T15" s="749">
        <v>60.082763011300329</v>
      </c>
      <c r="U15" s="746">
        <v>2508</v>
      </c>
      <c r="V15" s="235">
        <v>39.917236988699671</v>
      </c>
      <c r="W15" s="226"/>
      <c r="X15" s="234">
        <v>14969</v>
      </c>
      <c r="Y15" s="752">
        <v>51.699247081577667</v>
      </c>
      <c r="Z15" s="746">
        <v>11096</v>
      </c>
      <c r="AA15" s="749">
        <v>74.126528158193608</v>
      </c>
      <c r="AB15" s="746">
        <v>3873</v>
      </c>
      <c r="AC15" s="235">
        <f t="shared" si="0"/>
        <v>25.873471841806399</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40012</v>
      </c>
      <c r="E16" s="740">
        <f t="shared" si="2"/>
        <v>23654</v>
      </c>
      <c r="F16" s="577">
        <f t="shared" si="3"/>
        <v>59.117264820553842</v>
      </c>
      <c r="G16" s="740">
        <f t="shared" si="4"/>
        <v>16358</v>
      </c>
      <c r="H16" s="237">
        <f t="shared" si="3"/>
        <v>40.882735179446165</v>
      </c>
      <c r="I16" s="226"/>
      <c r="J16" s="234">
        <v>15850</v>
      </c>
      <c r="K16" s="752">
        <v>39.613116065180449</v>
      </c>
      <c r="L16" s="746">
        <v>6542</v>
      </c>
      <c r="M16" s="749">
        <v>41.274447949526817</v>
      </c>
      <c r="N16" s="746">
        <v>9308</v>
      </c>
      <c r="O16" s="235">
        <v>58.725552050473183</v>
      </c>
      <c r="P16" s="226"/>
      <c r="Q16" s="234">
        <v>8015</v>
      </c>
      <c r="R16" s="752">
        <v>20.03149055283415</v>
      </c>
      <c r="S16" s="746">
        <v>4863</v>
      </c>
      <c r="T16" s="749">
        <v>60.673736743605744</v>
      </c>
      <c r="U16" s="746">
        <v>3152</v>
      </c>
      <c r="V16" s="235">
        <v>39.326263256394263</v>
      </c>
      <c r="W16" s="226"/>
      <c r="X16" s="234">
        <v>16147</v>
      </c>
      <c r="Y16" s="752">
        <v>40.355393381985408</v>
      </c>
      <c r="Z16" s="746">
        <v>12249</v>
      </c>
      <c r="AA16" s="749">
        <v>75.859292747878854</v>
      </c>
      <c r="AB16" s="746">
        <v>3898</v>
      </c>
      <c r="AC16" s="235">
        <f t="shared" si="0"/>
        <v>24.140707252121139</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17312</v>
      </c>
      <c r="E17" s="741">
        <f t="shared" si="2"/>
        <v>10799</v>
      </c>
      <c r="F17" s="578">
        <f t="shared" si="3"/>
        <v>62.378696857670981</v>
      </c>
      <c r="G17" s="741">
        <f t="shared" si="4"/>
        <v>6513</v>
      </c>
      <c r="H17" s="237">
        <f t="shared" si="3"/>
        <v>37.621303142329019</v>
      </c>
      <c r="I17" s="226"/>
      <c r="J17" s="238">
        <v>4483</v>
      </c>
      <c r="K17" s="753">
        <v>25.895332717190389</v>
      </c>
      <c r="L17" s="741">
        <v>1845</v>
      </c>
      <c r="M17" s="578">
        <v>41.155476243586889</v>
      </c>
      <c r="N17" s="741">
        <v>2638</v>
      </c>
      <c r="O17" s="235">
        <v>58.844523756413111</v>
      </c>
      <c r="P17" s="226"/>
      <c r="Q17" s="238">
        <v>3614</v>
      </c>
      <c r="R17" s="753">
        <v>20.875693160813309</v>
      </c>
      <c r="S17" s="741">
        <v>1995</v>
      </c>
      <c r="T17" s="578">
        <v>55.201992252351964</v>
      </c>
      <c r="U17" s="741">
        <v>1619</v>
      </c>
      <c r="V17" s="235">
        <v>44.798007747648036</v>
      </c>
      <c r="W17" s="226"/>
      <c r="X17" s="238">
        <v>9215</v>
      </c>
      <c r="Y17" s="753">
        <v>53.228974121996309</v>
      </c>
      <c r="Z17" s="741">
        <v>6959</v>
      </c>
      <c r="AA17" s="578">
        <v>75.518176885512759</v>
      </c>
      <c r="AB17" s="741">
        <v>2256</v>
      </c>
      <c r="AC17" s="235">
        <f t="shared" si="0"/>
        <v>24.481823114487248</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121004</v>
      </c>
      <c r="E18" s="740">
        <f t="shared" si="2"/>
        <v>76743</v>
      </c>
      <c r="F18" s="577">
        <f t="shared" si="3"/>
        <v>63.421870351393338</v>
      </c>
      <c r="G18" s="740">
        <f t="shared" si="4"/>
        <v>44261</v>
      </c>
      <c r="H18" s="237">
        <f t="shared" si="3"/>
        <v>36.578129648606655</v>
      </c>
      <c r="I18" s="226"/>
      <c r="J18" s="234">
        <v>25123</v>
      </c>
      <c r="K18" s="752">
        <v>20.762123566163101</v>
      </c>
      <c r="L18" s="746">
        <v>10497</v>
      </c>
      <c r="M18" s="749">
        <v>41.782430442224253</v>
      </c>
      <c r="N18" s="746">
        <v>14626</v>
      </c>
      <c r="O18" s="235">
        <v>58.217569557775739</v>
      </c>
      <c r="P18" s="226"/>
      <c r="Q18" s="234">
        <v>20848</v>
      </c>
      <c r="R18" s="752">
        <v>17.229182506363426</v>
      </c>
      <c r="S18" s="746">
        <v>11985</v>
      </c>
      <c r="T18" s="749">
        <v>57.487528779739058</v>
      </c>
      <c r="U18" s="746">
        <v>8863</v>
      </c>
      <c r="V18" s="235">
        <v>42.512471220260942</v>
      </c>
      <c r="W18" s="226"/>
      <c r="X18" s="234">
        <v>75033</v>
      </c>
      <c r="Y18" s="752">
        <v>62.008693927473466</v>
      </c>
      <c r="Z18" s="746">
        <v>54261</v>
      </c>
      <c r="AA18" s="749">
        <v>72.316180880412617</v>
      </c>
      <c r="AB18" s="746">
        <v>20772</v>
      </c>
      <c r="AC18" s="235">
        <f t="shared" si="0"/>
        <v>27.683819119587383</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70822</v>
      </c>
      <c r="E19" s="740">
        <f t="shared" si="2"/>
        <v>45347</v>
      </c>
      <c r="F19" s="577">
        <f t="shared" si="3"/>
        <v>64.029538843862071</v>
      </c>
      <c r="G19" s="740">
        <f t="shared" si="4"/>
        <v>25475</v>
      </c>
      <c r="H19" s="237">
        <f t="shared" si="3"/>
        <v>35.970461156137922</v>
      </c>
      <c r="I19" s="226"/>
      <c r="J19" s="234">
        <v>16205</v>
      </c>
      <c r="K19" s="752">
        <v>22.881308068114429</v>
      </c>
      <c r="L19" s="746">
        <v>6691</v>
      </c>
      <c r="M19" s="749">
        <v>41.289725393397099</v>
      </c>
      <c r="N19" s="746">
        <v>9514</v>
      </c>
      <c r="O19" s="235">
        <v>58.710274606602894</v>
      </c>
      <c r="P19" s="226"/>
      <c r="Q19" s="234">
        <v>12392</v>
      </c>
      <c r="R19" s="752">
        <v>17.497387817344894</v>
      </c>
      <c r="S19" s="746">
        <v>7769</v>
      </c>
      <c r="T19" s="749">
        <v>62.693673337637193</v>
      </c>
      <c r="U19" s="746">
        <v>4623</v>
      </c>
      <c r="V19" s="235">
        <v>37.306326662362814</v>
      </c>
      <c r="W19" s="226"/>
      <c r="X19" s="234">
        <v>42225</v>
      </c>
      <c r="Y19" s="752">
        <v>59.621304114540678</v>
      </c>
      <c r="Z19" s="746">
        <v>30887</v>
      </c>
      <c r="AA19" s="749">
        <v>73.148608644168149</v>
      </c>
      <c r="AB19" s="746">
        <v>11338</v>
      </c>
      <c r="AC19" s="235">
        <f t="shared" si="0"/>
        <v>26.851391355831854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201339</v>
      </c>
      <c r="E20" s="740">
        <f t="shared" si="2"/>
        <v>127875</v>
      </c>
      <c r="F20" s="577">
        <f t="shared" si="3"/>
        <v>63.512285250249576</v>
      </c>
      <c r="G20" s="740">
        <f t="shared" si="4"/>
        <v>73464</v>
      </c>
      <c r="H20" s="237">
        <f t="shared" si="3"/>
        <v>36.487714749750424</v>
      </c>
      <c r="I20" s="226"/>
      <c r="J20" s="234">
        <v>54583</v>
      </c>
      <c r="K20" s="752">
        <v>27.109998559643188</v>
      </c>
      <c r="L20" s="746">
        <v>23316</v>
      </c>
      <c r="M20" s="749">
        <v>42.716596742575526</v>
      </c>
      <c r="N20" s="746">
        <v>31267</v>
      </c>
      <c r="O20" s="235">
        <v>57.283403257424467</v>
      </c>
      <c r="P20" s="226"/>
      <c r="Q20" s="234">
        <v>40342</v>
      </c>
      <c r="R20" s="752">
        <v>20.036853267374923</v>
      </c>
      <c r="S20" s="746">
        <v>24694</v>
      </c>
      <c r="T20" s="749">
        <v>61.211640473947746</v>
      </c>
      <c r="U20" s="746">
        <v>15648</v>
      </c>
      <c r="V20" s="235">
        <v>38.788359526052254</v>
      </c>
      <c r="W20" s="226"/>
      <c r="X20" s="234">
        <v>106414</v>
      </c>
      <c r="Y20" s="752">
        <v>52.853148172981889</v>
      </c>
      <c r="Z20" s="746">
        <v>79865</v>
      </c>
      <c r="AA20" s="749">
        <v>75.051215065686847</v>
      </c>
      <c r="AB20" s="746">
        <v>26549</v>
      </c>
      <c r="AC20" s="235">
        <f t="shared" si="0"/>
        <v>24.948784934313153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143800</v>
      </c>
      <c r="E21" s="740">
        <f t="shared" si="2"/>
        <v>90033</v>
      </c>
      <c r="F21" s="577">
        <f t="shared" si="3"/>
        <v>62.609874826147426</v>
      </c>
      <c r="G21" s="740">
        <f t="shared" si="4"/>
        <v>53767</v>
      </c>
      <c r="H21" s="237">
        <f t="shared" si="3"/>
        <v>37.390125173852574</v>
      </c>
      <c r="I21" s="226"/>
      <c r="J21" s="234">
        <v>38951</v>
      </c>
      <c r="K21" s="752">
        <v>27.086926286509041</v>
      </c>
      <c r="L21" s="746">
        <v>15583</v>
      </c>
      <c r="M21" s="749">
        <v>40.006675053272062</v>
      </c>
      <c r="N21" s="746">
        <v>23368</v>
      </c>
      <c r="O21" s="235">
        <v>59.993324946727945</v>
      </c>
      <c r="P21" s="226"/>
      <c r="Q21" s="234">
        <v>28947</v>
      </c>
      <c r="R21" s="752">
        <v>20.130041724617527</v>
      </c>
      <c r="S21" s="746">
        <v>17751</v>
      </c>
      <c r="T21" s="749">
        <v>61.322416830759664</v>
      </c>
      <c r="U21" s="746">
        <v>11196</v>
      </c>
      <c r="V21" s="235">
        <v>38.677583169240336</v>
      </c>
      <c r="W21" s="226"/>
      <c r="X21" s="234">
        <v>75902</v>
      </c>
      <c r="Y21" s="752">
        <v>52.783031988873432</v>
      </c>
      <c r="Z21" s="746">
        <v>56699</v>
      </c>
      <c r="AA21" s="749">
        <v>74.700271402598091</v>
      </c>
      <c r="AB21" s="746">
        <v>19203</v>
      </c>
      <c r="AC21" s="235">
        <f t="shared" si="0"/>
        <v>25.299728597401909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34759</v>
      </c>
      <c r="E22" s="740">
        <f t="shared" si="2"/>
        <v>22472</v>
      </c>
      <c r="F22" s="577">
        <f t="shared" si="3"/>
        <v>64.650881786012263</v>
      </c>
      <c r="G22" s="740">
        <f t="shared" si="4"/>
        <v>12287</v>
      </c>
      <c r="H22" s="237">
        <f t="shared" si="3"/>
        <v>35.349118213987744</v>
      </c>
      <c r="I22" s="226"/>
      <c r="J22" s="234">
        <v>8528</v>
      </c>
      <c r="K22" s="752">
        <v>24.534652895652926</v>
      </c>
      <c r="L22" s="746">
        <v>3604</v>
      </c>
      <c r="M22" s="749">
        <v>42.26078799249531</v>
      </c>
      <c r="N22" s="746">
        <v>4924</v>
      </c>
      <c r="O22" s="235">
        <v>57.73921200750469</v>
      </c>
      <c r="P22" s="226"/>
      <c r="Q22" s="234">
        <v>6588</v>
      </c>
      <c r="R22" s="752">
        <v>18.953364596219686</v>
      </c>
      <c r="S22" s="746">
        <v>4156</v>
      </c>
      <c r="T22" s="749">
        <v>63.084395871281117</v>
      </c>
      <c r="U22" s="746">
        <v>2432</v>
      </c>
      <c r="V22" s="235">
        <v>36.915604128718883</v>
      </c>
      <c r="W22" s="226"/>
      <c r="X22" s="234">
        <v>19643</v>
      </c>
      <c r="Y22" s="752">
        <v>56.511982508127389</v>
      </c>
      <c r="Z22" s="746">
        <v>14712</v>
      </c>
      <c r="AA22" s="749">
        <v>74.896909840655695</v>
      </c>
      <c r="AB22" s="746">
        <v>4931</v>
      </c>
      <c r="AC22" s="235">
        <f t="shared" si="0"/>
        <v>25.103090159344294</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73212</v>
      </c>
      <c r="E23" s="740">
        <f t="shared" si="2"/>
        <v>45961</v>
      </c>
      <c r="F23" s="577">
        <f t="shared" si="3"/>
        <v>62.777959897284596</v>
      </c>
      <c r="G23" s="740">
        <f t="shared" si="4"/>
        <v>27251</v>
      </c>
      <c r="H23" s="237">
        <f t="shared" si="3"/>
        <v>37.222040102715404</v>
      </c>
      <c r="I23" s="226"/>
      <c r="J23" s="234">
        <v>20401</v>
      </c>
      <c r="K23" s="752">
        <v>27.865650439818605</v>
      </c>
      <c r="L23" s="746">
        <v>7971</v>
      </c>
      <c r="M23" s="749">
        <v>39.071614136561934</v>
      </c>
      <c r="N23" s="746">
        <v>12430</v>
      </c>
      <c r="O23" s="235">
        <v>60.928385863438059</v>
      </c>
      <c r="P23" s="226"/>
      <c r="Q23" s="234">
        <v>13115</v>
      </c>
      <c r="R23" s="752">
        <v>17.913729989619188</v>
      </c>
      <c r="S23" s="746">
        <v>7674</v>
      </c>
      <c r="T23" s="749">
        <v>58.513152878383536</v>
      </c>
      <c r="U23" s="746">
        <v>5441</v>
      </c>
      <c r="V23" s="235">
        <v>41.486847121616471</v>
      </c>
      <c r="W23" s="226"/>
      <c r="X23" s="234">
        <v>39696</v>
      </c>
      <c r="Y23" s="752">
        <v>54.220619570562199</v>
      </c>
      <c r="Z23" s="746">
        <v>30316</v>
      </c>
      <c r="AA23" s="749">
        <v>76.370415155179359</v>
      </c>
      <c r="AB23" s="746">
        <v>9380</v>
      </c>
      <c r="AC23" s="235">
        <f t="shared" si="0"/>
        <v>23.629584844820638</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174935</v>
      </c>
      <c r="E24" s="740">
        <f t="shared" si="2"/>
        <v>115741</v>
      </c>
      <c r="F24" s="577">
        <f t="shared" si="3"/>
        <v>66.162288850144336</v>
      </c>
      <c r="G24" s="740">
        <f t="shared" si="4"/>
        <v>59194</v>
      </c>
      <c r="H24" s="237">
        <f t="shared" si="3"/>
        <v>33.837711149855657</v>
      </c>
      <c r="I24" s="226"/>
      <c r="J24" s="234">
        <v>46164</v>
      </c>
      <c r="K24" s="752">
        <v>26.389230285534627</v>
      </c>
      <c r="L24" s="746">
        <v>21700</v>
      </c>
      <c r="M24" s="749">
        <v>47.006325275106143</v>
      </c>
      <c r="N24" s="746">
        <v>24464</v>
      </c>
      <c r="O24" s="235">
        <v>52.993674724893857</v>
      </c>
      <c r="P24" s="226"/>
      <c r="Q24" s="234">
        <v>31217</v>
      </c>
      <c r="R24" s="752">
        <v>17.844913825135052</v>
      </c>
      <c r="S24" s="746">
        <v>19969</v>
      </c>
      <c r="T24" s="749">
        <v>63.96835057821059</v>
      </c>
      <c r="U24" s="746">
        <v>11248</v>
      </c>
      <c r="V24" s="235">
        <v>36.03164942178941</v>
      </c>
      <c r="W24" s="226"/>
      <c r="X24" s="234">
        <v>97554</v>
      </c>
      <c r="Y24" s="752">
        <v>55.765855889330318</v>
      </c>
      <c r="Z24" s="746">
        <v>74072</v>
      </c>
      <c r="AA24" s="749">
        <v>75.929228939869205</v>
      </c>
      <c r="AB24" s="746">
        <v>23482</v>
      </c>
      <c r="AC24" s="235">
        <f t="shared" si="0"/>
        <v>24.070771060130799</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39783</v>
      </c>
      <c r="E25" s="740">
        <f t="shared" si="2"/>
        <v>23345</v>
      </c>
      <c r="F25" s="577">
        <f t="shared" si="3"/>
        <v>58.680843576401976</v>
      </c>
      <c r="G25" s="740">
        <f t="shared" si="4"/>
        <v>16438</v>
      </c>
      <c r="H25" s="237">
        <f t="shared" si="3"/>
        <v>41.319156423598017</v>
      </c>
      <c r="I25" s="226"/>
      <c r="J25" s="234">
        <v>14751</v>
      </c>
      <c r="K25" s="752">
        <v>37.078651685393261</v>
      </c>
      <c r="L25" s="746">
        <v>5529</v>
      </c>
      <c r="M25" s="749">
        <v>37.482204596298558</v>
      </c>
      <c r="N25" s="746">
        <v>9222</v>
      </c>
      <c r="O25" s="235">
        <v>62.517795403701449</v>
      </c>
      <c r="P25" s="226"/>
      <c r="Q25" s="234">
        <v>7691</v>
      </c>
      <c r="R25" s="752">
        <v>19.332378151471737</v>
      </c>
      <c r="S25" s="746">
        <v>4757</v>
      </c>
      <c r="T25" s="749">
        <v>61.851514757508774</v>
      </c>
      <c r="U25" s="746">
        <v>2934</v>
      </c>
      <c r="V25" s="235">
        <v>38.148485242491226</v>
      </c>
      <c r="W25" s="226"/>
      <c r="X25" s="234">
        <v>17341</v>
      </c>
      <c r="Y25" s="752">
        <v>43.588970163135009</v>
      </c>
      <c r="Z25" s="746">
        <v>13059</v>
      </c>
      <c r="AA25" s="749">
        <v>75.307075716510013</v>
      </c>
      <c r="AB25" s="746">
        <v>4282</v>
      </c>
      <c r="AC25" s="235">
        <f t="shared" si="0"/>
        <v>24.692924283489994</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15885</v>
      </c>
      <c r="E26" s="742">
        <f t="shared" si="2"/>
        <v>10221</v>
      </c>
      <c r="F26" s="579">
        <f t="shared" si="3"/>
        <v>64.343720491029273</v>
      </c>
      <c r="G26" s="742">
        <f t="shared" si="4"/>
        <v>5664</v>
      </c>
      <c r="H26" s="237">
        <f t="shared" si="3"/>
        <v>35.656279508970727</v>
      </c>
      <c r="I26" s="226"/>
      <c r="J26" s="238">
        <v>3334</v>
      </c>
      <c r="K26" s="753">
        <v>20.988353792886372</v>
      </c>
      <c r="L26" s="741">
        <v>1376</v>
      </c>
      <c r="M26" s="578">
        <v>41.271745650869825</v>
      </c>
      <c r="N26" s="741">
        <v>1958</v>
      </c>
      <c r="O26" s="235">
        <v>58.728254349130168</v>
      </c>
      <c r="P26" s="226"/>
      <c r="Q26" s="238">
        <v>2647</v>
      </c>
      <c r="R26" s="753">
        <v>16.663519043122442</v>
      </c>
      <c r="S26" s="741">
        <v>1502</v>
      </c>
      <c r="T26" s="578">
        <v>56.743483188515299</v>
      </c>
      <c r="U26" s="741">
        <v>1145</v>
      </c>
      <c r="V26" s="235">
        <v>43.256516811484701</v>
      </c>
      <c r="W26" s="226"/>
      <c r="X26" s="238">
        <v>9904</v>
      </c>
      <c r="Y26" s="753">
        <v>62.348127163991187</v>
      </c>
      <c r="Z26" s="741">
        <v>7343</v>
      </c>
      <c r="AA26" s="578">
        <v>74.141760904684972</v>
      </c>
      <c r="AB26" s="741">
        <v>2561</v>
      </c>
      <c r="AC26" s="235">
        <f t="shared" si="0"/>
        <v>25.858239095315021</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67247</v>
      </c>
      <c r="E27" s="742">
        <f t="shared" si="2"/>
        <v>41912</v>
      </c>
      <c r="F27" s="579">
        <f t="shared" si="3"/>
        <v>62.325456897705479</v>
      </c>
      <c r="G27" s="742">
        <f t="shared" si="4"/>
        <v>25335</v>
      </c>
      <c r="H27" s="237">
        <f t="shared" si="3"/>
        <v>37.674543102294528</v>
      </c>
      <c r="I27" s="226"/>
      <c r="J27" s="238">
        <v>17203</v>
      </c>
      <c r="K27" s="753">
        <v>25.581810340981754</v>
      </c>
      <c r="L27" s="741">
        <v>6757</v>
      </c>
      <c r="M27" s="578">
        <v>39.278032901238156</v>
      </c>
      <c r="N27" s="741">
        <v>10446</v>
      </c>
      <c r="O27" s="235">
        <v>60.721967098761844</v>
      </c>
      <c r="P27" s="226"/>
      <c r="Q27" s="238">
        <v>12154</v>
      </c>
      <c r="R27" s="753">
        <v>18.073668713845969</v>
      </c>
      <c r="S27" s="741">
        <v>6900</v>
      </c>
      <c r="T27" s="578">
        <v>56.771433272996539</v>
      </c>
      <c r="U27" s="741">
        <v>5254</v>
      </c>
      <c r="V27" s="235">
        <v>43.228566727003454</v>
      </c>
      <c r="W27" s="226"/>
      <c r="X27" s="238">
        <v>37890</v>
      </c>
      <c r="Y27" s="753">
        <v>56.34452094517227</v>
      </c>
      <c r="Z27" s="741">
        <v>28255</v>
      </c>
      <c r="AA27" s="578">
        <v>74.57112694642386</v>
      </c>
      <c r="AB27" s="741">
        <v>9635</v>
      </c>
      <c r="AC27" s="235">
        <f t="shared" si="0"/>
        <v>25.42887305357614</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9051</v>
      </c>
      <c r="E28" s="742">
        <f t="shared" si="2"/>
        <v>5962</v>
      </c>
      <c r="F28" s="579">
        <f t="shared" si="3"/>
        <v>65.871174455861222</v>
      </c>
      <c r="G28" s="742">
        <f t="shared" si="4"/>
        <v>3089</v>
      </c>
      <c r="H28" s="243">
        <f t="shared" si="3"/>
        <v>34.12882554413877</v>
      </c>
      <c r="I28" s="226"/>
      <c r="J28" s="238">
        <v>1557</v>
      </c>
      <c r="K28" s="753">
        <v>17.202519058667551</v>
      </c>
      <c r="L28" s="741">
        <v>657</v>
      </c>
      <c r="M28" s="578">
        <v>42.196531791907518</v>
      </c>
      <c r="N28" s="741">
        <v>900</v>
      </c>
      <c r="O28" s="242">
        <v>57.80346820809249</v>
      </c>
      <c r="P28" s="226"/>
      <c r="Q28" s="238">
        <v>1601</v>
      </c>
      <c r="R28" s="753">
        <v>17.688653187493095</v>
      </c>
      <c r="S28" s="741">
        <v>948</v>
      </c>
      <c r="T28" s="578">
        <v>59.212991880074952</v>
      </c>
      <c r="U28" s="741">
        <v>653</v>
      </c>
      <c r="V28" s="242">
        <v>40.787008119925048</v>
      </c>
      <c r="W28" s="226"/>
      <c r="X28" s="238">
        <v>5893</v>
      </c>
      <c r="Y28" s="753">
        <v>65.108827753839364</v>
      </c>
      <c r="Z28" s="741">
        <v>4357</v>
      </c>
      <c r="AA28" s="578">
        <v>73.935177329034445</v>
      </c>
      <c r="AB28" s="741">
        <v>1536</v>
      </c>
      <c r="AC28" s="242">
        <f t="shared" si="0"/>
        <v>26.064822670965555</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3350</v>
      </c>
      <c r="E29" s="743">
        <f t="shared" si="2"/>
        <v>1811</v>
      </c>
      <c r="F29" s="580">
        <f t="shared" si="3"/>
        <v>54.059701492537314</v>
      </c>
      <c r="G29" s="743">
        <f t="shared" si="4"/>
        <v>1539</v>
      </c>
      <c r="H29" s="248">
        <f t="shared" si="3"/>
        <v>45.940298507462686</v>
      </c>
      <c r="I29" s="226"/>
      <c r="J29" s="245">
        <v>1849</v>
      </c>
      <c r="K29" s="754">
        <v>55.194029850746276</v>
      </c>
      <c r="L29" s="747">
        <v>680</v>
      </c>
      <c r="M29" s="750">
        <v>36.776636019469983</v>
      </c>
      <c r="N29" s="747">
        <v>1169</v>
      </c>
      <c r="O29" s="246">
        <v>63.22336398053001</v>
      </c>
      <c r="P29" s="226"/>
      <c r="Q29" s="245">
        <v>521</v>
      </c>
      <c r="R29" s="754">
        <v>15.55223880597015</v>
      </c>
      <c r="S29" s="747">
        <v>359</v>
      </c>
      <c r="T29" s="750">
        <v>68.905950095969288</v>
      </c>
      <c r="U29" s="747">
        <v>162</v>
      </c>
      <c r="V29" s="246">
        <v>31.094049904030712</v>
      </c>
      <c r="W29" s="226"/>
      <c r="X29" s="245">
        <v>980</v>
      </c>
      <c r="Y29" s="754">
        <v>29.253731343283583</v>
      </c>
      <c r="Z29" s="747">
        <v>772</v>
      </c>
      <c r="AA29" s="750">
        <v>78.775510204081627</v>
      </c>
      <c r="AB29" s="747">
        <v>208</v>
      </c>
      <c r="AC29" s="246">
        <f t="shared" si="0"/>
        <v>21.224489795918366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1392030</v>
      </c>
      <c r="E31" s="744">
        <f>L31+S31+Z31</f>
        <v>882670</v>
      </c>
      <c r="F31" s="409">
        <f>E31/$D31*100</f>
        <v>63.408834579714515</v>
      </c>
      <c r="G31" s="744">
        <f>N31+U31+AB31</f>
        <v>509360</v>
      </c>
      <c r="H31" s="255">
        <f>G31/$D31*100</f>
        <v>36.591165420285485</v>
      </c>
      <c r="I31" s="211"/>
      <c r="J31" s="253">
        <f>SUM(J12:J29)</f>
        <v>376801</v>
      </c>
      <c r="K31" s="755">
        <f>J31/$D31*100</f>
        <v>27.068453984468725</v>
      </c>
      <c r="L31" s="744">
        <f>SUM(L12:L29)</f>
        <v>157122</v>
      </c>
      <c r="M31" s="409">
        <f t="shared" ref="M13:O31" si="5">L31/$J31*100</f>
        <v>41.698933920026754</v>
      </c>
      <c r="N31" s="744">
        <f>SUM(N12:N29)</f>
        <v>219679</v>
      </c>
      <c r="O31" s="254">
        <f t="shared" si="5"/>
        <v>58.301066079973253</v>
      </c>
      <c r="P31" s="211"/>
      <c r="Q31" s="253">
        <f>SUM(Q12:Q29)</f>
        <v>267464</v>
      </c>
      <c r="R31" s="755">
        <f>Q31/$D31*100</f>
        <v>19.213953722261735</v>
      </c>
      <c r="S31" s="744">
        <f>SUM(S12:S29)</f>
        <v>165762</v>
      </c>
      <c r="T31" s="409">
        <f>S31/$Q31*100</f>
        <v>61.97544342416176</v>
      </c>
      <c r="U31" s="744">
        <f>SUM(U12:U29)</f>
        <v>101702</v>
      </c>
      <c r="V31" s="254">
        <f>U31/$Q31*100</f>
        <v>38.02455657583824</v>
      </c>
      <c r="W31" s="211"/>
      <c r="X31" s="253">
        <f>SUM(X12:X29)</f>
        <v>747765</v>
      </c>
      <c r="Y31" s="755">
        <f>X31/$D31*100</f>
        <v>53.717592293269547</v>
      </c>
      <c r="Z31" s="744">
        <f>SUM(Z12:Z29)</f>
        <v>559786</v>
      </c>
      <c r="AA31" s="409">
        <f>Z31/$X31*100</f>
        <v>74.861219768242691</v>
      </c>
      <c r="AB31" s="744">
        <f>SUM(AB12:AB29)</f>
        <v>187979</v>
      </c>
      <c r="AC31" s="254">
        <f>AB31/$X31*100</f>
        <v>25.138780231757302</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36"/>
  <sheetViews>
    <sheetView showGridLines="0" zoomScale="84" zoomScaleNormal="84"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34</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435</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266</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267</v>
      </c>
      <c r="K8" s="1054"/>
      <c r="L8" s="1054"/>
      <c r="M8" s="1054"/>
      <c r="N8" s="1054"/>
      <c r="O8" s="1055"/>
      <c r="P8" s="211"/>
      <c r="Q8" s="1056" t="s">
        <v>268</v>
      </c>
      <c r="R8" s="1054"/>
      <c r="S8" s="1054"/>
      <c r="T8" s="1054"/>
      <c r="U8" s="1054"/>
      <c r="V8" s="1055"/>
      <c r="W8" s="211"/>
      <c r="X8" s="1056" t="s">
        <v>269</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278</v>
      </c>
      <c r="L9" s="1059" t="s">
        <v>27</v>
      </c>
      <c r="M9" s="1060"/>
      <c r="N9" s="1060" t="s">
        <v>26</v>
      </c>
      <c r="O9" s="1061"/>
      <c r="P9" s="211"/>
      <c r="Q9" s="1062" t="s">
        <v>12</v>
      </c>
      <c r="R9" s="1064" t="s">
        <v>278</v>
      </c>
      <c r="S9" s="1059" t="s">
        <v>27</v>
      </c>
      <c r="T9" s="1060"/>
      <c r="U9" s="1060" t="s">
        <v>26</v>
      </c>
      <c r="V9" s="1061"/>
      <c r="W9" s="211"/>
      <c r="X9" s="1062" t="s">
        <v>12</v>
      </c>
      <c r="Y9" s="1064" t="s">
        <v>278</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807" t="s">
        <v>278</v>
      </c>
      <c r="G10" s="408" t="s">
        <v>12</v>
      </c>
      <c r="H10" s="271" t="s">
        <v>278</v>
      </c>
      <c r="I10" s="216"/>
      <c r="J10" s="1063"/>
      <c r="K10" s="1065"/>
      <c r="L10" s="408" t="s">
        <v>12</v>
      </c>
      <c r="M10" s="807" t="s">
        <v>278</v>
      </c>
      <c r="N10" s="408" t="s">
        <v>12</v>
      </c>
      <c r="O10" s="271" t="s">
        <v>278</v>
      </c>
      <c r="P10" s="216"/>
      <c r="Q10" s="1063"/>
      <c r="R10" s="1065"/>
      <c r="S10" s="408" t="s">
        <v>12</v>
      </c>
      <c r="T10" s="807" t="s">
        <v>278</v>
      </c>
      <c r="U10" s="408" t="s">
        <v>12</v>
      </c>
      <c r="V10" s="271" t="s">
        <v>278</v>
      </c>
      <c r="W10" s="216"/>
      <c r="X10" s="1063"/>
      <c r="Y10" s="106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78835</v>
      </c>
      <c r="E12" s="739">
        <f>L12+S12+Z12</f>
        <v>47443</v>
      </c>
      <c r="F12" s="748">
        <f>E12/$D12*100</f>
        <v>60.180123041796151</v>
      </c>
      <c r="G12" s="739">
        <f>N12+U12+AB12</f>
        <v>31392</v>
      </c>
      <c r="H12" s="230">
        <f>G12/$D12*100</f>
        <v>39.819876958203842</v>
      </c>
      <c r="I12" s="226"/>
      <c r="J12" s="227">
        <f>L12+N12</f>
        <v>27736</v>
      </c>
      <c r="K12" s="751">
        <f>J12/$D12*100</f>
        <v>35.182342868015475</v>
      </c>
      <c r="L12" s="745">
        <v>10978</v>
      </c>
      <c r="M12" s="748">
        <v>39.580328814537062</v>
      </c>
      <c r="N12" s="745">
        <v>16758</v>
      </c>
      <c r="O12" s="228">
        <v>60.419671185462931</v>
      </c>
      <c r="P12" s="226"/>
      <c r="Q12" s="227">
        <v>13581</v>
      </c>
      <c r="R12" s="751">
        <v>17.22711993403945</v>
      </c>
      <c r="S12" s="745">
        <v>7932</v>
      </c>
      <c r="T12" s="748">
        <v>58.405124806715271</v>
      </c>
      <c r="U12" s="745">
        <v>5649</v>
      </c>
      <c r="V12" s="228">
        <v>41.594875193284736</v>
      </c>
      <c r="W12" s="226"/>
      <c r="X12" s="227">
        <v>37518</v>
      </c>
      <c r="Y12" s="751">
        <v>47.590537197945075</v>
      </c>
      <c r="Z12" s="745">
        <v>28533</v>
      </c>
      <c r="AA12" s="748">
        <v>76.051495282264511</v>
      </c>
      <c r="AB12" s="745">
        <v>8985</v>
      </c>
      <c r="AC12" s="228">
        <f t="shared" ref="AC12:AC29" si="0">AB12/$X12*100</f>
        <v>23.948504717735485</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11842</v>
      </c>
      <c r="E13" s="740">
        <f t="shared" ref="E13:E29" si="2">L13+S13+Z13</f>
        <v>7888</v>
      </c>
      <c r="F13" s="577">
        <f t="shared" ref="F13:H29" si="3">E13/$D13*100</f>
        <v>66.610369869954397</v>
      </c>
      <c r="G13" s="740">
        <f t="shared" ref="G13:G29" si="4">N13+U13+AB13</f>
        <v>3954</v>
      </c>
      <c r="H13" s="237">
        <f t="shared" si="3"/>
        <v>33.389630130045603</v>
      </c>
      <c r="I13" s="226"/>
      <c r="J13" s="234">
        <f t="shared" ref="J13:J29" si="5">L13+N13</f>
        <v>2273</v>
      </c>
      <c r="K13" s="752">
        <f t="shared" ref="K13:K29" si="6">J13/$D13*100</f>
        <v>19.19439283904746</v>
      </c>
      <c r="L13" s="746">
        <v>928</v>
      </c>
      <c r="M13" s="749">
        <v>40.827100747910251</v>
      </c>
      <c r="N13" s="746">
        <v>1345</v>
      </c>
      <c r="O13" s="235">
        <v>59.172899252089749</v>
      </c>
      <c r="P13" s="226"/>
      <c r="Q13" s="234">
        <v>1782</v>
      </c>
      <c r="R13" s="752">
        <v>15.048133761188989</v>
      </c>
      <c r="S13" s="746">
        <v>1022</v>
      </c>
      <c r="T13" s="749">
        <v>57.351290684624026</v>
      </c>
      <c r="U13" s="746">
        <v>760</v>
      </c>
      <c r="V13" s="235">
        <v>42.648709315375982</v>
      </c>
      <c r="W13" s="226"/>
      <c r="X13" s="234">
        <v>7787</v>
      </c>
      <c r="Y13" s="752">
        <v>65.757473399763555</v>
      </c>
      <c r="Z13" s="746">
        <v>5938</v>
      </c>
      <c r="AA13" s="749">
        <v>76.255297290355713</v>
      </c>
      <c r="AB13" s="746">
        <v>1849</v>
      </c>
      <c r="AC13" s="235">
        <f t="shared" si="0"/>
        <v>23.744702709644276</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7632</v>
      </c>
      <c r="E14" s="740">
        <f t="shared" si="2"/>
        <v>5101</v>
      </c>
      <c r="F14" s="577">
        <f t="shared" si="3"/>
        <v>66.837002096436066</v>
      </c>
      <c r="G14" s="740">
        <f t="shared" si="4"/>
        <v>2531</v>
      </c>
      <c r="H14" s="237">
        <f t="shared" si="3"/>
        <v>33.162997903563941</v>
      </c>
      <c r="I14" s="226"/>
      <c r="J14" s="234">
        <f t="shared" si="5"/>
        <v>1806</v>
      </c>
      <c r="K14" s="752">
        <f t="shared" si="6"/>
        <v>23.663522012578618</v>
      </c>
      <c r="L14" s="746">
        <v>746</v>
      </c>
      <c r="M14" s="749">
        <v>41.306755260243634</v>
      </c>
      <c r="N14" s="746">
        <v>1060</v>
      </c>
      <c r="O14" s="235">
        <v>58.693244739756366</v>
      </c>
      <c r="P14" s="226"/>
      <c r="Q14" s="234">
        <v>1348</v>
      </c>
      <c r="R14" s="752">
        <v>17.662473794549268</v>
      </c>
      <c r="S14" s="746">
        <v>784</v>
      </c>
      <c r="T14" s="749">
        <v>58.160237388724035</v>
      </c>
      <c r="U14" s="746">
        <v>564</v>
      </c>
      <c r="V14" s="235">
        <v>41.839762611275965</v>
      </c>
      <c r="W14" s="226"/>
      <c r="X14" s="234">
        <v>4478</v>
      </c>
      <c r="Y14" s="752">
        <v>58.674004192872118</v>
      </c>
      <c r="Z14" s="746">
        <v>3571</v>
      </c>
      <c r="AA14" s="749">
        <v>79.745422063421174</v>
      </c>
      <c r="AB14" s="746">
        <v>907</v>
      </c>
      <c r="AC14" s="235">
        <f t="shared" si="0"/>
        <v>20.25457793657883</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7683</v>
      </c>
      <c r="E15" s="740">
        <f t="shared" si="2"/>
        <v>4923</v>
      </c>
      <c r="F15" s="577">
        <f t="shared" si="3"/>
        <v>64.076532604451387</v>
      </c>
      <c r="G15" s="740">
        <f t="shared" si="4"/>
        <v>2760</v>
      </c>
      <c r="H15" s="237">
        <f t="shared" si="3"/>
        <v>35.923467395548613</v>
      </c>
      <c r="I15" s="226"/>
      <c r="J15" s="234">
        <f t="shared" si="5"/>
        <v>1764</v>
      </c>
      <c r="K15" s="752">
        <f t="shared" si="6"/>
        <v>22.959781335415851</v>
      </c>
      <c r="L15" s="746">
        <v>691</v>
      </c>
      <c r="M15" s="749">
        <v>39.172335600907026</v>
      </c>
      <c r="N15" s="746">
        <v>1073</v>
      </c>
      <c r="O15" s="235">
        <v>60.827664399092974</v>
      </c>
      <c r="P15" s="226"/>
      <c r="Q15" s="234">
        <v>1355</v>
      </c>
      <c r="R15" s="752">
        <v>17.636339971365352</v>
      </c>
      <c r="S15" s="746">
        <v>785</v>
      </c>
      <c r="T15" s="749">
        <v>57.933579335793361</v>
      </c>
      <c r="U15" s="746">
        <v>570</v>
      </c>
      <c r="V15" s="235">
        <v>42.066420664206646</v>
      </c>
      <c r="W15" s="226"/>
      <c r="X15" s="234">
        <v>4564</v>
      </c>
      <c r="Y15" s="752">
        <v>59.403878693218793</v>
      </c>
      <c r="Z15" s="746">
        <v>3447</v>
      </c>
      <c r="AA15" s="749">
        <v>75.525854513584576</v>
      </c>
      <c r="AB15" s="746">
        <v>1117</v>
      </c>
      <c r="AC15" s="235">
        <f t="shared" si="0"/>
        <v>24.474145486415424</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13477</v>
      </c>
      <c r="E16" s="740">
        <f t="shared" si="2"/>
        <v>8226</v>
      </c>
      <c r="F16" s="577">
        <f t="shared" si="3"/>
        <v>61.037322846330788</v>
      </c>
      <c r="G16" s="740">
        <f t="shared" si="4"/>
        <v>5251</v>
      </c>
      <c r="H16" s="237">
        <f t="shared" si="3"/>
        <v>38.962677153669212</v>
      </c>
      <c r="I16" s="226"/>
      <c r="J16" s="234">
        <f t="shared" si="5"/>
        <v>4868</v>
      </c>
      <c r="K16" s="752">
        <f t="shared" si="6"/>
        <v>36.120798397269418</v>
      </c>
      <c r="L16" s="746">
        <v>2020</v>
      </c>
      <c r="M16" s="749">
        <v>41.495480690221861</v>
      </c>
      <c r="N16" s="746">
        <v>2848</v>
      </c>
      <c r="O16" s="235">
        <v>58.504519309778146</v>
      </c>
      <c r="P16" s="226"/>
      <c r="Q16" s="234">
        <v>2393</v>
      </c>
      <c r="R16" s="752">
        <v>17.75617719076946</v>
      </c>
      <c r="S16" s="746">
        <v>1375</v>
      </c>
      <c r="T16" s="749">
        <v>57.459256163811112</v>
      </c>
      <c r="U16" s="746">
        <v>1018</v>
      </c>
      <c r="V16" s="235">
        <v>42.540743836188881</v>
      </c>
      <c r="W16" s="226"/>
      <c r="X16" s="234">
        <v>6216</v>
      </c>
      <c r="Y16" s="752">
        <v>46.123024411961119</v>
      </c>
      <c r="Z16" s="746">
        <v>4831</v>
      </c>
      <c r="AA16" s="749">
        <v>77.718790218790218</v>
      </c>
      <c r="AB16" s="746">
        <v>1385</v>
      </c>
      <c r="AC16" s="235">
        <f t="shared" si="0"/>
        <v>22.281209781209782</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5379</v>
      </c>
      <c r="E17" s="741">
        <f t="shared" si="2"/>
        <v>3449</v>
      </c>
      <c r="F17" s="578">
        <f t="shared" si="3"/>
        <v>64.119724855921177</v>
      </c>
      <c r="G17" s="741">
        <f t="shared" si="4"/>
        <v>1930</v>
      </c>
      <c r="H17" s="237">
        <f t="shared" si="3"/>
        <v>35.88027514407883</v>
      </c>
      <c r="I17" s="226"/>
      <c r="J17" s="238">
        <f t="shared" si="5"/>
        <v>1300</v>
      </c>
      <c r="K17" s="753">
        <f t="shared" si="6"/>
        <v>24.16806097787693</v>
      </c>
      <c r="L17" s="741">
        <v>528</v>
      </c>
      <c r="M17" s="578">
        <v>40.615384615384613</v>
      </c>
      <c r="N17" s="741">
        <v>772</v>
      </c>
      <c r="O17" s="235">
        <v>59.38461538461538</v>
      </c>
      <c r="P17" s="226"/>
      <c r="Q17" s="238">
        <v>991</v>
      </c>
      <c r="R17" s="753">
        <v>18.423498791596952</v>
      </c>
      <c r="S17" s="741">
        <v>543</v>
      </c>
      <c r="T17" s="578">
        <v>54.793138244197777</v>
      </c>
      <c r="U17" s="741">
        <v>448</v>
      </c>
      <c r="V17" s="235">
        <v>45.206861755802223</v>
      </c>
      <c r="W17" s="226"/>
      <c r="X17" s="238">
        <v>3088</v>
      </c>
      <c r="Y17" s="753">
        <v>57.408440230526125</v>
      </c>
      <c r="Z17" s="741">
        <v>2378</v>
      </c>
      <c r="AA17" s="578">
        <v>77.007772020725383</v>
      </c>
      <c r="AB17" s="741">
        <v>710</v>
      </c>
      <c r="AC17" s="235">
        <f t="shared" si="0"/>
        <v>22.992227979274613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34459</v>
      </c>
      <c r="E18" s="740">
        <f t="shared" si="2"/>
        <v>22520</v>
      </c>
      <c r="F18" s="577">
        <f t="shared" si="3"/>
        <v>65.353028236454918</v>
      </c>
      <c r="G18" s="740">
        <f t="shared" si="4"/>
        <v>11939</v>
      </c>
      <c r="H18" s="237">
        <f t="shared" si="3"/>
        <v>34.646971763545082</v>
      </c>
      <c r="I18" s="226"/>
      <c r="J18" s="234">
        <f t="shared" si="5"/>
        <v>6801</v>
      </c>
      <c r="K18" s="752">
        <f t="shared" si="6"/>
        <v>19.736498447430279</v>
      </c>
      <c r="L18" s="746">
        <v>2795</v>
      </c>
      <c r="M18" s="749">
        <v>41.096897515071312</v>
      </c>
      <c r="N18" s="746">
        <v>4006</v>
      </c>
      <c r="O18" s="235">
        <v>58.903102484928681</v>
      </c>
      <c r="P18" s="226"/>
      <c r="Q18" s="234">
        <v>5031</v>
      </c>
      <c r="R18" s="752">
        <v>14.599959372007312</v>
      </c>
      <c r="S18" s="746">
        <v>2817</v>
      </c>
      <c r="T18" s="749">
        <v>55.99284436493739</v>
      </c>
      <c r="U18" s="746">
        <v>2214</v>
      </c>
      <c r="V18" s="235">
        <v>44.00715563506261</v>
      </c>
      <c r="W18" s="226"/>
      <c r="X18" s="234">
        <v>22627</v>
      </c>
      <c r="Y18" s="752">
        <v>65.663542180562402</v>
      </c>
      <c r="Z18" s="746">
        <v>16908</v>
      </c>
      <c r="AA18" s="749">
        <v>74.724886197905164</v>
      </c>
      <c r="AB18" s="746">
        <v>5719</v>
      </c>
      <c r="AC18" s="235">
        <f t="shared" si="0"/>
        <v>25.275113802094847</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21784</v>
      </c>
      <c r="E19" s="740">
        <f t="shared" si="2"/>
        <v>13967</v>
      </c>
      <c r="F19" s="577">
        <f t="shared" si="3"/>
        <v>64.115864854939403</v>
      </c>
      <c r="G19" s="740">
        <f t="shared" si="4"/>
        <v>7817</v>
      </c>
      <c r="H19" s="237">
        <f t="shared" si="3"/>
        <v>35.884135145060597</v>
      </c>
      <c r="I19" s="226"/>
      <c r="J19" s="234">
        <f t="shared" si="5"/>
        <v>5199</v>
      </c>
      <c r="K19" s="752">
        <f t="shared" si="6"/>
        <v>23.866140286448768</v>
      </c>
      <c r="L19" s="746">
        <v>2057</v>
      </c>
      <c r="M19" s="749">
        <v>39.565301019426812</v>
      </c>
      <c r="N19" s="746">
        <v>3142</v>
      </c>
      <c r="O19" s="235">
        <v>60.434698980573188</v>
      </c>
      <c r="P19" s="226"/>
      <c r="Q19" s="234">
        <v>3080</v>
      </c>
      <c r="R19" s="752">
        <v>14.138817480719796</v>
      </c>
      <c r="S19" s="746">
        <v>1803</v>
      </c>
      <c r="T19" s="749">
        <v>58.538961038961034</v>
      </c>
      <c r="U19" s="746">
        <v>1277</v>
      </c>
      <c r="V19" s="235">
        <v>41.461038961038959</v>
      </c>
      <c r="W19" s="226"/>
      <c r="X19" s="234">
        <v>13505</v>
      </c>
      <c r="Y19" s="752">
        <v>61.99504223283143</v>
      </c>
      <c r="Z19" s="746">
        <v>10107</v>
      </c>
      <c r="AA19" s="749">
        <v>74.838948537578673</v>
      </c>
      <c r="AB19" s="746">
        <v>3398</v>
      </c>
      <c r="AC19" s="235">
        <f t="shared" si="0"/>
        <v>25.161051462421323</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43746</v>
      </c>
      <c r="E20" s="740">
        <f t="shared" si="2"/>
        <v>27916</v>
      </c>
      <c r="F20" s="577">
        <f t="shared" si="3"/>
        <v>63.813834407717273</v>
      </c>
      <c r="G20" s="740">
        <f t="shared" si="4"/>
        <v>15830</v>
      </c>
      <c r="H20" s="237">
        <f t="shared" si="3"/>
        <v>36.18616559228272</v>
      </c>
      <c r="I20" s="226"/>
      <c r="J20" s="234">
        <f t="shared" si="5"/>
        <v>12546</v>
      </c>
      <c r="K20" s="752">
        <f t="shared" si="6"/>
        <v>28.679193526265255</v>
      </c>
      <c r="L20" s="746">
        <v>5226</v>
      </c>
      <c r="M20" s="749">
        <v>41.654710664753708</v>
      </c>
      <c r="N20" s="746">
        <v>7320</v>
      </c>
      <c r="O20" s="235">
        <v>58.345289335246299</v>
      </c>
      <c r="P20" s="226"/>
      <c r="Q20" s="234">
        <v>6889</v>
      </c>
      <c r="R20" s="752">
        <v>15.747725506332008</v>
      </c>
      <c r="S20" s="746">
        <v>3962</v>
      </c>
      <c r="T20" s="749">
        <v>57.511975613296563</v>
      </c>
      <c r="U20" s="746">
        <v>2927</v>
      </c>
      <c r="V20" s="235">
        <v>42.488024386703437</v>
      </c>
      <c r="W20" s="226"/>
      <c r="X20" s="234">
        <v>24311</v>
      </c>
      <c r="Y20" s="752">
        <v>55.573080967402731</v>
      </c>
      <c r="Z20" s="746">
        <v>18728</v>
      </c>
      <c r="AA20" s="749">
        <v>77.035086997655384</v>
      </c>
      <c r="AB20" s="746">
        <v>5583</v>
      </c>
      <c r="AC20" s="235">
        <f t="shared" si="0"/>
        <v>22.964913002344616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43169</v>
      </c>
      <c r="E21" s="740">
        <f t="shared" si="2"/>
        <v>28141</v>
      </c>
      <c r="F21" s="577">
        <f t="shared" si="3"/>
        <v>65.187982116796775</v>
      </c>
      <c r="G21" s="740">
        <f t="shared" si="4"/>
        <v>15028</v>
      </c>
      <c r="H21" s="237">
        <f t="shared" si="3"/>
        <v>34.812017883203225</v>
      </c>
      <c r="I21" s="226"/>
      <c r="J21" s="234">
        <f t="shared" si="5"/>
        <v>9661</v>
      </c>
      <c r="K21" s="752">
        <f t="shared" si="6"/>
        <v>22.379485278788021</v>
      </c>
      <c r="L21" s="746">
        <v>3933</v>
      </c>
      <c r="M21" s="749">
        <v>40.710071421177936</v>
      </c>
      <c r="N21" s="746">
        <v>5728</v>
      </c>
      <c r="O21" s="235">
        <v>59.289928578822071</v>
      </c>
      <c r="P21" s="226"/>
      <c r="Q21" s="234">
        <v>7610</v>
      </c>
      <c r="R21" s="752">
        <v>17.628390743357503</v>
      </c>
      <c r="S21" s="746">
        <v>4432</v>
      </c>
      <c r="T21" s="749">
        <v>58.239159001314057</v>
      </c>
      <c r="U21" s="746">
        <v>3178</v>
      </c>
      <c r="V21" s="235">
        <v>41.760840998685936</v>
      </c>
      <c r="W21" s="226"/>
      <c r="X21" s="234">
        <v>25898</v>
      </c>
      <c r="Y21" s="752">
        <v>59.992123977854483</v>
      </c>
      <c r="Z21" s="746">
        <v>19776</v>
      </c>
      <c r="AA21" s="749">
        <v>76.361108965943316</v>
      </c>
      <c r="AB21" s="746">
        <v>6122</v>
      </c>
      <c r="AC21" s="235">
        <f t="shared" si="0"/>
        <v>23.638891034056684</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11950</v>
      </c>
      <c r="E22" s="740">
        <f t="shared" si="2"/>
        <v>7879</v>
      </c>
      <c r="F22" s="577">
        <f t="shared" si="3"/>
        <v>65.93305439330544</v>
      </c>
      <c r="G22" s="740">
        <f t="shared" si="4"/>
        <v>4071</v>
      </c>
      <c r="H22" s="237">
        <f t="shared" si="3"/>
        <v>34.06694560669456</v>
      </c>
      <c r="I22" s="226"/>
      <c r="J22" s="234">
        <f t="shared" si="5"/>
        <v>2583</v>
      </c>
      <c r="K22" s="752">
        <f t="shared" si="6"/>
        <v>21.615062761506277</v>
      </c>
      <c r="L22" s="746">
        <v>1068</v>
      </c>
      <c r="M22" s="749">
        <v>41.347270615563296</v>
      </c>
      <c r="N22" s="746">
        <v>1515</v>
      </c>
      <c r="O22" s="235">
        <v>58.652729384436697</v>
      </c>
      <c r="P22" s="226"/>
      <c r="Q22" s="234">
        <v>1924</v>
      </c>
      <c r="R22" s="752">
        <v>16.100418410041843</v>
      </c>
      <c r="S22" s="746">
        <v>1111</v>
      </c>
      <c r="T22" s="749">
        <v>57.744282744282749</v>
      </c>
      <c r="U22" s="746">
        <v>813</v>
      </c>
      <c r="V22" s="235">
        <v>42.255717255717258</v>
      </c>
      <c r="W22" s="226"/>
      <c r="X22" s="234">
        <v>7443</v>
      </c>
      <c r="Y22" s="752">
        <v>62.284518828451887</v>
      </c>
      <c r="Z22" s="746">
        <v>5700</v>
      </c>
      <c r="AA22" s="749">
        <v>76.582023377670296</v>
      </c>
      <c r="AB22" s="746">
        <v>1743</v>
      </c>
      <c r="AC22" s="235">
        <f t="shared" si="0"/>
        <v>23.417976622329707</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26438</v>
      </c>
      <c r="E23" s="740">
        <f t="shared" si="2"/>
        <v>17738</v>
      </c>
      <c r="F23" s="577">
        <f t="shared" si="3"/>
        <v>67.092820939556702</v>
      </c>
      <c r="G23" s="740">
        <f t="shared" si="4"/>
        <v>8700</v>
      </c>
      <c r="H23" s="237">
        <f t="shared" si="3"/>
        <v>32.907179060443305</v>
      </c>
      <c r="I23" s="226"/>
      <c r="J23" s="234">
        <f t="shared" si="5"/>
        <v>5291</v>
      </c>
      <c r="K23" s="752">
        <f t="shared" si="6"/>
        <v>20.012860276874196</v>
      </c>
      <c r="L23" s="746">
        <v>2251</v>
      </c>
      <c r="M23" s="749">
        <v>42.543942543942542</v>
      </c>
      <c r="N23" s="746">
        <v>3040</v>
      </c>
      <c r="O23" s="235">
        <v>57.456057456057451</v>
      </c>
      <c r="P23" s="226"/>
      <c r="Q23" s="234">
        <v>4383</v>
      </c>
      <c r="R23" s="752">
        <v>16.578409864588849</v>
      </c>
      <c r="S23" s="746">
        <v>2471</v>
      </c>
      <c r="T23" s="749">
        <v>56.376910791695188</v>
      </c>
      <c r="U23" s="746">
        <v>1912</v>
      </c>
      <c r="V23" s="235">
        <v>43.623089208304819</v>
      </c>
      <c r="W23" s="226"/>
      <c r="X23" s="234">
        <v>16764</v>
      </c>
      <c r="Y23" s="752">
        <v>63.408729858536951</v>
      </c>
      <c r="Z23" s="746">
        <v>13016</v>
      </c>
      <c r="AA23" s="749">
        <v>77.642567406346927</v>
      </c>
      <c r="AB23" s="746">
        <v>3748</v>
      </c>
      <c r="AC23" s="235">
        <f t="shared" si="0"/>
        <v>22.357432593653066</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59518</v>
      </c>
      <c r="E24" s="740">
        <f t="shared" si="2"/>
        <v>40231</v>
      </c>
      <c r="F24" s="577">
        <f t="shared" si="3"/>
        <v>67.594677240498669</v>
      </c>
      <c r="G24" s="740">
        <f t="shared" si="4"/>
        <v>19287</v>
      </c>
      <c r="H24" s="237">
        <f t="shared" si="3"/>
        <v>32.405322759501324</v>
      </c>
      <c r="I24" s="226"/>
      <c r="J24" s="234">
        <f t="shared" si="5"/>
        <v>14807</v>
      </c>
      <c r="K24" s="752">
        <f t="shared" si="6"/>
        <v>24.878188111159648</v>
      </c>
      <c r="L24" s="746">
        <v>7324</v>
      </c>
      <c r="M24" s="749">
        <v>49.463091780914432</v>
      </c>
      <c r="N24" s="746">
        <v>7483</v>
      </c>
      <c r="O24" s="235">
        <v>50.536908219085561</v>
      </c>
      <c r="P24" s="226"/>
      <c r="Q24" s="234">
        <v>9117</v>
      </c>
      <c r="R24" s="752">
        <v>15.318055042172116</v>
      </c>
      <c r="S24" s="746">
        <v>5441</v>
      </c>
      <c r="T24" s="749">
        <v>59.679719205879124</v>
      </c>
      <c r="U24" s="746">
        <v>3676</v>
      </c>
      <c r="V24" s="235">
        <v>40.320280794120869</v>
      </c>
      <c r="W24" s="226"/>
      <c r="X24" s="234">
        <v>35594</v>
      </c>
      <c r="Y24" s="752">
        <v>59.803756846668236</v>
      </c>
      <c r="Z24" s="746">
        <v>27466</v>
      </c>
      <c r="AA24" s="749">
        <v>77.164690678204195</v>
      </c>
      <c r="AB24" s="746">
        <v>8128</v>
      </c>
      <c r="AC24" s="235">
        <f t="shared" si="0"/>
        <v>22.835309321795808</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13062</v>
      </c>
      <c r="E25" s="740">
        <f t="shared" si="2"/>
        <v>7533</v>
      </c>
      <c r="F25" s="577">
        <f t="shared" si="3"/>
        <v>57.671107028020209</v>
      </c>
      <c r="G25" s="740">
        <f t="shared" si="4"/>
        <v>5529</v>
      </c>
      <c r="H25" s="237">
        <f t="shared" si="3"/>
        <v>42.328892971979784</v>
      </c>
      <c r="I25" s="226"/>
      <c r="J25" s="234">
        <f t="shared" si="5"/>
        <v>4927</v>
      </c>
      <c r="K25" s="752">
        <f t="shared" si="6"/>
        <v>37.720104118817943</v>
      </c>
      <c r="L25" s="746">
        <v>1783</v>
      </c>
      <c r="M25" s="749">
        <v>36.188349908666531</v>
      </c>
      <c r="N25" s="746">
        <v>3144</v>
      </c>
      <c r="O25" s="235">
        <v>63.811650091333469</v>
      </c>
      <c r="P25" s="226"/>
      <c r="Q25" s="234">
        <v>1944</v>
      </c>
      <c r="R25" s="752">
        <v>14.882866329811668</v>
      </c>
      <c r="S25" s="746">
        <v>1074</v>
      </c>
      <c r="T25" s="749">
        <v>55.246913580246911</v>
      </c>
      <c r="U25" s="746">
        <v>870</v>
      </c>
      <c r="V25" s="235">
        <v>44.753086419753089</v>
      </c>
      <c r="W25" s="226"/>
      <c r="X25" s="234">
        <v>6191</v>
      </c>
      <c r="Y25" s="752">
        <v>47.397029551370387</v>
      </c>
      <c r="Z25" s="746">
        <v>4676</v>
      </c>
      <c r="AA25" s="749">
        <v>75.528993700533036</v>
      </c>
      <c r="AB25" s="746">
        <v>1515</v>
      </c>
      <c r="AC25" s="235">
        <f t="shared" si="0"/>
        <v>24.471006299466968</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3445</v>
      </c>
      <c r="E26" s="742">
        <f t="shared" si="2"/>
        <v>2381</v>
      </c>
      <c r="F26" s="579">
        <f t="shared" si="3"/>
        <v>69.114658925979683</v>
      </c>
      <c r="G26" s="742">
        <f t="shared" si="4"/>
        <v>1064</v>
      </c>
      <c r="H26" s="237">
        <f t="shared" si="3"/>
        <v>30.885341074020317</v>
      </c>
      <c r="I26" s="226"/>
      <c r="J26" s="238">
        <f t="shared" si="5"/>
        <v>652</v>
      </c>
      <c r="K26" s="753">
        <f t="shared" si="6"/>
        <v>18.92597968069666</v>
      </c>
      <c r="L26" s="741">
        <v>306</v>
      </c>
      <c r="M26" s="578">
        <v>46.932515337423311</v>
      </c>
      <c r="N26" s="741">
        <v>346</v>
      </c>
      <c r="O26" s="235">
        <v>53.067484662576689</v>
      </c>
      <c r="P26" s="226"/>
      <c r="Q26" s="238">
        <v>527</v>
      </c>
      <c r="R26" s="753">
        <v>15.297532656023222</v>
      </c>
      <c r="S26" s="741">
        <v>313</v>
      </c>
      <c r="T26" s="578">
        <v>59.39278937381404</v>
      </c>
      <c r="U26" s="741">
        <v>214</v>
      </c>
      <c r="V26" s="235">
        <v>40.60721062618596</v>
      </c>
      <c r="W26" s="226"/>
      <c r="X26" s="238">
        <v>2266</v>
      </c>
      <c r="Y26" s="753">
        <v>65.776487663280108</v>
      </c>
      <c r="Z26" s="741">
        <v>1762</v>
      </c>
      <c r="AA26" s="578">
        <v>77.758164165931149</v>
      </c>
      <c r="AB26" s="741">
        <v>504</v>
      </c>
      <c r="AC26" s="235">
        <f t="shared" si="0"/>
        <v>22.241835834068844</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17068</v>
      </c>
      <c r="E27" s="742">
        <f t="shared" si="2"/>
        <v>11533</v>
      </c>
      <c r="F27" s="579">
        <f t="shared" si="3"/>
        <v>67.57089289899227</v>
      </c>
      <c r="G27" s="742">
        <f t="shared" si="4"/>
        <v>5535</v>
      </c>
      <c r="H27" s="237">
        <f t="shared" si="3"/>
        <v>32.42910710100773</v>
      </c>
      <c r="I27" s="226"/>
      <c r="J27" s="238">
        <f t="shared" si="5"/>
        <v>3363</v>
      </c>
      <c r="K27" s="753">
        <f t="shared" si="6"/>
        <v>19.70353878603234</v>
      </c>
      <c r="L27" s="741">
        <v>1413</v>
      </c>
      <c r="M27" s="578">
        <v>42.016057091882246</v>
      </c>
      <c r="N27" s="741">
        <v>1950</v>
      </c>
      <c r="O27" s="235">
        <v>57.983942908117747</v>
      </c>
      <c r="P27" s="226"/>
      <c r="Q27" s="238">
        <v>2567</v>
      </c>
      <c r="R27" s="753">
        <v>15.039840637450199</v>
      </c>
      <c r="S27" s="741">
        <v>1472</v>
      </c>
      <c r="T27" s="578">
        <v>57.34320218153487</v>
      </c>
      <c r="U27" s="741">
        <v>1095</v>
      </c>
      <c r="V27" s="235">
        <v>42.656797818465137</v>
      </c>
      <c r="W27" s="226"/>
      <c r="X27" s="238">
        <v>11138</v>
      </c>
      <c r="Y27" s="753">
        <v>65.256620576517449</v>
      </c>
      <c r="Z27" s="741">
        <v>8648</v>
      </c>
      <c r="AA27" s="578">
        <v>77.644101274914718</v>
      </c>
      <c r="AB27" s="741">
        <v>2490</v>
      </c>
      <c r="AC27" s="235">
        <f t="shared" si="0"/>
        <v>22.355898725085293</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2393</v>
      </c>
      <c r="E28" s="742">
        <f t="shared" si="2"/>
        <v>1538</v>
      </c>
      <c r="F28" s="579">
        <f t="shared" si="3"/>
        <v>64.270789803593814</v>
      </c>
      <c r="G28" s="742">
        <f t="shared" si="4"/>
        <v>855</v>
      </c>
      <c r="H28" s="243">
        <f t="shared" si="3"/>
        <v>35.729210196406186</v>
      </c>
      <c r="I28" s="226"/>
      <c r="J28" s="238">
        <f t="shared" si="5"/>
        <v>537</v>
      </c>
      <c r="K28" s="753">
        <f t="shared" si="6"/>
        <v>22.440451316339324</v>
      </c>
      <c r="L28" s="741">
        <v>230</v>
      </c>
      <c r="M28" s="578">
        <v>42.830540037243949</v>
      </c>
      <c r="N28" s="741">
        <v>307</v>
      </c>
      <c r="O28" s="242">
        <v>57.169459962756051</v>
      </c>
      <c r="P28" s="226"/>
      <c r="Q28" s="238">
        <v>355</v>
      </c>
      <c r="R28" s="753">
        <v>14.834935227747598</v>
      </c>
      <c r="S28" s="741">
        <v>198</v>
      </c>
      <c r="T28" s="578">
        <v>55.774647887323944</v>
      </c>
      <c r="U28" s="741">
        <v>157</v>
      </c>
      <c r="V28" s="242">
        <v>44.225352112676056</v>
      </c>
      <c r="W28" s="226"/>
      <c r="X28" s="238">
        <v>1501</v>
      </c>
      <c r="Y28" s="753">
        <v>62.724613455913079</v>
      </c>
      <c r="Z28" s="741">
        <v>1110</v>
      </c>
      <c r="AA28" s="578">
        <v>73.95069953364424</v>
      </c>
      <c r="AB28" s="741">
        <v>391</v>
      </c>
      <c r="AC28" s="242">
        <f t="shared" si="0"/>
        <v>26.049300466355763</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1142</v>
      </c>
      <c r="E29" s="743">
        <f t="shared" si="2"/>
        <v>615</v>
      </c>
      <c r="F29" s="580">
        <f t="shared" si="3"/>
        <v>53.852889667250437</v>
      </c>
      <c r="G29" s="743">
        <f t="shared" si="4"/>
        <v>527</v>
      </c>
      <c r="H29" s="248">
        <f t="shared" si="3"/>
        <v>46.147110332749563</v>
      </c>
      <c r="I29" s="226"/>
      <c r="J29" s="245">
        <f t="shared" si="5"/>
        <v>626</v>
      </c>
      <c r="K29" s="754">
        <f t="shared" si="6"/>
        <v>54.81611208406305</v>
      </c>
      <c r="L29" s="747">
        <v>237</v>
      </c>
      <c r="M29" s="750">
        <v>37.859424920127793</v>
      </c>
      <c r="N29" s="747">
        <v>389</v>
      </c>
      <c r="O29" s="246">
        <v>62.140575079872207</v>
      </c>
      <c r="P29" s="226"/>
      <c r="Q29" s="245">
        <v>163</v>
      </c>
      <c r="R29" s="754">
        <v>14.273204903677758</v>
      </c>
      <c r="S29" s="747">
        <v>105</v>
      </c>
      <c r="T29" s="750">
        <v>64.417177914110425</v>
      </c>
      <c r="U29" s="747">
        <v>58</v>
      </c>
      <c r="V29" s="246">
        <v>35.582822085889568</v>
      </c>
      <c r="W29" s="226"/>
      <c r="X29" s="245">
        <v>353</v>
      </c>
      <c r="Y29" s="754">
        <v>30.910683012259195</v>
      </c>
      <c r="Z29" s="747">
        <v>273</v>
      </c>
      <c r="AA29" s="750">
        <v>77.337110481586407</v>
      </c>
      <c r="AB29" s="747">
        <v>80</v>
      </c>
      <c r="AC29" s="246">
        <f t="shared" si="0"/>
        <v>22.6628895184136</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403022</v>
      </c>
      <c r="E31" s="744">
        <f>L31+S31+Z31</f>
        <v>259022</v>
      </c>
      <c r="F31" s="409">
        <f>E31/$D31*100</f>
        <v>64.269940598776245</v>
      </c>
      <c r="G31" s="744">
        <f>N31+U31+AB31</f>
        <v>144000</v>
      </c>
      <c r="H31" s="255">
        <f>G31/$D31*100</f>
        <v>35.730059401223755</v>
      </c>
      <c r="I31" s="211"/>
      <c r="J31" s="253">
        <f>SUM(J12:J29)</f>
        <v>106740</v>
      </c>
      <c r="K31" s="755">
        <f>J31/$D31*100</f>
        <v>26.484906531157108</v>
      </c>
      <c r="L31" s="744">
        <f>SUM(L12:L29)</f>
        <v>44514</v>
      </c>
      <c r="M31" s="409">
        <f t="shared" ref="M13:O31" si="7">L31/$J31*100</f>
        <v>41.70320404721754</v>
      </c>
      <c r="N31" s="744">
        <f>SUM(N12:N29)</f>
        <v>62226</v>
      </c>
      <c r="O31" s="254">
        <f t="shared" si="7"/>
        <v>58.296795952782468</v>
      </c>
      <c r="P31" s="211"/>
      <c r="Q31" s="253">
        <f>SUM(Q12:Q29)</f>
        <v>65040</v>
      </c>
      <c r="R31" s="755">
        <f>Q31/$D31*100</f>
        <v>16.13807682955273</v>
      </c>
      <c r="S31" s="744">
        <f>SUM(S12:S29)</f>
        <v>37640</v>
      </c>
      <c r="T31" s="409">
        <f>S31/$Q31*100</f>
        <v>57.872078720787215</v>
      </c>
      <c r="U31" s="744">
        <f>SUM(U12:U29)</f>
        <v>27400</v>
      </c>
      <c r="V31" s="254">
        <f>U31/$Q31*100</f>
        <v>42.127921279212792</v>
      </c>
      <c r="W31" s="211"/>
      <c r="X31" s="253">
        <f>SUM(X12:X29)</f>
        <v>231242</v>
      </c>
      <c r="Y31" s="755">
        <f>X31/$D31*100</f>
        <v>57.377016639290169</v>
      </c>
      <c r="Z31" s="744">
        <f>SUM(Z12:Z29)</f>
        <v>176868</v>
      </c>
      <c r="AA31" s="409">
        <f>Z31/$X31*100</f>
        <v>76.486105465270143</v>
      </c>
      <c r="AB31" s="744">
        <f>SUM(AB12:AB29)</f>
        <v>54374</v>
      </c>
      <c r="AC31" s="254">
        <f>AB31/$X31*100</f>
        <v>23.51389453472985</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52</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434</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270</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271</v>
      </c>
      <c r="K8" s="1054"/>
      <c r="L8" s="1054"/>
      <c r="M8" s="1054"/>
      <c r="N8" s="1054"/>
      <c r="O8" s="1055"/>
      <c r="P8" s="211"/>
      <c r="Q8" s="1056" t="s">
        <v>272</v>
      </c>
      <c r="R8" s="1054"/>
      <c r="S8" s="1054"/>
      <c r="T8" s="1054"/>
      <c r="U8" s="1054"/>
      <c r="V8" s="1055"/>
      <c r="W8" s="211"/>
      <c r="X8" s="1056" t="s">
        <v>273</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278</v>
      </c>
      <c r="L9" s="1059" t="s">
        <v>27</v>
      </c>
      <c r="M9" s="1060"/>
      <c r="N9" s="1060" t="s">
        <v>26</v>
      </c>
      <c r="O9" s="1061"/>
      <c r="P9" s="211"/>
      <c r="Q9" s="1062" t="s">
        <v>12</v>
      </c>
      <c r="R9" s="1064" t="s">
        <v>278</v>
      </c>
      <c r="S9" s="1059" t="s">
        <v>27</v>
      </c>
      <c r="T9" s="1060"/>
      <c r="U9" s="1060" t="s">
        <v>26</v>
      </c>
      <c r="V9" s="1061"/>
      <c r="W9" s="211"/>
      <c r="X9" s="1062" t="s">
        <v>12</v>
      </c>
      <c r="Y9" s="1064" t="s">
        <v>278</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807" t="s">
        <v>278</v>
      </c>
      <c r="G10" s="408" t="s">
        <v>12</v>
      </c>
      <c r="H10" s="271" t="s">
        <v>278</v>
      </c>
      <c r="I10" s="216"/>
      <c r="J10" s="1063"/>
      <c r="K10" s="1065"/>
      <c r="L10" s="408" t="s">
        <v>12</v>
      </c>
      <c r="M10" s="807" t="s">
        <v>278</v>
      </c>
      <c r="N10" s="408" t="s">
        <v>12</v>
      </c>
      <c r="O10" s="271" t="s">
        <v>278</v>
      </c>
      <c r="P10" s="216"/>
      <c r="Q10" s="1063"/>
      <c r="R10" s="1065"/>
      <c r="S10" s="408" t="s">
        <v>12</v>
      </c>
      <c r="T10" s="807" t="s">
        <v>278</v>
      </c>
      <c r="U10" s="408" t="s">
        <v>12</v>
      </c>
      <c r="V10" s="271" t="s">
        <v>278</v>
      </c>
      <c r="W10" s="216"/>
      <c r="X10" s="1063"/>
      <c r="Y10" s="106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129600</v>
      </c>
      <c r="E12" s="739">
        <f>L12+S12+Z12</f>
        <v>82344</v>
      </c>
      <c r="F12" s="748">
        <f>E12/$D12*100</f>
        <v>63.537037037037038</v>
      </c>
      <c r="G12" s="739">
        <f>N12+U12+AB12</f>
        <v>47256</v>
      </c>
      <c r="H12" s="230">
        <f>G12/$D12*100</f>
        <v>36.462962962962962</v>
      </c>
      <c r="I12" s="226"/>
      <c r="J12" s="227">
        <f>L12+N12</f>
        <v>38894</v>
      </c>
      <c r="K12" s="751">
        <f>J12/$D12*100</f>
        <v>30.0108024691358</v>
      </c>
      <c r="L12" s="745">
        <v>15882</v>
      </c>
      <c r="M12" s="748">
        <v>40.834061809019381</v>
      </c>
      <c r="N12" s="745">
        <v>23012</v>
      </c>
      <c r="O12" s="228">
        <v>59.165938190980619</v>
      </c>
      <c r="P12" s="226"/>
      <c r="Q12" s="227">
        <v>26145</v>
      </c>
      <c r="R12" s="751">
        <v>20.173611111111111</v>
      </c>
      <c r="S12" s="745">
        <v>17105</v>
      </c>
      <c r="T12" s="748">
        <v>65.42359915853892</v>
      </c>
      <c r="U12" s="745">
        <v>9040</v>
      </c>
      <c r="V12" s="228">
        <v>34.57640084146108</v>
      </c>
      <c r="W12" s="226"/>
      <c r="X12" s="227">
        <v>64561</v>
      </c>
      <c r="Y12" s="751">
        <v>49.815586419753089</v>
      </c>
      <c r="Z12" s="745">
        <v>49357</v>
      </c>
      <c r="AA12" s="748">
        <v>76.450178900574656</v>
      </c>
      <c r="AB12" s="745">
        <v>15204</v>
      </c>
      <c r="AC12" s="228">
        <f t="shared" ref="AC12:AC29" si="0">AB12/$X12*100</f>
        <v>23.549821099425351</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14532</v>
      </c>
      <c r="E13" s="740">
        <f t="shared" ref="E13:E29" si="2">L13+S13+Z13</f>
        <v>9152</v>
      </c>
      <c r="F13" s="577">
        <f t="shared" ref="F13:H29" si="3">E13/$D13*100</f>
        <v>62.978254885769339</v>
      </c>
      <c r="G13" s="740">
        <f t="shared" ref="G13:G29" si="4">N13+U13+AB13</f>
        <v>5380</v>
      </c>
      <c r="H13" s="237">
        <f t="shared" si="3"/>
        <v>37.021745114230661</v>
      </c>
      <c r="I13" s="226"/>
      <c r="J13" s="234">
        <f t="shared" ref="J13:J29" si="5">L13+N13</f>
        <v>3192</v>
      </c>
      <c r="K13" s="752">
        <f t="shared" ref="K13:K29" si="6">J13/$D13*100</f>
        <v>21.965317919075144</v>
      </c>
      <c r="L13" s="746">
        <v>1327</v>
      </c>
      <c r="M13" s="749">
        <v>41.572681704260653</v>
      </c>
      <c r="N13" s="746">
        <v>1865</v>
      </c>
      <c r="O13" s="235">
        <v>58.427318295739347</v>
      </c>
      <c r="P13" s="226"/>
      <c r="Q13" s="234">
        <v>2497</v>
      </c>
      <c r="R13" s="752">
        <v>17.182769061381777</v>
      </c>
      <c r="S13" s="746">
        <v>1448</v>
      </c>
      <c r="T13" s="749">
        <v>57.989587505006</v>
      </c>
      <c r="U13" s="746">
        <v>1049</v>
      </c>
      <c r="V13" s="235">
        <v>42.010412494993993</v>
      </c>
      <c r="W13" s="226"/>
      <c r="X13" s="234">
        <v>8843</v>
      </c>
      <c r="Y13" s="752">
        <v>60.851913019543083</v>
      </c>
      <c r="Z13" s="746">
        <v>6377</v>
      </c>
      <c r="AA13" s="749">
        <v>72.113536130272522</v>
      </c>
      <c r="AB13" s="746">
        <v>2466</v>
      </c>
      <c r="AC13" s="235">
        <f t="shared" si="0"/>
        <v>27.886463869727468</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10318</v>
      </c>
      <c r="E14" s="740">
        <f t="shared" si="2"/>
        <v>6664</v>
      </c>
      <c r="F14" s="577">
        <f t="shared" si="3"/>
        <v>64.586160108548157</v>
      </c>
      <c r="G14" s="740">
        <f t="shared" si="4"/>
        <v>3654</v>
      </c>
      <c r="H14" s="237">
        <f t="shared" si="3"/>
        <v>35.413839891451829</v>
      </c>
      <c r="I14" s="226"/>
      <c r="J14" s="234">
        <f t="shared" si="5"/>
        <v>2585</v>
      </c>
      <c r="K14" s="752">
        <f t="shared" si="6"/>
        <v>25.053304904051171</v>
      </c>
      <c r="L14" s="746">
        <v>991</v>
      </c>
      <c r="M14" s="749">
        <v>38.336557059961315</v>
      </c>
      <c r="N14" s="746">
        <v>1594</v>
      </c>
      <c r="O14" s="235">
        <v>61.663442940038685</v>
      </c>
      <c r="P14" s="226"/>
      <c r="Q14" s="234">
        <v>2056</v>
      </c>
      <c r="R14" s="752">
        <v>19.926342314402014</v>
      </c>
      <c r="S14" s="746">
        <v>1220</v>
      </c>
      <c r="T14" s="749">
        <v>59.338521400778212</v>
      </c>
      <c r="U14" s="746">
        <v>836</v>
      </c>
      <c r="V14" s="235">
        <v>40.661478599221788</v>
      </c>
      <c r="W14" s="226"/>
      <c r="X14" s="234">
        <v>5677</v>
      </c>
      <c r="Y14" s="752">
        <v>55.020352781546812</v>
      </c>
      <c r="Z14" s="746">
        <v>4453</v>
      </c>
      <c r="AA14" s="749">
        <v>78.43931654042629</v>
      </c>
      <c r="AB14" s="746">
        <v>1224</v>
      </c>
      <c r="AC14" s="235">
        <f t="shared" si="0"/>
        <v>21.560683459573717</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9836</v>
      </c>
      <c r="E15" s="740">
        <f t="shared" si="2"/>
        <v>5972</v>
      </c>
      <c r="F15" s="577">
        <f t="shared" si="3"/>
        <v>60.715738104920703</v>
      </c>
      <c r="G15" s="740">
        <f t="shared" si="4"/>
        <v>3864</v>
      </c>
      <c r="H15" s="237">
        <f t="shared" si="3"/>
        <v>39.284261895079304</v>
      </c>
      <c r="I15" s="226"/>
      <c r="J15" s="234">
        <f t="shared" si="5"/>
        <v>2834</v>
      </c>
      <c r="K15" s="752">
        <f t="shared" si="6"/>
        <v>28.81252541683611</v>
      </c>
      <c r="L15" s="746">
        <v>1150</v>
      </c>
      <c r="M15" s="749">
        <v>40.578687367678192</v>
      </c>
      <c r="N15" s="746">
        <v>1684</v>
      </c>
      <c r="O15" s="235">
        <v>59.421312632321808</v>
      </c>
      <c r="P15" s="226"/>
      <c r="Q15" s="234">
        <v>2026</v>
      </c>
      <c r="R15" s="752">
        <v>20.597803985359903</v>
      </c>
      <c r="S15" s="746">
        <v>1166</v>
      </c>
      <c r="T15" s="749">
        <v>57.551826258637703</v>
      </c>
      <c r="U15" s="746">
        <v>860</v>
      </c>
      <c r="V15" s="235">
        <v>42.448173741362289</v>
      </c>
      <c r="W15" s="226"/>
      <c r="X15" s="234">
        <v>4976</v>
      </c>
      <c r="Y15" s="752">
        <v>50.58967059780398</v>
      </c>
      <c r="Z15" s="746">
        <v>3656</v>
      </c>
      <c r="AA15" s="749">
        <v>73.472668810289392</v>
      </c>
      <c r="AB15" s="746">
        <v>1320</v>
      </c>
      <c r="AC15" s="235">
        <f t="shared" si="0"/>
        <v>26.527331189710612</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14013</v>
      </c>
      <c r="E16" s="740">
        <f t="shared" si="2"/>
        <v>8151</v>
      </c>
      <c r="F16" s="577">
        <f t="shared" si="3"/>
        <v>58.167415970884186</v>
      </c>
      <c r="G16" s="740">
        <f t="shared" si="4"/>
        <v>5862</v>
      </c>
      <c r="H16" s="237">
        <f t="shared" si="3"/>
        <v>41.832584029115822</v>
      </c>
      <c r="I16" s="226"/>
      <c r="J16" s="234">
        <f t="shared" si="5"/>
        <v>5834</v>
      </c>
      <c r="K16" s="752">
        <f t="shared" si="6"/>
        <v>41.63276957111254</v>
      </c>
      <c r="L16" s="746">
        <v>2377</v>
      </c>
      <c r="M16" s="749">
        <v>40.743914981145011</v>
      </c>
      <c r="N16" s="746">
        <v>3457</v>
      </c>
      <c r="O16" s="235">
        <v>59.256085018854989</v>
      </c>
      <c r="P16" s="226"/>
      <c r="Q16" s="234">
        <v>2737</v>
      </c>
      <c r="R16" s="752">
        <v>19.531863269820882</v>
      </c>
      <c r="S16" s="746">
        <v>1680</v>
      </c>
      <c r="T16" s="749">
        <v>61.381074168797959</v>
      </c>
      <c r="U16" s="746">
        <v>1057</v>
      </c>
      <c r="V16" s="235">
        <v>38.618925831202041</v>
      </c>
      <c r="W16" s="226"/>
      <c r="X16" s="234">
        <v>5442</v>
      </c>
      <c r="Y16" s="752">
        <v>38.835367159066578</v>
      </c>
      <c r="Z16" s="746">
        <v>4094</v>
      </c>
      <c r="AA16" s="749">
        <v>75.229694965086367</v>
      </c>
      <c r="AB16" s="746">
        <v>1348</v>
      </c>
      <c r="AC16" s="235">
        <f t="shared" si="0"/>
        <v>24.770305034913633</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7478</v>
      </c>
      <c r="E17" s="741">
        <f t="shared" si="2"/>
        <v>4743</v>
      </c>
      <c r="F17" s="578">
        <f t="shared" si="3"/>
        <v>63.426049745921361</v>
      </c>
      <c r="G17" s="741">
        <f t="shared" si="4"/>
        <v>2735</v>
      </c>
      <c r="H17" s="237">
        <f t="shared" si="3"/>
        <v>36.573950254078632</v>
      </c>
      <c r="I17" s="226"/>
      <c r="J17" s="238">
        <f t="shared" si="5"/>
        <v>1853</v>
      </c>
      <c r="K17" s="753">
        <f t="shared" si="6"/>
        <v>24.779352768119818</v>
      </c>
      <c r="L17" s="741">
        <v>756</v>
      </c>
      <c r="M17" s="578">
        <v>40.798704803022126</v>
      </c>
      <c r="N17" s="741">
        <v>1097</v>
      </c>
      <c r="O17" s="235">
        <v>59.201295196977874</v>
      </c>
      <c r="P17" s="226"/>
      <c r="Q17" s="238">
        <v>1513</v>
      </c>
      <c r="R17" s="753">
        <v>20.232682535437281</v>
      </c>
      <c r="S17" s="741">
        <v>843</v>
      </c>
      <c r="T17" s="578">
        <v>55.71711830799736</v>
      </c>
      <c r="U17" s="741">
        <v>670</v>
      </c>
      <c r="V17" s="235">
        <v>44.282881692002647</v>
      </c>
      <c r="W17" s="226"/>
      <c r="X17" s="238">
        <v>4112</v>
      </c>
      <c r="Y17" s="753">
        <v>54.987964696442901</v>
      </c>
      <c r="Z17" s="741">
        <v>3144</v>
      </c>
      <c r="AA17" s="578">
        <v>76.459143968871587</v>
      </c>
      <c r="AB17" s="741">
        <v>968</v>
      </c>
      <c r="AC17" s="235">
        <f t="shared" si="0"/>
        <v>23.540856031128403</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39903</v>
      </c>
      <c r="E18" s="740">
        <f t="shared" si="2"/>
        <v>25228</v>
      </c>
      <c r="F18" s="577">
        <f t="shared" si="3"/>
        <v>63.223316542615848</v>
      </c>
      <c r="G18" s="740">
        <f t="shared" si="4"/>
        <v>14675</v>
      </c>
      <c r="H18" s="237">
        <f t="shared" si="3"/>
        <v>36.776683457384159</v>
      </c>
      <c r="I18" s="226"/>
      <c r="J18" s="234">
        <f t="shared" si="5"/>
        <v>9217</v>
      </c>
      <c r="K18" s="752">
        <f t="shared" si="6"/>
        <v>23.098513896198281</v>
      </c>
      <c r="L18" s="746">
        <v>3878</v>
      </c>
      <c r="M18" s="749">
        <v>42.074427687967884</v>
      </c>
      <c r="N18" s="746">
        <v>5339</v>
      </c>
      <c r="O18" s="235">
        <v>57.925572312032116</v>
      </c>
      <c r="P18" s="226"/>
      <c r="Q18" s="234">
        <v>6822</v>
      </c>
      <c r="R18" s="752">
        <v>17.096458912863692</v>
      </c>
      <c r="S18" s="746">
        <v>3862</v>
      </c>
      <c r="T18" s="749">
        <v>56.610964526531802</v>
      </c>
      <c r="U18" s="746">
        <v>2960</v>
      </c>
      <c r="V18" s="235">
        <v>43.389035473468191</v>
      </c>
      <c r="W18" s="226"/>
      <c r="X18" s="234">
        <v>23864</v>
      </c>
      <c r="Y18" s="752">
        <v>59.80502719093802</v>
      </c>
      <c r="Z18" s="746">
        <v>17488</v>
      </c>
      <c r="AA18" s="749">
        <v>73.281930942004692</v>
      </c>
      <c r="AB18" s="746">
        <v>6376</v>
      </c>
      <c r="AC18" s="235">
        <f t="shared" si="0"/>
        <v>26.718069057995308</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23256</v>
      </c>
      <c r="E19" s="740">
        <f t="shared" si="2"/>
        <v>14461</v>
      </c>
      <c r="F19" s="577">
        <f t="shared" si="3"/>
        <v>62.181802545579636</v>
      </c>
      <c r="G19" s="740">
        <f t="shared" si="4"/>
        <v>8795</v>
      </c>
      <c r="H19" s="237">
        <f t="shared" si="3"/>
        <v>37.818197454420364</v>
      </c>
      <c r="I19" s="226"/>
      <c r="J19" s="234">
        <f t="shared" si="5"/>
        <v>6109</v>
      </c>
      <c r="K19" s="752">
        <f t="shared" si="6"/>
        <v>26.268489852081185</v>
      </c>
      <c r="L19" s="746">
        <v>2513</v>
      </c>
      <c r="M19" s="749">
        <v>41.136028809952528</v>
      </c>
      <c r="N19" s="746">
        <v>3596</v>
      </c>
      <c r="O19" s="235">
        <v>58.863971190047472</v>
      </c>
      <c r="P19" s="226"/>
      <c r="Q19" s="234">
        <v>4052</v>
      </c>
      <c r="R19" s="752">
        <v>17.4234606123151</v>
      </c>
      <c r="S19" s="746">
        <v>2433</v>
      </c>
      <c r="T19" s="749">
        <v>60.044422507403752</v>
      </c>
      <c r="U19" s="746">
        <v>1619</v>
      </c>
      <c r="V19" s="235">
        <v>39.955577492596248</v>
      </c>
      <c r="W19" s="226"/>
      <c r="X19" s="234">
        <v>13095</v>
      </c>
      <c r="Y19" s="752">
        <v>56.308049535603708</v>
      </c>
      <c r="Z19" s="746">
        <v>9515</v>
      </c>
      <c r="AA19" s="749">
        <v>72.661321114929365</v>
      </c>
      <c r="AB19" s="746">
        <v>3580</v>
      </c>
      <c r="AC19" s="235">
        <f t="shared" si="0"/>
        <v>27.338678885070639</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82190</v>
      </c>
      <c r="E20" s="740">
        <f t="shared" si="2"/>
        <v>52616</v>
      </c>
      <c r="F20" s="577">
        <f t="shared" si="3"/>
        <v>64.017520379608229</v>
      </c>
      <c r="G20" s="740">
        <f t="shared" si="4"/>
        <v>29574</v>
      </c>
      <c r="H20" s="237">
        <f t="shared" si="3"/>
        <v>35.982479620391778</v>
      </c>
      <c r="I20" s="226"/>
      <c r="J20" s="234">
        <f t="shared" si="5"/>
        <v>19358</v>
      </c>
      <c r="K20" s="752">
        <f t="shared" si="6"/>
        <v>23.552743642778925</v>
      </c>
      <c r="L20" s="746">
        <v>7923</v>
      </c>
      <c r="M20" s="749">
        <v>40.928814960223164</v>
      </c>
      <c r="N20" s="746">
        <v>11435</v>
      </c>
      <c r="O20" s="235">
        <v>59.071185039776843</v>
      </c>
      <c r="P20" s="226"/>
      <c r="Q20" s="234">
        <v>15655</v>
      </c>
      <c r="R20" s="752">
        <v>19.047329358802774</v>
      </c>
      <c r="S20" s="746">
        <v>9180</v>
      </c>
      <c r="T20" s="749">
        <v>58.639412328329612</v>
      </c>
      <c r="U20" s="746">
        <v>6475</v>
      </c>
      <c r="V20" s="235">
        <v>41.360587671670388</v>
      </c>
      <c r="W20" s="226"/>
      <c r="X20" s="234">
        <v>47177</v>
      </c>
      <c r="Y20" s="752">
        <v>57.399926998418294</v>
      </c>
      <c r="Z20" s="746">
        <v>35513</v>
      </c>
      <c r="AA20" s="749">
        <v>75.276087924200354</v>
      </c>
      <c r="AB20" s="746">
        <v>11664</v>
      </c>
      <c r="AC20" s="235">
        <f t="shared" si="0"/>
        <v>24.723912075799646</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54219</v>
      </c>
      <c r="E21" s="740">
        <f t="shared" si="2"/>
        <v>33663</v>
      </c>
      <c r="F21" s="577">
        <f t="shared" si="3"/>
        <v>62.08709124107785</v>
      </c>
      <c r="G21" s="740">
        <f t="shared" si="4"/>
        <v>20556</v>
      </c>
      <c r="H21" s="237">
        <f t="shared" si="3"/>
        <v>37.91290875892215</v>
      </c>
      <c r="I21" s="226"/>
      <c r="J21" s="234">
        <f t="shared" si="5"/>
        <v>14803</v>
      </c>
      <c r="K21" s="752">
        <f t="shared" si="6"/>
        <v>27.302237223113668</v>
      </c>
      <c r="L21" s="746">
        <v>6008</v>
      </c>
      <c r="M21" s="749">
        <v>40.586367628183481</v>
      </c>
      <c r="N21" s="746">
        <v>8795</v>
      </c>
      <c r="O21" s="235">
        <v>59.413632371816526</v>
      </c>
      <c r="P21" s="226"/>
      <c r="Q21" s="234">
        <v>10942</v>
      </c>
      <c r="R21" s="752">
        <v>20.181117320496504</v>
      </c>
      <c r="S21" s="746">
        <v>6515</v>
      </c>
      <c r="T21" s="749">
        <v>59.541217327728027</v>
      </c>
      <c r="U21" s="746">
        <v>4427</v>
      </c>
      <c r="V21" s="235">
        <v>40.45878267227198</v>
      </c>
      <c r="W21" s="226"/>
      <c r="X21" s="234">
        <v>28474</v>
      </c>
      <c r="Y21" s="752">
        <v>52.516645456389824</v>
      </c>
      <c r="Z21" s="746">
        <v>21140</v>
      </c>
      <c r="AA21" s="749">
        <v>74.243169206995844</v>
      </c>
      <c r="AB21" s="746">
        <v>7334</v>
      </c>
      <c r="AC21" s="235">
        <f t="shared" si="0"/>
        <v>25.756830793004141</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11619</v>
      </c>
      <c r="E22" s="740">
        <f t="shared" si="2"/>
        <v>7426</v>
      </c>
      <c r="F22" s="577">
        <f t="shared" si="3"/>
        <v>63.91255701867631</v>
      </c>
      <c r="G22" s="740">
        <f t="shared" si="4"/>
        <v>4193</v>
      </c>
      <c r="H22" s="237">
        <f t="shared" si="3"/>
        <v>36.08744298132369</v>
      </c>
      <c r="I22" s="226"/>
      <c r="J22" s="234">
        <f t="shared" si="5"/>
        <v>3068</v>
      </c>
      <c r="K22" s="752">
        <f t="shared" si="6"/>
        <v>26.405026250107582</v>
      </c>
      <c r="L22" s="746">
        <v>1296</v>
      </c>
      <c r="M22" s="749">
        <v>42.242503259452413</v>
      </c>
      <c r="N22" s="746">
        <v>1772</v>
      </c>
      <c r="O22" s="235">
        <v>57.757496740547587</v>
      </c>
      <c r="P22" s="226"/>
      <c r="Q22" s="234">
        <v>2204</v>
      </c>
      <c r="R22" s="752">
        <v>18.96893020053361</v>
      </c>
      <c r="S22" s="746">
        <v>1359</v>
      </c>
      <c r="T22" s="749">
        <v>61.660617059891109</v>
      </c>
      <c r="U22" s="746">
        <v>845</v>
      </c>
      <c r="V22" s="235">
        <v>38.339382940108891</v>
      </c>
      <c r="W22" s="226"/>
      <c r="X22" s="234">
        <v>6347</v>
      </c>
      <c r="Y22" s="752">
        <v>54.626043549358805</v>
      </c>
      <c r="Z22" s="746">
        <v>4771</v>
      </c>
      <c r="AA22" s="749">
        <v>75.169371356546407</v>
      </c>
      <c r="AB22" s="746">
        <v>1576</v>
      </c>
      <c r="AC22" s="235">
        <f t="shared" si="0"/>
        <v>24.830628643453601</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25377</v>
      </c>
      <c r="E23" s="740">
        <f t="shared" si="2"/>
        <v>15673</v>
      </c>
      <c r="F23" s="577">
        <f t="shared" si="3"/>
        <v>61.760649406943294</v>
      </c>
      <c r="G23" s="740">
        <f t="shared" si="4"/>
        <v>9704</v>
      </c>
      <c r="H23" s="237">
        <f t="shared" si="3"/>
        <v>38.239350593056706</v>
      </c>
      <c r="I23" s="226"/>
      <c r="J23" s="234">
        <f t="shared" si="5"/>
        <v>7572</v>
      </c>
      <c r="K23" s="752">
        <f t="shared" si="6"/>
        <v>29.838042321787444</v>
      </c>
      <c r="L23" s="746">
        <v>2933</v>
      </c>
      <c r="M23" s="749">
        <v>38.734812466983627</v>
      </c>
      <c r="N23" s="746">
        <v>4639</v>
      </c>
      <c r="O23" s="235">
        <v>61.265187533016373</v>
      </c>
      <c r="P23" s="226"/>
      <c r="Q23" s="234">
        <v>4785</v>
      </c>
      <c r="R23" s="752">
        <v>18.855656697009103</v>
      </c>
      <c r="S23" s="746">
        <v>2818</v>
      </c>
      <c r="T23" s="749">
        <v>58.89237199582027</v>
      </c>
      <c r="U23" s="746">
        <v>1967</v>
      </c>
      <c r="V23" s="235">
        <v>41.10762800417973</v>
      </c>
      <c r="W23" s="226"/>
      <c r="X23" s="234">
        <v>13020</v>
      </c>
      <c r="Y23" s="752">
        <v>51.306300981203457</v>
      </c>
      <c r="Z23" s="746">
        <v>9922</v>
      </c>
      <c r="AA23" s="749">
        <v>76.205837173579098</v>
      </c>
      <c r="AB23" s="746">
        <v>3098</v>
      </c>
      <c r="AC23" s="235">
        <f t="shared" si="0"/>
        <v>23.794162826420891</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65343</v>
      </c>
      <c r="E24" s="740">
        <f t="shared" si="2"/>
        <v>42135</v>
      </c>
      <c r="F24" s="577">
        <f t="shared" si="3"/>
        <v>64.482806115421695</v>
      </c>
      <c r="G24" s="740">
        <f t="shared" si="4"/>
        <v>23208</v>
      </c>
      <c r="H24" s="237">
        <f t="shared" si="3"/>
        <v>35.517193884578305</v>
      </c>
      <c r="I24" s="226"/>
      <c r="J24" s="234">
        <f t="shared" si="5"/>
        <v>19127</v>
      </c>
      <c r="K24" s="752">
        <f t="shared" si="6"/>
        <v>29.271689392895951</v>
      </c>
      <c r="L24" s="746">
        <v>8711</v>
      </c>
      <c r="M24" s="749">
        <v>45.54294975688817</v>
      </c>
      <c r="N24" s="746">
        <v>10416</v>
      </c>
      <c r="O24" s="235">
        <v>54.457050243111823</v>
      </c>
      <c r="P24" s="226"/>
      <c r="Q24" s="234">
        <v>11666</v>
      </c>
      <c r="R24" s="752">
        <v>17.853480862525441</v>
      </c>
      <c r="S24" s="746">
        <v>7264</v>
      </c>
      <c r="T24" s="749">
        <v>62.266415223727066</v>
      </c>
      <c r="U24" s="746">
        <v>4402</v>
      </c>
      <c r="V24" s="235">
        <v>37.733584776272934</v>
      </c>
      <c r="W24" s="226"/>
      <c r="X24" s="234">
        <v>34550</v>
      </c>
      <c r="Y24" s="752">
        <v>52.874829744578612</v>
      </c>
      <c r="Z24" s="746">
        <v>26160</v>
      </c>
      <c r="AA24" s="749">
        <v>75.71635311143271</v>
      </c>
      <c r="AB24" s="746">
        <v>8390</v>
      </c>
      <c r="AC24" s="235">
        <f t="shared" si="0"/>
        <v>24.283646888567294</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15896</v>
      </c>
      <c r="E25" s="740">
        <f t="shared" si="2"/>
        <v>8851</v>
      </c>
      <c r="F25" s="577">
        <f t="shared" si="3"/>
        <v>55.6806743834927</v>
      </c>
      <c r="G25" s="740">
        <f t="shared" si="4"/>
        <v>7045</v>
      </c>
      <c r="H25" s="237">
        <f t="shared" si="3"/>
        <v>44.3193256165073</v>
      </c>
      <c r="I25" s="226"/>
      <c r="J25" s="234">
        <f t="shared" si="5"/>
        <v>6686</v>
      </c>
      <c r="K25" s="752">
        <f t="shared" si="6"/>
        <v>42.060895822848515</v>
      </c>
      <c r="L25" s="746">
        <v>2485</v>
      </c>
      <c r="M25" s="749">
        <v>37.167215076278794</v>
      </c>
      <c r="N25" s="746">
        <v>4201</v>
      </c>
      <c r="O25" s="235">
        <v>62.832784923721206</v>
      </c>
      <c r="P25" s="226"/>
      <c r="Q25" s="234">
        <v>2960</v>
      </c>
      <c r="R25" s="752">
        <v>18.621036738802214</v>
      </c>
      <c r="S25" s="746">
        <v>1672</v>
      </c>
      <c r="T25" s="749">
        <v>56.486486486486484</v>
      </c>
      <c r="U25" s="746">
        <v>1288</v>
      </c>
      <c r="V25" s="235">
        <v>43.513513513513516</v>
      </c>
      <c r="W25" s="226"/>
      <c r="X25" s="234">
        <v>6250</v>
      </c>
      <c r="Y25" s="752">
        <v>39.318067438349267</v>
      </c>
      <c r="Z25" s="746">
        <v>4694</v>
      </c>
      <c r="AA25" s="749">
        <v>75.103999999999999</v>
      </c>
      <c r="AB25" s="746">
        <v>1556</v>
      </c>
      <c r="AC25" s="235">
        <f t="shared" si="0"/>
        <v>24.895999999999997</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5992</v>
      </c>
      <c r="E26" s="742">
        <f t="shared" si="2"/>
        <v>3822</v>
      </c>
      <c r="F26" s="579">
        <f t="shared" si="3"/>
        <v>63.785046728971963</v>
      </c>
      <c r="G26" s="742">
        <f t="shared" si="4"/>
        <v>2170</v>
      </c>
      <c r="H26" s="237">
        <f t="shared" si="3"/>
        <v>36.214953271028037</v>
      </c>
      <c r="I26" s="226"/>
      <c r="J26" s="238">
        <f t="shared" si="5"/>
        <v>1134</v>
      </c>
      <c r="K26" s="753">
        <f t="shared" si="6"/>
        <v>18.925233644859812</v>
      </c>
      <c r="L26" s="741">
        <v>434</v>
      </c>
      <c r="M26" s="578">
        <v>38.271604938271601</v>
      </c>
      <c r="N26" s="741">
        <v>700</v>
      </c>
      <c r="O26" s="235">
        <v>61.728395061728392</v>
      </c>
      <c r="P26" s="226"/>
      <c r="Q26" s="238">
        <v>850</v>
      </c>
      <c r="R26" s="753">
        <v>14.185580774365821</v>
      </c>
      <c r="S26" s="741">
        <v>450</v>
      </c>
      <c r="T26" s="578">
        <v>52.941176470588239</v>
      </c>
      <c r="U26" s="741">
        <v>400</v>
      </c>
      <c r="V26" s="235">
        <v>47.058823529411761</v>
      </c>
      <c r="W26" s="226"/>
      <c r="X26" s="238">
        <v>4008</v>
      </c>
      <c r="Y26" s="753">
        <v>66.889185580774367</v>
      </c>
      <c r="Z26" s="741">
        <v>2938</v>
      </c>
      <c r="AA26" s="578">
        <v>73.303393213572861</v>
      </c>
      <c r="AB26" s="741">
        <v>1070</v>
      </c>
      <c r="AC26" s="235">
        <f t="shared" si="0"/>
        <v>26.696606786427147</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22872</v>
      </c>
      <c r="E27" s="742">
        <f t="shared" si="2"/>
        <v>14098</v>
      </c>
      <c r="F27" s="579">
        <f t="shared" si="3"/>
        <v>61.63868485484435</v>
      </c>
      <c r="G27" s="742">
        <f t="shared" si="4"/>
        <v>8774</v>
      </c>
      <c r="H27" s="237">
        <f t="shared" si="3"/>
        <v>38.36131514515565</v>
      </c>
      <c r="I27" s="226"/>
      <c r="J27" s="238">
        <f t="shared" si="5"/>
        <v>5842</v>
      </c>
      <c r="K27" s="753">
        <f t="shared" si="6"/>
        <v>25.542147604057362</v>
      </c>
      <c r="L27" s="741">
        <v>2236</v>
      </c>
      <c r="M27" s="578">
        <v>38.27456350564875</v>
      </c>
      <c r="N27" s="741">
        <v>3606</v>
      </c>
      <c r="O27" s="235">
        <v>61.72543649435125</v>
      </c>
      <c r="P27" s="226"/>
      <c r="Q27" s="238">
        <v>4141</v>
      </c>
      <c r="R27" s="753">
        <v>18.105106680657574</v>
      </c>
      <c r="S27" s="741">
        <v>2267</v>
      </c>
      <c r="T27" s="578">
        <v>54.74523062062304</v>
      </c>
      <c r="U27" s="741">
        <v>1874</v>
      </c>
      <c r="V27" s="235">
        <v>45.254769379376967</v>
      </c>
      <c r="W27" s="226"/>
      <c r="X27" s="238">
        <v>12889</v>
      </c>
      <c r="Y27" s="753">
        <v>56.352745715285067</v>
      </c>
      <c r="Z27" s="741">
        <v>9595</v>
      </c>
      <c r="AA27" s="578">
        <v>74.443323764450312</v>
      </c>
      <c r="AB27" s="741">
        <v>3294</v>
      </c>
      <c r="AC27" s="235">
        <f t="shared" si="0"/>
        <v>25.556676235549691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3822</v>
      </c>
      <c r="E28" s="742">
        <f t="shared" si="2"/>
        <v>2492</v>
      </c>
      <c r="F28" s="579">
        <f t="shared" si="3"/>
        <v>65.201465201465197</v>
      </c>
      <c r="G28" s="742">
        <f t="shared" si="4"/>
        <v>1330</v>
      </c>
      <c r="H28" s="243">
        <f t="shared" si="3"/>
        <v>34.798534798534796</v>
      </c>
      <c r="I28" s="226"/>
      <c r="J28" s="238">
        <f t="shared" si="5"/>
        <v>656</v>
      </c>
      <c r="K28" s="753">
        <f t="shared" si="6"/>
        <v>17.163788592360021</v>
      </c>
      <c r="L28" s="741">
        <v>266</v>
      </c>
      <c r="M28" s="578">
        <v>40.548780487804883</v>
      </c>
      <c r="N28" s="741">
        <v>390</v>
      </c>
      <c r="O28" s="242">
        <v>59.451219512195117</v>
      </c>
      <c r="P28" s="226"/>
      <c r="Q28" s="238">
        <v>654</v>
      </c>
      <c r="R28" s="753">
        <v>17.111459968602826</v>
      </c>
      <c r="S28" s="741">
        <v>365</v>
      </c>
      <c r="T28" s="578">
        <v>55.810397553516822</v>
      </c>
      <c r="U28" s="741">
        <v>289</v>
      </c>
      <c r="V28" s="242">
        <v>44.189602446483178</v>
      </c>
      <c r="W28" s="226"/>
      <c r="X28" s="238">
        <v>2512</v>
      </c>
      <c r="Y28" s="753">
        <v>65.724751439037149</v>
      </c>
      <c r="Z28" s="741">
        <v>1861</v>
      </c>
      <c r="AA28" s="578">
        <v>74.084394904458591</v>
      </c>
      <c r="AB28" s="741">
        <v>651</v>
      </c>
      <c r="AC28" s="242">
        <f t="shared" si="0"/>
        <v>25.915605095541398</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1250</v>
      </c>
      <c r="E29" s="743">
        <f t="shared" si="2"/>
        <v>661</v>
      </c>
      <c r="F29" s="580">
        <f t="shared" si="3"/>
        <v>52.88</v>
      </c>
      <c r="G29" s="743">
        <f t="shared" si="4"/>
        <v>589</v>
      </c>
      <c r="H29" s="248">
        <f t="shared" si="3"/>
        <v>47.12</v>
      </c>
      <c r="I29" s="226"/>
      <c r="J29" s="245">
        <f t="shared" si="5"/>
        <v>729</v>
      </c>
      <c r="K29" s="754">
        <f t="shared" si="6"/>
        <v>58.320000000000007</v>
      </c>
      <c r="L29" s="747">
        <v>262</v>
      </c>
      <c r="M29" s="750">
        <v>35.939643347050755</v>
      </c>
      <c r="N29" s="747">
        <v>467</v>
      </c>
      <c r="O29" s="246">
        <v>64.060356652949253</v>
      </c>
      <c r="P29" s="226"/>
      <c r="Q29" s="245">
        <v>177</v>
      </c>
      <c r="R29" s="754">
        <v>14.16</v>
      </c>
      <c r="S29" s="747">
        <v>127</v>
      </c>
      <c r="T29" s="750">
        <v>71.751412429378533</v>
      </c>
      <c r="U29" s="747">
        <v>50</v>
      </c>
      <c r="V29" s="246">
        <v>28.248587570621471</v>
      </c>
      <c r="W29" s="226"/>
      <c r="X29" s="245">
        <v>344</v>
      </c>
      <c r="Y29" s="754">
        <v>27.52</v>
      </c>
      <c r="Z29" s="747">
        <v>272</v>
      </c>
      <c r="AA29" s="750">
        <v>79.069767441860463</v>
      </c>
      <c r="AB29" s="747">
        <v>72</v>
      </c>
      <c r="AC29" s="246">
        <f t="shared" si="0"/>
        <v>20.930232558139537</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537516</v>
      </c>
      <c r="E31" s="744">
        <f>L31+S31+Z31</f>
        <v>338152</v>
      </c>
      <c r="F31" s="409">
        <f>E31/$D31*100</f>
        <v>62.910127326442378</v>
      </c>
      <c r="G31" s="744">
        <f>N31+U31+AB31</f>
        <v>199364</v>
      </c>
      <c r="H31" s="255">
        <f>G31/$D31*100</f>
        <v>37.089872673557622</v>
      </c>
      <c r="I31" s="211"/>
      <c r="J31" s="253">
        <f>SUM(J12:J29)</f>
        <v>149493</v>
      </c>
      <c r="K31" s="755">
        <f>J31/$D31*100</f>
        <v>27.811823275958297</v>
      </c>
      <c r="L31" s="744">
        <f>SUM(L12:L29)</f>
        <v>61428</v>
      </c>
      <c r="M31" s="409">
        <f t="shared" ref="M13:O31" si="7">L31/$J31*100</f>
        <v>41.090887198731714</v>
      </c>
      <c r="N31" s="744">
        <f>SUM(N12:N29)</f>
        <v>88065</v>
      </c>
      <c r="O31" s="254">
        <f t="shared" si="7"/>
        <v>58.909112801268279</v>
      </c>
      <c r="P31" s="211"/>
      <c r="Q31" s="253">
        <f>SUM(Q12:Q29)</f>
        <v>101882</v>
      </c>
      <c r="R31" s="755">
        <f>Q31/$D31*100</f>
        <v>18.954226478839701</v>
      </c>
      <c r="S31" s="744">
        <f>SUM(S12:S29)</f>
        <v>61774</v>
      </c>
      <c r="T31" s="409">
        <f>S31/$Q31*100</f>
        <v>60.63288902848393</v>
      </c>
      <c r="U31" s="744">
        <f>SUM(U12:U29)</f>
        <v>40108</v>
      </c>
      <c r="V31" s="254">
        <f>U31/$Q31*100</f>
        <v>39.36711097151607</v>
      </c>
      <c r="W31" s="211"/>
      <c r="X31" s="253">
        <f>SUM(X12:X29)</f>
        <v>286141</v>
      </c>
      <c r="Y31" s="755">
        <f>X31/$D31*100</f>
        <v>53.233950245202003</v>
      </c>
      <c r="Z31" s="744">
        <f>SUM(Z12:Z29)</f>
        <v>214950</v>
      </c>
      <c r="AA31" s="409">
        <f>Z31/$X31*100</f>
        <v>75.120307820270426</v>
      </c>
      <c r="AB31" s="744">
        <f>SUM(AB12:AB29)</f>
        <v>71191</v>
      </c>
      <c r="AC31" s="254">
        <f>AB31/$X31*100</f>
        <v>24.879692179729574</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36"/>
  <sheetViews>
    <sheetView showGridLines="0" zoomScaleNormal="100"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0.140625" style="261" bestFit="1" customWidth="1"/>
    <col min="5" max="5" width="10.28515625" style="261" customWidth="1"/>
    <col min="6" max="6" width="7" style="261" customWidth="1"/>
    <col min="7" max="7" width="8.85546875" style="261" customWidth="1"/>
    <col min="8" max="8" width="7" style="261" customWidth="1"/>
    <col min="9" max="9" width="0.42578125" style="261" customWidth="1"/>
    <col min="10" max="10" width="8.42578125" style="261" bestFit="1" customWidth="1"/>
    <col min="11" max="11" width="6.7109375" style="261" customWidth="1"/>
    <col min="12" max="12" width="8.42578125" style="261" customWidth="1"/>
    <col min="13" max="13" width="6.7109375" style="261" bestFit="1" customWidth="1"/>
    <col min="14" max="14" width="8.42578125" style="261" customWidth="1"/>
    <col min="15" max="15" width="6.7109375" style="261" bestFit="1" customWidth="1"/>
    <col min="16" max="16" width="0.42578125" style="261" customWidth="1"/>
    <col min="17" max="17" width="8.42578125" style="261" bestFit="1" customWidth="1"/>
    <col min="18" max="18" width="6.85546875" style="261" customWidth="1"/>
    <col min="19" max="19" width="8.42578125" style="261" customWidth="1"/>
    <col min="20" max="20" width="6.7109375" style="261" bestFit="1" customWidth="1"/>
    <col min="21" max="21" width="8.42578125" style="261" customWidth="1"/>
    <col min="22" max="22" width="6.7109375" style="261" bestFit="1" customWidth="1"/>
    <col min="23" max="23" width="0.42578125" style="261" customWidth="1"/>
    <col min="24" max="24" width="8.42578125" style="261" bestFit="1" customWidth="1"/>
    <col min="25" max="25" width="7" style="261" customWidth="1"/>
    <col min="26" max="26" width="8.42578125" style="261" customWidth="1"/>
    <col min="27" max="27" width="6.7109375" style="261" bestFit="1" customWidth="1"/>
    <col min="28" max="28" width="8.42578125" style="261" customWidth="1"/>
    <col min="29" max="29" width="6.7109375" style="261" bestFit="1" customWidth="1"/>
    <col min="30" max="30" width="11.42578125" style="261"/>
    <col min="31" max="33" width="2.42578125" style="261" bestFit="1" customWidth="1"/>
    <col min="34" max="34" width="13" style="261" bestFit="1" customWidth="1"/>
    <col min="35" max="35" width="3.42578125" style="261" bestFit="1" customWidth="1"/>
    <col min="36" max="36" width="3.85546875" style="261" customWidth="1"/>
    <col min="37" max="39" width="2.42578125" style="261" bestFit="1" customWidth="1"/>
    <col min="40" max="40" width="8.42578125" style="261" bestFit="1" customWidth="1"/>
    <col min="41" max="41" width="3.42578125" style="261" bestFit="1" customWidth="1"/>
    <col min="42" max="42" width="3.5703125" style="261" customWidth="1"/>
    <col min="43" max="45" width="2.42578125" style="261" bestFit="1" customWidth="1"/>
    <col min="46" max="46" width="8.42578125" style="261" bestFit="1" customWidth="1"/>
    <col min="47" max="47" width="4.140625" style="261" bestFit="1" customWidth="1"/>
    <col min="48" max="48" width="3.28515625" style="261" customWidth="1"/>
    <col min="49" max="49" width="4.28515625" style="261" bestFit="1" customWidth="1"/>
    <col min="50" max="50" width="2.42578125" style="261" bestFit="1" customWidth="1"/>
    <col min="51" max="51" width="4.28515625" style="261" bestFit="1" customWidth="1"/>
    <col min="52" max="52" width="8.42578125" style="261" bestFit="1" customWidth="1"/>
    <col min="53" max="53" width="4.28515625" style="261" bestFit="1" customWidth="1"/>
    <col min="54" max="16384" width="11.42578125" style="261"/>
  </cols>
  <sheetData>
    <row r="1" spans="1:53" s="201" customFormat="1" ht="15" customHeight="1" x14ac:dyDescent="0.2">
      <c r="A1" s="714" t="s">
        <v>53</v>
      </c>
      <c r="B1" s="202"/>
      <c r="C1" s="203"/>
      <c r="I1" s="203"/>
      <c r="J1" s="714" t="s">
        <v>143</v>
      </c>
      <c r="K1" s="714"/>
      <c r="L1" s="714" t="s">
        <v>143</v>
      </c>
      <c r="M1" s="714"/>
      <c r="N1" s="714" t="s">
        <v>143</v>
      </c>
      <c r="O1" s="714"/>
      <c r="P1" s="714"/>
      <c r="Q1" s="714" t="s">
        <v>19</v>
      </c>
      <c r="R1" s="714"/>
      <c r="S1" s="714" t="s">
        <v>19</v>
      </c>
      <c r="T1" s="714"/>
      <c r="U1" s="714" t="s">
        <v>19</v>
      </c>
      <c r="V1" s="714"/>
      <c r="W1" s="714"/>
      <c r="X1" s="714" t="s">
        <v>18</v>
      </c>
      <c r="Y1" s="714"/>
      <c r="Z1" s="714" t="s">
        <v>18</v>
      </c>
      <c r="AA1" s="714"/>
      <c r="AB1" s="714" t="s">
        <v>18</v>
      </c>
    </row>
    <row r="2" spans="1:53" s="205" customFormat="1" ht="52.5" customHeight="1" x14ac:dyDescent="0.2">
      <c r="B2" s="1044"/>
      <c r="C2" s="1044"/>
    </row>
    <row r="3" spans="1:53" s="208" customFormat="1" ht="4.5" customHeight="1" x14ac:dyDescent="0.2">
      <c r="B3" s="1045"/>
      <c r="C3" s="1045"/>
    </row>
    <row r="4" spans="1:53" s="208" customFormat="1" ht="17.25" customHeight="1" x14ac:dyDescent="0.2">
      <c r="A4" s="1045" t="s">
        <v>433</v>
      </c>
      <c r="B4" s="1045"/>
      <c r="C4" s="1045"/>
      <c r="D4" s="1045"/>
      <c r="E4" s="1045"/>
      <c r="F4" s="1045"/>
      <c r="G4" s="1045"/>
      <c r="H4" s="1045"/>
      <c r="I4" s="1045"/>
      <c r="J4" s="1045"/>
      <c r="K4" s="1045"/>
      <c r="L4" s="1045"/>
      <c r="M4" s="1045"/>
      <c r="N4" s="1045"/>
      <c r="O4" s="1045"/>
      <c r="P4" s="1045"/>
      <c r="Q4" s="1045"/>
      <c r="R4" s="1045"/>
      <c r="S4" s="1045"/>
      <c r="T4" s="1045"/>
      <c r="U4" s="1045"/>
      <c r="V4" s="1045"/>
      <c r="W4" s="1045"/>
      <c r="X4" s="1045"/>
      <c r="Y4" s="1045"/>
      <c r="Z4" s="1045"/>
      <c r="AA4" s="1045"/>
      <c r="AB4" s="1045"/>
      <c r="AC4" s="1045"/>
    </row>
    <row r="5" spans="1:53"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1046"/>
      <c r="AB5" s="1046"/>
      <c r="AC5" s="1046"/>
    </row>
    <row r="6" spans="1:53" s="208" customFormat="1" ht="6" customHeight="1" x14ac:dyDescent="0.2"/>
    <row r="7" spans="1:53" s="213" customFormat="1" ht="12.75" customHeight="1" x14ac:dyDescent="0.2">
      <c r="A7" s="209"/>
      <c r="B7" s="1047" t="s">
        <v>15</v>
      </c>
      <c r="C7" s="211"/>
      <c r="D7" s="1050" t="s">
        <v>274</v>
      </c>
      <c r="E7" s="1051"/>
      <c r="F7" s="1051"/>
      <c r="G7" s="1051"/>
      <c r="H7" s="1051"/>
      <c r="I7" s="568"/>
      <c r="J7" s="1054"/>
      <c r="K7" s="1054"/>
      <c r="L7" s="1054"/>
      <c r="M7" s="1054"/>
      <c r="N7" s="1054"/>
      <c r="O7" s="1054"/>
      <c r="P7" s="568"/>
      <c r="Q7" s="1054"/>
      <c r="R7" s="1054"/>
      <c r="S7" s="1054"/>
      <c r="T7" s="1054"/>
      <c r="U7" s="1054"/>
      <c r="V7" s="1054"/>
      <c r="W7" s="568"/>
      <c r="X7" s="1054"/>
      <c r="Y7" s="1054"/>
      <c r="Z7" s="1054"/>
      <c r="AA7" s="1054"/>
      <c r="AB7" s="1054"/>
      <c r="AC7" s="1055"/>
      <c r="AD7" s="430"/>
      <c r="AE7" s="430"/>
      <c r="AF7" s="431"/>
      <c r="AG7" s="431"/>
      <c r="AH7" s="431"/>
      <c r="AI7" s="431"/>
      <c r="AJ7" s="431"/>
      <c r="AK7" s="431"/>
      <c r="AL7" s="432"/>
    </row>
    <row r="8" spans="1:53" s="213" customFormat="1" ht="33.75" customHeight="1" x14ac:dyDescent="0.2">
      <c r="A8" s="209"/>
      <c r="B8" s="1048"/>
      <c r="C8" s="211"/>
      <c r="D8" s="1052"/>
      <c r="E8" s="1053"/>
      <c r="F8" s="1053"/>
      <c r="G8" s="1053"/>
      <c r="H8" s="1053"/>
      <c r="I8" s="501"/>
      <c r="J8" s="1056" t="s">
        <v>275</v>
      </c>
      <c r="K8" s="1054"/>
      <c r="L8" s="1054"/>
      <c r="M8" s="1054"/>
      <c r="N8" s="1054"/>
      <c r="O8" s="1055"/>
      <c r="P8" s="211"/>
      <c r="Q8" s="1056" t="s">
        <v>276</v>
      </c>
      <c r="R8" s="1054"/>
      <c r="S8" s="1054"/>
      <c r="T8" s="1054"/>
      <c r="U8" s="1054"/>
      <c r="V8" s="1055"/>
      <c r="W8" s="211"/>
      <c r="X8" s="1056" t="s">
        <v>277</v>
      </c>
      <c r="Y8" s="1054"/>
      <c r="Z8" s="1054"/>
      <c r="AA8" s="1054"/>
      <c r="AB8" s="1054"/>
      <c r="AC8" s="1055"/>
      <c r="AD8" s="430"/>
      <c r="AE8" s="430"/>
      <c r="AF8" s="431"/>
      <c r="AG8" s="431"/>
      <c r="AH8" s="431"/>
      <c r="AI8" s="431"/>
      <c r="AJ8" s="431"/>
      <c r="AK8" s="431"/>
      <c r="AL8" s="432"/>
    </row>
    <row r="9" spans="1:53" s="213" customFormat="1" ht="21.75" customHeight="1" x14ac:dyDescent="0.2">
      <c r="A9" s="209"/>
      <c r="B9" s="1048"/>
      <c r="C9" s="211"/>
      <c r="D9" s="1057" t="s">
        <v>12</v>
      </c>
      <c r="E9" s="1059" t="s">
        <v>27</v>
      </c>
      <c r="F9" s="1060"/>
      <c r="G9" s="1060" t="s">
        <v>26</v>
      </c>
      <c r="H9" s="1061"/>
      <c r="I9" s="211"/>
      <c r="J9" s="1062" t="s">
        <v>12</v>
      </c>
      <c r="K9" s="1064" t="s">
        <v>278</v>
      </c>
      <c r="L9" s="1059" t="s">
        <v>27</v>
      </c>
      <c r="M9" s="1060"/>
      <c r="N9" s="1060" t="s">
        <v>26</v>
      </c>
      <c r="O9" s="1061"/>
      <c r="P9" s="211"/>
      <c r="Q9" s="1062" t="s">
        <v>12</v>
      </c>
      <c r="R9" s="1064" t="s">
        <v>278</v>
      </c>
      <c r="S9" s="1059" t="s">
        <v>27</v>
      </c>
      <c r="T9" s="1060"/>
      <c r="U9" s="1060" t="s">
        <v>26</v>
      </c>
      <c r="V9" s="1061"/>
      <c r="W9" s="211"/>
      <c r="X9" s="1062" t="s">
        <v>12</v>
      </c>
      <c r="Y9" s="1064" t="s">
        <v>278</v>
      </c>
      <c r="Z9" s="1059" t="s">
        <v>27</v>
      </c>
      <c r="AA9" s="1060"/>
      <c r="AB9" s="1060" t="s">
        <v>26</v>
      </c>
      <c r="AC9" s="1061"/>
      <c r="AD9" s="430"/>
      <c r="AE9" s="430"/>
      <c r="AF9" s="431"/>
      <c r="AG9" s="431"/>
      <c r="AH9" s="431"/>
      <c r="AI9" s="431"/>
      <c r="AJ9" s="431"/>
      <c r="AK9" s="431"/>
      <c r="AL9" s="432"/>
    </row>
    <row r="10" spans="1:53" s="219" customFormat="1" ht="36.75" customHeight="1" x14ac:dyDescent="0.2">
      <c r="A10" s="214"/>
      <c r="B10" s="1049"/>
      <c r="C10" s="216"/>
      <c r="D10" s="1058"/>
      <c r="E10" s="408" t="s">
        <v>12</v>
      </c>
      <c r="F10" s="807" t="s">
        <v>278</v>
      </c>
      <c r="G10" s="408" t="s">
        <v>12</v>
      </c>
      <c r="H10" s="271" t="s">
        <v>278</v>
      </c>
      <c r="I10" s="216"/>
      <c r="J10" s="1063"/>
      <c r="K10" s="1065"/>
      <c r="L10" s="408" t="s">
        <v>12</v>
      </c>
      <c r="M10" s="807" t="s">
        <v>278</v>
      </c>
      <c r="N10" s="408" t="s">
        <v>12</v>
      </c>
      <c r="O10" s="271" t="s">
        <v>278</v>
      </c>
      <c r="P10" s="216"/>
      <c r="Q10" s="1063"/>
      <c r="R10" s="1065"/>
      <c r="S10" s="408" t="s">
        <v>12</v>
      </c>
      <c r="T10" s="807" t="s">
        <v>278</v>
      </c>
      <c r="U10" s="408" t="s">
        <v>12</v>
      </c>
      <c r="V10" s="271" t="s">
        <v>278</v>
      </c>
      <c r="W10" s="216"/>
      <c r="X10" s="1063"/>
      <c r="Y10" s="1065"/>
      <c r="Z10" s="408" t="s">
        <v>12</v>
      </c>
      <c r="AA10" s="807" t="s">
        <v>278</v>
      </c>
      <c r="AB10" s="408" t="s">
        <v>12</v>
      </c>
      <c r="AC10" s="271" t="s">
        <v>278</v>
      </c>
      <c r="AD10" s="433"/>
      <c r="AE10" s="434"/>
      <c r="AF10" s="309"/>
      <c r="AG10" s="309"/>
      <c r="AH10" s="309"/>
      <c r="AI10" s="309"/>
      <c r="AJ10" s="435"/>
      <c r="AK10" s="435"/>
      <c r="AL10" s="435"/>
    </row>
    <row r="11" spans="1:53" s="223" customFormat="1" ht="4.5" customHeight="1" x14ac:dyDescent="0.2">
      <c r="A11" s="220"/>
      <c r="B11" s="221"/>
      <c r="C11" s="222"/>
      <c r="D11" s="221"/>
      <c r="E11" s="221"/>
      <c r="F11" s="221"/>
      <c r="G11" s="221"/>
      <c r="H11" s="221"/>
      <c r="I11" s="222"/>
      <c r="J11" s="221"/>
      <c r="K11" s="221"/>
      <c r="L11" s="221"/>
      <c r="M11" s="221"/>
      <c r="N11" s="221"/>
      <c r="O11" s="221"/>
      <c r="P11" s="222"/>
      <c r="Q11" s="221"/>
      <c r="R11" s="221"/>
      <c r="S11" s="221"/>
      <c r="T11" s="221"/>
      <c r="U11" s="221"/>
      <c r="V11" s="221"/>
      <c r="W11" s="222"/>
      <c r="X11" s="221"/>
      <c r="Y11" s="221"/>
      <c r="Z11" s="221"/>
      <c r="AA11" s="221"/>
      <c r="AB11" s="221"/>
      <c r="AC11" s="221"/>
      <c r="AD11" s="430"/>
      <c r="AE11" s="434"/>
      <c r="AF11" s="309"/>
      <c r="AG11" s="309"/>
      <c r="AH11" s="309"/>
      <c r="AI11" s="309"/>
      <c r="AJ11" s="231"/>
      <c r="AK11" s="231"/>
      <c r="AL11" s="231"/>
    </row>
    <row r="12" spans="1:53" s="232" customFormat="1" ht="18" customHeight="1" x14ac:dyDescent="0.15">
      <c r="A12" s="224"/>
      <c r="B12" s="225" t="s">
        <v>11</v>
      </c>
      <c r="C12" s="226"/>
      <c r="D12" s="756">
        <f>J12+Q12+X12</f>
        <v>71708</v>
      </c>
      <c r="E12" s="739">
        <f>L12+S12+Z12</f>
        <v>47205</v>
      </c>
      <c r="F12" s="748">
        <f>E12/$D12*100</f>
        <v>65.829475093434482</v>
      </c>
      <c r="G12" s="739">
        <f>N12+U12+AB12</f>
        <v>24503</v>
      </c>
      <c r="H12" s="230">
        <f>G12/$D12*100</f>
        <v>34.170524906565511</v>
      </c>
      <c r="I12" s="226"/>
      <c r="J12" s="227">
        <f>L12+N12</f>
        <v>17761</v>
      </c>
      <c r="K12" s="751">
        <f>J12/$D12*100</f>
        <v>24.768505606069059</v>
      </c>
      <c r="L12" s="745">
        <v>7695</v>
      </c>
      <c r="M12" s="748">
        <v>43.325263217161201</v>
      </c>
      <c r="N12" s="745">
        <v>10066</v>
      </c>
      <c r="O12" s="228">
        <v>56.674736782838806</v>
      </c>
      <c r="P12" s="226"/>
      <c r="Q12" s="227">
        <v>18346</v>
      </c>
      <c r="R12" s="751">
        <v>25.584314162994364</v>
      </c>
      <c r="S12" s="745">
        <v>13564</v>
      </c>
      <c r="T12" s="748">
        <v>73.934372615283976</v>
      </c>
      <c r="U12" s="745">
        <v>4782</v>
      </c>
      <c r="V12" s="228">
        <v>26.065627384716016</v>
      </c>
      <c r="W12" s="226"/>
      <c r="X12" s="227">
        <v>35601</v>
      </c>
      <c r="Y12" s="751">
        <v>49.647180230936577</v>
      </c>
      <c r="Z12" s="745">
        <v>25946</v>
      </c>
      <c r="AA12" s="748">
        <v>72.879975281593218</v>
      </c>
      <c r="AB12" s="745">
        <v>9655</v>
      </c>
      <c r="AC12" s="228">
        <f t="shared" ref="AC12:AC29" si="0">AB12/$X12*100</f>
        <v>27.120024718406789</v>
      </c>
      <c r="AD12" s="575"/>
      <c r="AE12" s="305"/>
      <c r="AF12" s="305"/>
      <c r="AG12" s="305"/>
      <c r="AH12" s="306"/>
      <c r="AI12" s="436"/>
      <c r="AJ12" s="231"/>
      <c r="AK12" s="305"/>
      <c r="AL12" s="305"/>
      <c r="AM12" s="305"/>
      <c r="AN12" s="306"/>
      <c r="AO12" s="436"/>
      <c r="AQ12" s="305"/>
      <c r="AR12" s="305"/>
      <c r="AS12" s="305"/>
      <c r="AT12" s="306"/>
      <c r="AU12" s="436"/>
      <c r="AW12" s="305"/>
      <c r="AX12" s="305"/>
      <c r="AY12" s="305"/>
      <c r="AZ12" s="306"/>
      <c r="BA12" s="436"/>
    </row>
    <row r="13" spans="1:53" s="232" customFormat="1" ht="18" customHeight="1" x14ac:dyDescent="0.15">
      <c r="A13" s="224"/>
      <c r="B13" s="233" t="s">
        <v>10</v>
      </c>
      <c r="C13" s="226"/>
      <c r="D13" s="757">
        <f t="shared" ref="D13:D29" si="1">J13+Q13+X13</f>
        <v>13524</v>
      </c>
      <c r="E13" s="740">
        <f t="shared" ref="E13:E29" si="2">L13+S13+Z13</f>
        <v>8757</v>
      </c>
      <c r="F13" s="577">
        <f t="shared" ref="F13:H29" si="3">E13/$D13*100</f>
        <v>64.75155279503106</v>
      </c>
      <c r="G13" s="740">
        <f t="shared" ref="G13:G29" si="4">N13+U13+AB13</f>
        <v>4767</v>
      </c>
      <c r="H13" s="237">
        <f t="shared" si="3"/>
        <v>35.248447204968947</v>
      </c>
      <c r="I13" s="226"/>
      <c r="J13" s="234">
        <f t="shared" ref="J13:J29" si="5">L13+N13</f>
        <v>2774</v>
      </c>
      <c r="K13" s="752">
        <f t="shared" ref="K13:K29" si="6">J13/$D13*100</f>
        <v>20.511682934043183</v>
      </c>
      <c r="L13" s="746">
        <v>1232</v>
      </c>
      <c r="M13" s="749">
        <v>44.412400865176636</v>
      </c>
      <c r="N13" s="746">
        <v>1542</v>
      </c>
      <c r="O13" s="235">
        <v>55.587599134823364</v>
      </c>
      <c r="P13" s="226"/>
      <c r="Q13" s="234">
        <v>2938</v>
      </c>
      <c r="R13" s="752">
        <v>21.724341910677314</v>
      </c>
      <c r="S13" s="746">
        <v>1904</v>
      </c>
      <c r="T13" s="749">
        <v>64.805990469707282</v>
      </c>
      <c r="U13" s="746">
        <v>1034</v>
      </c>
      <c r="V13" s="235">
        <v>35.194009530292711</v>
      </c>
      <c r="W13" s="226"/>
      <c r="X13" s="234">
        <v>7812</v>
      </c>
      <c r="Y13" s="752">
        <v>57.763975155279503</v>
      </c>
      <c r="Z13" s="746">
        <v>5621</v>
      </c>
      <c r="AA13" s="749">
        <v>71.953405017921142</v>
      </c>
      <c r="AB13" s="746">
        <v>2191</v>
      </c>
      <c r="AC13" s="235">
        <f t="shared" si="0"/>
        <v>28.046594982078854</v>
      </c>
      <c r="AD13" s="575"/>
      <c r="AE13" s="305"/>
      <c r="AF13" s="305"/>
      <c r="AG13" s="305"/>
      <c r="AH13" s="306"/>
      <c r="AI13" s="436"/>
      <c r="AJ13" s="231"/>
      <c r="AK13" s="305"/>
      <c r="AL13" s="305"/>
      <c r="AM13" s="305"/>
      <c r="AN13" s="306"/>
      <c r="AO13" s="436"/>
      <c r="AQ13" s="305"/>
      <c r="AR13" s="305"/>
      <c r="AS13" s="305"/>
      <c r="AT13" s="306"/>
      <c r="AU13" s="436"/>
      <c r="AW13" s="305"/>
      <c r="AX13" s="305"/>
      <c r="AY13" s="305"/>
      <c r="AZ13" s="306"/>
      <c r="BA13" s="436"/>
    </row>
    <row r="14" spans="1:53" s="232" customFormat="1" ht="18" customHeight="1" x14ac:dyDescent="0.15">
      <c r="A14" s="224"/>
      <c r="B14" s="233" t="s">
        <v>40</v>
      </c>
      <c r="C14" s="226"/>
      <c r="D14" s="757">
        <f t="shared" si="1"/>
        <v>12574</v>
      </c>
      <c r="E14" s="740">
        <f t="shared" si="2"/>
        <v>8101</v>
      </c>
      <c r="F14" s="577">
        <f t="shared" si="3"/>
        <v>64.426594560203597</v>
      </c>
      <c r="G14" s="740">
        <f t="shared" si="4"/>
        <v>4473</v>
      </c>
      <c r="H14" s="237">
        <f t="shared" si="3"/>
        <v>35.57340543979641</v>
      </c>
      <c r="I14" s="226"/>
      <c r="J14" s="234">
        <f t="shared" si="5"/>
        <v>3096</v>
      </c>
      <c r="K14" s="752">
        <f t="shared" si="6"/>
        <v>24.622236360744392</v>
      </c>
      <c r="L14" s="746">
        <v>1327</v>
      </c>
      <c r="M14" s="749">
        <v>42.861757105943155</v>
      </c>
      <c r="N14" s="746">
        <v>1769</v>
      </c>
      <c r="O14" s="235">
        <v>57.138242894056845</v>
      </c>
      <c r="P14" s="226"/>
      <c r="Q14" s="234">
        <v>2796</v>
      </c>
      <c r="R14" s="752">
        <v>22.236360744393192</v>
      </c>
      <c r="S14" s="746">
        <v>1686</v>
      </c>
      <c r="T14" s="749">
        <v>60.300429184549351</v>
      </c>
      <c r="U14" s="746">
        <v>1110</v>
      </c>
      <c r="V14" s="235">
        <v>39.699570815450642</v>
      </c>
      <c r="W14" s="226"/>
      <c r="X14" s="234">
        <v>6682</v>
      </c>
      <c r="Y14" s="752">
        <v>53.141402894862409</v>
      </c>
      <c r="Z14" s="746">
        <v>5088</v>
      </c>
      <c r="AA14" s="749">
        <v>76.144866806345405</v>
      </c>
      <c r="AB14" s="746">
        <v>1594</v>
      </c>
      <c r="AC14" s="235">
        <f t="shared" si="0"/>
        <v>23.855133193654595</v>
      </c>
      <c r="AD14" s="575"/>
      <c r="AE14" s="305"/>
      <c r="AF14" s="305"/>
      <c r="AG14" s="305"/>
      <c r="AH14" s="306"/>
      <c r="AI14" s="437"/>
      <c r="AJ14" s="231"/>
      <c r="AK14" s="305"/>
      <c r="AL14" s="305"/>
      <c r="AM14" s="305"/>
      <c r="AN14" s="306"/>
      <c r="AO14" s="436"/>
      <c r="AQ14" s="305"/>
      <c r="AR14" s="305"/>
      <c r="AS14" s="305"/>
      <c r="AT14" s="306"/>
      <c r="AU14" s="436"/>
      <c r="AW14" s="305"/>
      <c r="AX14" s="305"/>
      <c r="AY14" s="305"/>
      <c r="AZ14" s="306"/>
      <c r="BA14" s="436"/>
    </row>
    <row r="15" spans="1:53" s="232" customFormat="1" ht="18" customHeight="1" x14ac:dyDescent="0.15">
      <c r="A15" s="224"/>
      <c r="B15" s="233" t="s">
        <v>41</v>
      </c>
      <c r="C15" s="226"/>
      <c r="D15" s="757">
        <f t="shared" si="1"/>
        <v>11435</v>
      </c>
      <c r="E15" s="740">
        <f t="shared" si="2"/>
        <v>7244</v>
      </c>
      <c r="F15" s="577">
        <f t="shared" si="3"/>
        <v>63.34936598163533</v>
      </c>
      <c r="G15" s="740">
        <f t="shared" si="4"/>
        <v>4191</v>
      </c>
      <c r="H15" s="237">
        <f t="shared" si="3"/>
        <v>36.65063401836467</v>
      </c>
      <c r="I15" s="226"/>
      <c r="J15" s="234">
        <f t="shared" si="5"/>
        <v>3104</v>
      </c>
      <c r="K15" s="752">
        <f t="shared" si="6"/>
        <v>27.144731088762569</v>
      </c>
      <c r="L15" s="746">
        <v>1427</v>
      </c>
      <c r="M15" s="749">
        <v>45.972938144329895</v>
      </c>
      <c r="N15" s="746">
        <v>1677</v>
      </c>
      <c r="O15" s="235">
        <v>54.027061855670098</v>
      </c>
      <c r="P15" s="226"/>
      <c r="Q15" s="234">
        <v>2902</v>
      </c>
      <c r="R15" s="752">
        <v>25.378224748578926</v>
      </c>
      <c r="S15" s="746">
        <v>1824</v>
      </c>
      <c r="T15" s="749">
        <v>62.853204686423162</v>
      </c>
      <c r="U15" s="746">
        <v>1078</v>
      </c>
      <c r="V15" s="235">
        <v>37.146795313576838</v>
      </c>
      <c r="W15" s="226"/>
      <c r="X15" s="234">
        <v>5429</v>
      </c>
      <c r="Y15" s="752">
        <v>47.477044162658508</v>
      </c>
      <c r="Z15" s="746">
        <v>3993</v>
      </c>
      <c r="AA15" s="749">
        <v>73.54945662184565</v>
      </c>
      <c r="AB15" s="746">
        <v>1436</v>
      </c>
      <c r="AC15" s="235">
        <f t="shared" si="0"/>
        <v>26.450543378154357</v>
      </c>
      <c r="AD15" s="575"/>
      <c r="AE15" s="305"/>
      <c r="AF15" s="305"/>
      <c r="AG15" s="305"/>
      <c r="AH15" s="306"/>
      <c r="AI15" s="436"/>
      <c r="AJ15" s="231"/>
      <c r="AK15" s="305"/>
      <c r="AL15" s="305"/>
      <c r="AM15" s="305"/>
      <c r="AN15" s="306"/>
      <c r="AO15" s="436"/>
      <c r="AQ15" s="305"/>
      <c r="AR15" s="305"/>
      <c r="AS15" s="305"/>
      <c r="AT15" s="306"/>
      <c r="AU15" s="436"/>
      <c r="AW15" s="305"/>
      <c r="AX15" s="305"/>
      <c r="AY15" s="305"/>
      <c r="AZ15" s="306"/>
      <c r="BA15" s="436"/>
    </row>
    <row r="16" spans="1:53" s="232" customFormat="1" ht="18" customHeight="1" x14ac:dyDescent="0.15">
      <c r="A16" s="224"/>
      <c r="B16" s="233" t="s">
        <v>9</v>
      </c>
      <c r="C16" s="226"/>
      <c r="D16" s="757">
        <f t="shared" si="1"/>
        <v>12522</v>
      </c>
      <c r="E16" s="740">
        <f t="shared" si="2"/>
        <v>7277</v>
      </c>
      <c r="F16" s="577">
        <f t="shared" si="3"/>
        <v>58.113719853058619</v>
      </c>
      <c r="G16" s="740">
        <f t="shared" si="4"/>
        <v>5245</v>
      </c>
      <c r="H16" s="237">
        <f t="shared" si="3"/>
        <v>41.886280146941388</v>
      </c>
      <c r="I16" s="226"/>
      <c r="J16" s="234">
        <f t="shared" si="5"/>
        <v>5148</v>
      </c>
      <c r="K16" s="752">
        <f t="shared" si="6"/>
        <v>41.111643507426926</v>
      </c>
      <c r="L16" s="746">
        <v>2145</v>
      </c>
      <c r="M16" s="749">
        <v>41.666666666666671</v>
      </c>
      <c r="N16" s="746">
        <v>3003</v>
      </c>
      <c r="O16" s="235">
        <v>58.333333333333336</v>
      </c>
      <c r="P16" s="226"/>
      <c r="Q16" s="234">
        <v>2885</v>
      </c>
      <c r="R16" s="752">
        <v>23.039450567002078</v>
      </c>
      <c r="S16" s="746">
        <v>1808</v>
      </c>
      <c r="T16" s="749">
        <v>62.668977469670708</v>
      </c>
      <c r="U16" s="746">
        <v>1077</v>
      </c>
      <c r="V16" s="235">
        <v>37.331022530329285</v>
      </c>
      <c r="W16" s="226"/>
      <c r="X16" s="234">
        <v>4489</v>
      </c>
      <c r="Y16" s="752">
        <v>35.848905925570996</v>
      </c>
      <c r="Z16" s="746">
        <v>3324</v>
      </c>
      <c r="AA16" s="749">
        <v>74.047672087324571</v>
      </c>
      <c r="AB16" s="746">
        <v>1165</v>
      </c>
      <c r="AC16" s="235">
        <f t="shared" si="0"/>
        <v>25.952327912675425</v>
      </c>
      <c r="AD16" s="575"/>
      <c r="AE16" s="305"/>
      <c r="AF16" s="305"/>
      <c r="AG16" s="305"/>
      <c r="AH16" s="306"/>
      <c r="AI16" s="436"/>
      <c r="AJ16" s="231"/>
      <c r="AK16" s="305"/>
      <c r="AL16" s="305"/>
      <c r="AM16" s="305"/>
      <c r="AN16" s="306"/>
      <c r="AO16" s="436"/>
      <c r="AQ16" s="305"/>
      <c r="AR16" s="305"/>
      <c r="AS16" s="305"/>
      <c r="AT16" s="306"/>
      <c r="AU16" s="436"/>
      <c r="AW16" s="305"/>
      <c r="AX16" s="305"/>
      <c r="AY16" s="305"/>
      <c r="AZ16" s="306"/>
      <c r="BA16" s="436"/>
    </row>
    <row r="17" spans="1:53" s="232" customFormat="1" ht="18" customHeight="1" x14ac:dyDescent="0.15">
      <c r="A17" s="224"/>
      <c r="B17" s="233" t="s">
        <v>8</v>
      </c>
      <c r="C17" s="226"/>
      <c r="D17" s="758">
        <f t="shared" si="1"/>
        <v>4455</v>
      </c>
      <c r="E17" s="741">
        <f t="shared" si="2"/>
        <v>2607</v>
      </c>
      <c r="F17" s="578">
        <f t="shared" si="3"/>
        <v>58.518518518518512</v>
      </c>
      <c r="G17" s="741">
        <f t="shared" si="4"/>
        <v>1848</v>
      </c>
      <c r="H17" s="237">
        <f t="shared" si="3"/>
        <v>41.481481481481481</v>
      </c>
      <c r="I17" s="226"/>
      <c r="J17" s="238">
        <f t="shared" si="5"/>
        <v>1330</v>
      </c>
      <c r="K17" s="753">
        <f t="shared" si="6"/>
        <v>29.854096520763186</v>
      </c>
      <c r="L17" s="741">
        <v>561</v>
      </c>
      <c r="M17" s="578">
        <v>42.180451127819552</v>
      </c>
      <c r="N17" s="741">
        <v>769</v>
      </c>
      <c r="O17" s="235">
        <v>57.819548872180448</v>
      </c>
      <c r="P17" s="226"/>
      <c r="Q17" s="238">
        <v>1110</v>
      </c>
      <c r="R17" s="753">
        <v>24.915824915824917</v>
      </c>
      <c r="S17" s="741">
        <v>609</v>
      </c>
      <c r="T17" s="578">
        <v>54.864864864864856</v>
      </c>
      <c r="U17" s="741">
        <v>501</v>
      </c>
      <c r="V17" s="235">
        <v>45.135135135135137</v>
      </c>
      <c r="W17" s="226"/>
      <c r="X17" s="238">
        <v>2015</v>
      </c>
      <c r="Y17" s="753">
        <v>45.230078563411894</v>
      </c>
      <c r="Z17" s="741">
        <v>1437</v>
      </c>
      <c r="AA17" s="578">
        <v>71.315136476426801</v>
      </c>
      <c r="AB17" s="741">
        <v>578</v>
      </c>
      <c r="AC17" s="235">
        <f t="shared" si="0"/>
        <v>28.684863523573199</v>
      </c>
      <c r="AD17" s="575"/>
      <c r="AE17" s="305"/>
      <c r="AF17" s="305"/>
      <c r="AG17" s="305"/>
      <c r="AH17" s="306"/>
      <c r="AI17" s="436"/>
      <c r="AJ17" s="231"/>
      <c r="AK17" s="305"/>
      <c r="AL17" s="305"/>
      <c r="AM17" s="305"/>
      <c r="AN17" s="306"/>
      <c r="AO17" s="436"/>
      <c r="AQ17" s="305"/>
      <c r="AR17" s="305"/>
      <c r="AS17" s="305"/>
      <c r="AT17" s="306"/>
      <c r="AU17" s="436"/>
      <c r="AW17" s="305"/>
      <c r="AX17" s="305"/>
      <c r="AY17" s="305"/>
      <c r="AZ17" s="306"/>
      <c r="BA17" s="436"/>
    </row>
    <row r="18" spans="1:53" s="232" customFormat="1" ht="18" customHeight="1" x14ac:dyDescent="0.15">
      <c r="A18" s="224"/>
      <c r="B18" s="233" t="s">
        <v>7</v>
      </c>
      <c r="C18" s="226"/>
      <c r="D18" s="757">
        <f t="shared" si="1"/>
        <v>46642</v>
      </c>
      <c r="E18" s="740">
        <f t="shared" si="2"/>
        <v>28995</v>
      </c>
      <c r="F18" s="577">
        <f t="shared" si="3"/>
        <v>62.165001500793274</v>
      </c>
      <c r="G18" s="740">
        <f t="shared" si="4"/>
        <v>17647</v>
      </c>
      <c r="H18" s="237">
        <f t="shared" si="3"/>
        <v>37.834998499206726</v>
      </c>
      <c r="I18" s="226"/>
      <c r="J18" s="234">
        <f t="shared" si="5"/>
        <v>9105</v>
      </c>
      <c r="K18" s="752">
        <f t="shared" si="6"/>
        <v>19.521032545774194</v>
      </c>
      <c r="L18" s="746">
        <v>3824</v>
      </c>
      <c r="M18" s="749">
        <v>41.998901702361344</v>
      </c>
      <c r="N18" s="746">
        <v>5281</v>
      </c>
      <c r="O18" s="235">
        <v>58.001098297638663</v>
      </c>
      <c r="P18" s="226"/>
      <c r="Q18" s="234">
        <v>8995</v>
      </c>
      <c r="R18" s="752">
        <v>19.285193602332662</v>
      </c>
      <c r="S18" s="746">
        <v>5306</v>
      </c>
      <c r="T18" s="749">
        <v>58.988326848249031</v>
      </c>
      <c r="U18" s="746">
        <v>3689</v>
      </c>
      <c r="V18" s="235">
        <v>41.011673151750969</v>
      </c>
      <c r="W18" s="226"/>
      <c r="X18" s="234">
        <v>28542</v>
      </c>
      <c r="Y18" s="752">
        <v>61.193773851893141</v>
      </c>
      <c r="Z18" s="746">
        <v>19865</v>
      </c>
      <c r="AA18" s="749">
        <v>69.599187162777667</v>
      </c>
      <c r="AB18" s="746">
        <v>8677</v>
      </c>
      <c r="AC18" s="235">
        <f t="shared" si="0"/>
        <v>30.40081283722234</v>
      </c>
      <c r="AD18" s="575"/>
      <c r="AE18" s="305"/>
      <c r="AF18" s="305"/>
      <c r="AG18" s="305"/>
      <c r="AH18" s="306"/>
      <c r="AI18" s="436"/>
      <c r="AJ18" s="231"/>
      <c r="AK18" s="305"/>
      <c r="AL18" s="305"/>
      <c r="AM18" s="305"/>
      <c r="AN18" s="306"/>
      <c r="AO18" s="436"/>
      <c r="AQ18" s="305"/>
      <c r="AR18" s="305"/>
      <c r="AS18" s="305"/>
      <c r="AT18" s="306"/>
      <c r="AU18" s="436"/>
      <c r="AW18" s="305"/>
      <c r="AX18" s="305"/>
      <c r="AY18" s="305"/>
      <c r="AZ18" s="306"/>
      <c r="BA18" s="436"/>
    </row>
    <row r="19" spans="1:53" s="232" customFormat="1" ht="18" customHeight="1" x14ac:dyDescent="0.15">
      <c r="A19" s="224"/>
      <c r="B19" s="233" t="s">
        <v>43</v>
      </c>
      <c r="C19" s="226"/>
      <c r="D19" s="757">
        <f t="shared" si="1"/>
        <v>25782</v>
      </c>
      <c r="E19" s="740">
        <f t="shared" si="2"/>
        <v>16919</v>
      </c>
      <c r="F19" s="577">
        <f t="shared" si="3"/>
        <v>65.623303079667977</v>
      </c>
      <c r="G19" s="740">
        <f t="shared" si="4"/>
        <v>8863</v>
      </c>
      <c r="H19" s="237">
        <f t="shared" si="3"/>
        <v>34.376696920332016</v>
      </c>
      <c r="I19" s="226"/>
      <c r="J19" s="234">
        <f t="shared" si="5"/>
        <v>4897</v>
      </c>
      <c r="K19" s="752">
        <f t="shared" si="6"/>
        <v>18.993871693429522</v>
      </c>
      <c r="L19" s="746">
        <v>2121</v>
      </c>
      <c r="M19" s="749">
        <v>43.312231978762505</v>
      </c>
      <c r="N19" s="746">
        <v>2776</v>
      </c>
      <c r="O19" s="235">
        <v>56.687768021237495</v>
      </c>
      <c r="P19" s="226"/>
      <c r="Q19" s="234">
        <v>5260</v>
      </c>
      <c r="R19" s="752">
        <v>20.401830734621054</v>
      </c>
      <c r="S19" s="746">
        <v>3533</v>
      </c>
      <c r="T19" s="749">
        <v>67.167300380228141</v>
      </c>
      <c r="U19" s="746">
        <v>1727</v>
      </c>
      <c r="V19" s="235">
        <v>32.832699619771866</v>
      </c>
      <c r="W19" s="226"/>
      <c r="X19" s="234">
        <v>15625</v>
      </c>
      <c r="Y19" s="752">
        <v>60.604297571949417</v>
      </c>
      <c r="Z19" s="746">
        <v>11265</v>
      </c>
      <c r="AA19" s="749">
        <v>72.096000000000004</v>
      </c>
      <c r="AB19" s="746">
        <v>4360</v>
      </c>
      <c r="AC19" s="235">
        <f t="shared" si="0"/>
        <v>27.904</v>
      </c>
      <c r="AD19" s="575"/>
      <c r="AE19" s="305"/>
      <c r="AF19" s="305"/>
      <c r="AG19" s="305"/>
      <c r="AH19" s="306"/>
      <c r="AI19" s="436"/>
      <c r="AJ19" s="231"/>
      <c r="AK19" s="305"/>
      <c r="AL19" s="305"/>
      <c r="AM19" s="305"/>
      <c r="AN19" s="306"/>
      <c r="AO19" s="436"/>
      <c r="AQ19" s="305"/>
      <c r="AR19" s="305"/>
      <c r="AS19" s="305"/>
      <c r="AT19" s="306"/>
      <c r="AU19" s="436"/>
      <c r="AW19" s="305"/>
      <c r="AX19" s="305"/>
      <c r="AY19" s="305"/>
      <c r="AZ19" s="306"/>
      <c r="BA19" s="436"/>
    </row>
    <row r="20" spans="1:53" s="232" customFormat="1" ht="18" customHeight="1" x14ac:dyDescent="0.15">
      <c r="A20" s="224"/>
      <c r="B20" s="233" t="s">
        <v>44</v>
      </c>
      <c r="C20" s="226"/>
      <c r="D20" s="757">
        <f t="shared" si="1"/>
        <v>75403</v>
      </c>
      <c r="E20" s="740">
        <f t="shared" si="2"/>
        <v>47343</v>
      </c>
      <c r="F20" s="577">
        <f t="shared" si="3"/>
        <v>62.78662652679602</v>
      </c>
      <c r="G20" s="740">
        <f t="shared" si="4"/>
        <v>28060</v>
      </c>
      <c r="H20" s="237">
        <f t="shared" si="3"/>
        <v>37.213373473203987</v>
      </c>
      <c r="I20" s="226"/>
      <c r="J20" s="234">
        <f t="shared" si="5"/>
        <v>22679</v>
      </c>
      <c r="K20" s="752">
        <f t="shared" si="6"/>
        <v>30.077052637162975</v>
      </c>
      <c r="L20" s="746">
        <v>10167</v>
      </c>
      <c r="M20" s="749">
        <v>44.830018960271616</v>
      </c>
      <c r="N20" s="746">
        <v>12512</v>
      </c>
      <c r="O20" s="235">
        <v>55.169981039728391</v>
      </c>
      <c r="P20" s="226"/>
      <c r="Q20" s="234">
        <v>17798</v>
      </c>
      <c r="R20" s="752">
        <v>23.603835391164807</v>
      </c>
      <c r="S20" s="746">
        <v>11552</v>
      </c>
      <c r="T20" s="749">
        <v>64.90616923249803</v>
      </c>
      <c r="U20" s="746">
        <v>6246</v>
      </c>
      <c r="V20" s="235">
        <v>35.093830767501963</v>
      </c>
      <c r="W20" s="226"/>
      <c r="X20" s="234">
        <v>34926</v>
      </c>
      <c r="Y20" s="752">
        <v>46.319111971672214</v>
      </c>
      <c r="Z20" s="746">
        <v>25624</v>
      </c>
      <c r="AA20" s="749">
        <v>73.36654641241482</v>
      </c>
      <c r="AB20" s="746">
        <v>9302</v>
      </c>
      <c r="AC20" s="235">
        <f t="shared" si="0"/>
        <v>26.633453587585183</v>
      </c>
      <c r="AD20" s="575"/>
      <c r="AE20" s="305"/>
      <c r="AF20" s="305"/>
      <c r="AG20" s="305"/>
      <c r="AH20" s="306"/>
      <c r="AI20" s="436"/>
      <c r="AJ20" s="231"/>
      <c r="AK20" s="305"/>
      <c r="AL20" s="305"/>
      <c r="AM20" s="305"/>
      <c r="AN20" s="306"/>
      <c r="AO20" s="436"/>
      <c r="AQ20" s="305"/>
      <c r="AR20" s="305"/>
      <c r="AS20" s="305"/>
      <c r="AT20" s="306"/>
      <c r="AU20" s="436"/>
      <c r="AW20" s="305"/>
      <c r="AX20" s="305"/>
      <c r="AY20" s="305"/>
      <c r="AZ20" s="306"/>
      <c r="BA20" s="436"/>
    </row>
    <row r="21" spans="1:53" s="232" customFormat="1" ht="18" customHeight="1" x14ac:dyDescent="0.15">
      <c r="A21" s="224"/>
      <c r="B21" s="233" t="s">
        <v>6</v>
      </c>
      <c r="C21" s="226"/>
      <c r="D21" s="757">
        <f t="shared" si="1"/>
        <v>46412</v>
      </c>
      <c r="E21" s="740">
        <f t="shared" si="2"/>
        <v>28229</v>
      </c>
      <c r="F21" s="577">
        <f t="shared" si="3"/>
        <v>60.822632077910889</v>
      </c>
      <c r="G21" s="740">
        <f t="shared" si="4"/>
        <v>18183</v>
      </c>
      <c r="H21" s="237">
        <f t="shared" si="3"/>
        <v>39.177367922089111</v>
      </c>
      <c r="I21" s="226"/>
      <c r="J21" s="234">
        <f t="shared" si="5"/>
        <v>14487</v>
      </c>
      <c r="K21" s="752">
        <f t="shared" si="6"/>
        <v>31.213910195639059</v>
      </c>
      <c r="L21" s="746">
        <v>5642</v>
      </c>
      <c r="M21" s="749">
        <v>38.945261268723684</v>
      </c>
      <c r="N21" s="746">
        <v>8845</v>
      </c>
      <c r="O21" s="235">
        <v>61.054738731276316</v>
      </c>
      <c r="P21" s="226"/>
      <c r="Q21" s="234">
        <v>10395</v>
      </c>
      <c r="R21" s="752">
        <v>22.397224855640783</v>
      </c>
      <c r="S21" s="746">
        <v>6804</v>
      </c>
      <c r="T21" s="749">
        <v>65.454545454545453</v>
      </c>
      <c r="U21" s="746">
        <v>3591</v>
      </c>
      <c r="V21" s="235">
        <v>34.545454545454547</v>
      </c>
      <c r="W21" s="226"/>
      <c r="X21" s="234">
        <v>21530</v>
      </c>
      <c r="Y21" s="752">
        <v>46.388864948720162</v>
      </c>
      <c r="Z21" s="746">
        <v>15783</v>
      </c>
      <c r="AA21" s="749">
        <v>73.307013469577328</v>
      </c>
      <c r="AB21" s="746">
        <v>5747</v>
      </c>
      <c r="AC21" s="235">
        <f t="shared" si="0"/>
        <v>26.692986530422669</v>
      </c>
      <c r="AD21" s="575"/>
      <c r="AE21" s="305"/>
      <c r="AF21" s="305"/>
      <c r="AG21" s="305"/>
      <c r="AH21" s="306"/>
      <c r="AI21" s="437"/>
      <c r="AJ21" s="231"/>
      <c r="AK21" s="305"/>
      <c r="AL21" s="305"/>
      <c r="AM21" s="305"/>
      <c r="AN21" s="306"/>
      <c r="AO21" s="436"/>
      <c r="AQ21" s="305"/>
      <c r="AR21" s="305"/>
      <c r="AS21" s="305"/>
      <c r="AT21" s="306"/>
      <c r="AU21" s="436"/>
      <c r="AW21" s="305"/>
      <c r="AX21" s="305"/>
      <c r="AY21" s="305"/>
      <c r="AZ21" s="306"/>
      <c r="BA21" s="436"/>
    </row>
    <row r="22" spans="1:53" s="232" customFormat="1" ht="18" customHeight="1" x14ac:dyDescent="0.15">
      <c r="A22" s="224"/>
      <c r="B22" s="233" t="s">
        <v>5</v>
      </c>
      <c r="C22" s="226"/>
      <c r="D22" s="757">
        <f t="shared" si="1"/>
        <v>11190</v>
      </c>
      <c r="E22" s="740">
        <f t="shared" si="2"/>
        <v>7167</v>
      </c>
      <c r="F22" s="577">
        <f t="shared" si="3"/>
        <v>64.048257372654163</v>
      </c>
      <c r="G22" s="740">
        <f t="shared" si="4"/>
        <v>4023</v>
      </c>
      <c r="H22" s="237">
        <f t="shared" si="3"/>
        <v>35.951742627345844</v>
      </c>
      <c r="I22" s="226"/>
      <c r="J22" s="234">
        <f t="shared" si="5"/>
        <v>2877</v>
      </c>
      <c r="K22" s="752">
        <f t="shared" si="6"/>
        <v>25.710455764075068</v>
      </c>
      <c r="L22" s="746">
        <v>1240</v>
      </c>
      <c r="M22" s="749">
        <v>43.100451859575948</v>
      </c>
      <c r="N22" s="746">
        <v>1637</v>
      </c>
      <c r="O22" s="235">
        <v>56.899548140424052</v>
      </c>
      <c r="P22" s="226"/>
      <c r="Q22" s="234">
        <v>2460</v>
      </c>
      <c r="R22" s="752">
        <v>21.983914209115284</v>
      </c>
      <c r="S22" s="746">
        <v>1686</v>
      </c>
      <c r="T22" s="749">
        <v>68.536585365853668</v>
      </c>
      <c r="U22" s="746">
        <v>774</v>
      </c>
      <c r="V22" s="235">
        <v>31.463414634146343</v>
      </c>
      <c r="W22" s="226"/>
      <c r="X22" s="234">
        <v>5853</v>
      </c>
      <c r="Y22" s="752">
        <v>52.305630026809645</v>
      </c>
      <c r="Z22" s="746">
        <v>4241</v>
      </c>
      <c r="AA22" s="749">
        <v>72.458568255595424</v>
      </c>
      <c r="AB22" s="746">
        <v>1612</v>
      </c>
      <c r="AC22" s="235">
        <f t="shared" si="0"/>
        <v>27.541431744404576</v>
      </c>
      <c r="AD22" s="575"/>
      <c r="AE22" s="305"/>
      <c r="AF22" s="305"/>
      <c r="AG22" s="305"/>
      <c r="AH22" s="306"/>
      <c r="AI22" s="436"/>
      <c r="AJ22" s="231"/>
      <c r="AK22" s="305"/>
      <c r="AL22" s="305"/>
      <c r="AM22" s="305"/>
      <c r="AN22" s="306"/>
      <c r="AO22" s="436"/>
      <c r="AQ22" s="305"/>
      <c r="AR22" s="305"/>
      <c r="AS22" s="305"/>
      <c r="AT22" s="306"/>
      <c r="AU22" s="436"/>
      <c r="AW22" s="305"/>
      <c r="AX22" s="305"/>
      <c r="AY22" s="305"/>
      <c r="AZ22" s="306"/>
      <c r="BA22" s="436"/>
    </row>
    <row r="23" spans="1:53" s="232" customFormat="1" ht="18" customHeight="1" x14ac:dyDescent="0.15">
      <c r="A23" s="224"/>
      <c r="B23" s="233" t="s">
        <v>38</v>
      </c>
      <c r="C23" s="226"/>
      <c r="D23" s="757">
        <f t="shared" si="1"/>
        <v>21397</v>
      </c>
      <c r="E23" s="740">
        <f t="shared" si="2"/>
        <v>12550</v>
      </c>
      <c r="F23" s="577">
        <f t="shared" si="3"/>
        <v>58.653082207786134</v>
      </c>
      <c r="G23" s="740">
        <f t="shared" si="4"/>
        <v>8847</v>
      </c>
      <c r="H23" s="237">
        <f t="shared" si="3"/>
        <v>41.346917792213858</v>
      </c>
      <c r="I23" s="226"/>
      <c r="J23" s="234">
        <f t="shared" si="5"/>
        <v>7538</v>
      </c>
      <c r="K23" s="752">
        <f t="shared" si="6"/>
        <v>35.229237743608913</v>
      </c>
      <c r="L23" s="746">
        <v>2787</v>
      </c>
      <c r="M23" s="749">
        <v>36.972671796232419</v>
      </c>
      <c r="N23" s="746">
        <v>4751</v>
      </c>
      <c r="O23" s="235">
        <v>63.027328203767574</v>
      </c>
      <c r="P23" s="226"/>
      <c r="Q23" s="234">
        <v>3947</v>
      </c>
      <c r="R23" s="752">
        <v>18.446511193157917</v>
      </c>
      <c r="S23" s="746">
        <v>2385</v>
      </c>
      <c r="T23" s="749">
        <v>60.425639726374456</v>
      </c>
      <c r="U23" s="746">
        <v>1562</v>
      </c>
      <c r="V23" s="235">
        <v>39.574360273625537</v>
      </c>
      <c r="W23" s="226"/>
      <c r="X23" s="234">
        <v>9912</v>
      </c>
      <c r="Y23" s="752">
        <v>46.324251063233163</v>
      </c>
      <c r="Z23" s="746">
        <v>7378</v>
      </c>
      <c r="AA23" s="749">
        <v>74.435028248587571</v>
      </c>
      <c r="AB23" s="746">
        <v>2534</v>
      </c>
      <c r="AC23" s="235">
        <f t="shared" si="0"/>
        <v>25.564971751412429</v>
      </c>
      <c r="AD23" s="575"/>
      <c r="AE23" s="305"/>
      <c r="AF23" s="305"/>
      <c r="AG23" s="305"/>
      <c r="AH23" s="306"/>
      <c r="AI23" s="436"/>
      <c r="AJ23" s="231"/>
      <c r="AK23" s="305"/>
      <c r="AL23" s="305"/>
      <c r="AM23" s="305"/>
      <c r="AN23" s="306"/>
      <c r="AO23" s="436"/>
      <c r="AQ23" s="305"/>
      <c r="AR23" s="305"/>
      <c r="AS23" s="305"/>
      <c r="AT23" s="306"/>
      <c r="AU23" s="436"/>
      <c r="AW23" s="305"/>
      <c r="AX23" s="305"/>
      <c r="AY23" s="305"/>
      <c r="AZ23" s="306"/>
      <c r="BA23" s="436"/>
    </row>
    <row r="24" spans="1:53" s="232" customFormat="1" ht="18" customHeight="1" x14ac:dyDescent="0.15">
      <c r="A24" s="224"/>
      <c r="B24" s="233" t="s">
        <v>45</v>
      </c>
      <c r="C24" s="226"/>
      <c r="D24" s="757">
        <f t="shared" si="1"/>
        <v>50074</v>
      </c>
      <c r="E24" s="740">
        <f t="shared" si="2"/>
        <v>33375</v>
      </c>
      <c r="F24" s="577">
        <f t="shared" si="3"/>
        <v>66.651355993130167</v>
      </c>
      <c r="G24" s="740">
        <f t="shared" si="4"/>
        <v>16699</v>
      </c>
      <c r="H24" s="237">
        <f t="shared" si="3"/>
        <v>33.348644006869833</v>
      </c>
      <c r="I24" s="226"/>
      <c r="J24" s="234">
        <f t="shared" si="5"/>
        <v>12230</v>
      </c>
      <c r="K24" s="752">
        <f t="shared" si="6"/>
        <v>24.42385269800695</v>
      </c>
      <c r="L24" s="746">
        <v>5665</v>
      </c>
      <c r="M24" s="749">
        <v>46.32052330335241</v>
      </c>
      <c r="N24" s="746">
        <v>6565</v>
      </c>
      <c r="O24" s="235">
        <v>53.67947669664759</v>
      </c>
      <c r="P24" s="226"/>
      <c r="Q24" s="234">
        <v>10434</v>
      </c>
      <c r="R24" s="752">
        <v>20.837161001717458</v>
      </c>
      <c r="S24" s="746">
        <v>7264</v>
      </c>
      <c r="T24" s="749">
        <v>69.618554724937709</v>
      </c>
      <c r="U24" s="746">
        <v>3170</v>
      </c>
      <c r="V24" s="235">
        <v>30.381445275062298</v>
      </c>
      <c r="W24" s="226"/>
      <c r="X24" s="234">
        <v>27410</v>
      </c>
      <c r="Y24" s="752">
        <v>54.738986300275592</v>
      </c>
      <c r="Z24" s="746">
        <v>20446</v>
      </c>
      <c r="AA24" s="749">
        <v>74.593214155417726</v>
      </c>
      <c r="AB24" s="746">
        <v>6964</v>
      </c>
      <c r="AC24" s="235">
        <f t="shared" si="0"/>
        <v>25.40678584458227</v>
      </c>
      <c r="AD24" s="575"/>
      <c r="AE24" s="305"/>
      <c r="AF24" s="305"/>
      <c r="AG24" s="305"/>
      <c r="AH24" s="306"/>
      <c r="AI24" s="436"/>
      <c r="AJ24" s="231"/>
      <c r="AK24" s="305"/>
      <c r="AL24" s="305"/>
      <c r="AM24" s="305"/>
      <c r="AN24" s="306"/>
      <c r="AO24" s="436"/>
      <c r="AQ24" s="305"/>
      <c r="AR24" s="305"/>
      <c r="AS24" s="305"/>
      <c r="AT24" s="306"/>
      <c r="AU24" s="436"/>
      <c r="AW24" s="305"/>
      <c r="AX24" s="305"/>
      <c r="AY24" s="305"/>
      <c r="AZ24" s="306"/>
      <c r="BA24" s="436"/>
    </row>
    <row r="25" spans="1:53" s="240" customFormat="1" ht="18" customHeight="1" x14ac:dyDescent="0.15">
      <c r="A25" s="239"/>
      <c r="B25" s="233" t="s">
        <v>46</v>
      </c>
      <c r="C25" s="226"/>
      <c r="D25" s="757">
        <f t="shared" si="1"/>
        <v>10825</v>
      </c>
      <c r="E25" s="740">
        <f t="shared" si="2"/>
        <v>6961</v>
      </c>
      <c r="F25" s="577">
        <f t="shared" si="3"/>
        <v>64.304849884526561</v>
      </c>
      <c r="G25" s="740">
        <f t="shared" si="4"/>
        <v>3864</v>
      </c>
      <c r="H25" s="237">
        <f t="shared" si="3"/>
        <v>35.695150115473439</v>
      </c>
      <c r="I25" s="226"/>
      <c r="J25" s="234">
        <f t="shared" si="5"/>
        <v>3138</v>
      </c>
      <c r="K25" s="752">
        <f t="shared" si="6"/>
        <v>28.988452655889148</v>
      </c>
      <c r="L25" s="746">
        <v>1261</v>
      </c>
      <c r="M25" s="749">
        <v>40.184831102613131</v>
      </c>
      <c r="N25" s="746">
        <v>1877</v>
      </c>
      <c r="O25" s="235">
        <v>59.815168897386869</v>
      </c>
      <c r="P25" s="226"/>
      <c r="Q25" s="234">
        <v>2787</v>
      </c>
      <c r="R25" s="752">
        <v>25.745958429561199</v>
      </c>
      <c r="S25" s="746">
        <v>2011</v>
      </c>
      <c r="T25" s="749">
        <v>72.156440617151063</v>
      </c>
      <c r="U25" s="746">
        <v>776</v>
      </c>
      <c r="V25" s="235">
        <v>27.843559382848941</v>
      </c>
      <c r="W25" s="226"/>
      <c r="X25" s="234">
        <v>4900</v>
      </c>
      <c r="Y25" s="752">
        <v>45.265588914549653</v>
      </c>
      <c r="Z25" s="746">
        <v>3689</v>
      </c>
      <c r="AA25" s="749">
        <v>75.285714285714292</v>
      </c>
      <c r="AB25" s="746">
        <v>1211</v>
      </c>
      <c r="AC25" s="235">
        <f t="shared" si="0"/>
        <v>24.714285714285715</v>
      </c>
      <c r="AD25" s="575"/>
      <c r="AE25" s="305"/>
      <c r="AF25" s="305"/>
      <c r="AG25" s="305"/>
      <c r="AH25" s="306"/>
      <c r="AI25" s="436"/>
      <c r="AJ25" s="231"/>
      <c r="AK25" s="305"/>
      <c r="AL25" s="305"/>
      <c r="AM25" s="305"/>
      <c r="AN25" s="306"/>
      <c r="AO25" s="436"/>
      <c r="AQ25" s="305"/>
      <c r="AR25" s="305"/>
      <c r="AS25" s="305"/>
      <c r="AT25" s="306"/>
      <c r="AU25" s="436"/>
      <c r="AW25" s="305"/>
      <c r="AX25" s="305"/>
      <c r="AY25" s="305"/>
      <c r="AZ25" s="306"/>
      <c r="BA25" s="436"/>
    </row>
    <row r="26" spans="1:53" s="232" customFormat="1" ht="18" customHeight="1" x14ac:dyDescent="0.15">
      <c r="B26" s="233" t="s">
        <v>47</v>
      </c>
      <c r="C26" s="226"/>
      <c r="D26" s="759">
        <f t="shared" si="1"/>
        <v>6448</v>
      </c>
      <c r="E26" s="742">
        <f t="shared" si="2"/>
        <v>4018</v>
      </c>
      <c r="F26" s="579">
        <f t="shared" si="3"/>
        <v>62.313895781637719</v>
      </c>
      <c r="G26" s="742">
        <f t="shared" si="4"/>
        <v>2430</v>
      </c>
      <c r="H26" s="237">
        <f t="shared" si="3"/>
        <v>37.686104218362281</v>
      </c>
      <c r="I26" s="226"/>
      <c r="J26" s="238">
        <f t="shared" si="5"/>
        <v>1548</v>
      </c>
      <c r="K26" s="753">
        <f t="shared" si="6"/>
        <v>24.007444168734491</v>
      </c>
      <c r="L26" s="741">
        <v>636</v>
      </c>
      <c r="M26" s="578">
        <v>41.085271317829459</v>
      </c>
      <c r="N26" s="741">
        <v>912</v>
      </c>
      <c r="O26" s="235">
        <v>58.914728682170548</v>
      </c>
      <c r="P26" s="226"/>
      <c r="Q26" s="238">
        <v>1270</v>
      </c>
      <c r="R26" s="753">
        <v>19.696029776674941</v>
      </c>
      <c r="S26" s="741">
        <v>739</v>
      </c>
      <c r="T26" s="578">
        <v>58.188976377952763</v>
      </c>
      <c r="U26" s="741">
        <v>531</v>
      </c>
      <c r="V26" s="235">
        <v>41.811023622047244</v>
      </c>
      <c r="W26" s="226"/>
      <c r="X26" s="238">
        <v>3630</v>
      </c>
      <c r="Y26" s="753">
        <v>56.296526054590565</v>
      </c>
      <c r="Z26" s="741">
        <v>2643</v>
      </c>
      <c r="AA26" s="578">
        <v>72.809917355371894</v>
      </c>
      <c r="AB26" s="741">
        <v>987</v>
      </c>
      <c r="AC26" s="235">
        <f t="shared" si="0"/>
        <v>27.190082644628099</v>
      </c>
      <c r="AD26" s="575"/>
      <c r="AE26" s="305"/>
      <c r="AF26" s="305"/>
      <c r="AG26" s="305"/>
      <c r="AH26" s="306"/>
      <c r="AI26" s="436"/>
      <c r="AJ26" s="231"/>
      <c r="AK26" s="305"/>
      <c r="AL26" s="305"/>
      <c r="AM26" s="305"/>
      <c r="AN26" s="306"/>
      <c r="AO26" s="436"/>
      <c r="AQ26" s="305"/>
      <c r="AR26" s="305"/>
      <c r="AS26" s="305"/>
      <c r="AT26" s="306"/>
      <c r="AU26" s="436"/>
      <c r="AW26" s="305"/>
      <c r="AX26" s="305"/>
      <c r="AY26" s="305"/>
      <c r="AZ26" s="306"/>
      <c r="BA26" s="436"/>
    </row>
    <row r="27" spans="1:53" s="232" customFormat="1" ht="18" customHeight="1" x14ac:dyDescent="0.15">
      <c r="B27" s="233" t="s">
        <v>48</v>
      </c>
      <c r="C27" s="226"/>
      <c r="D27" s="759">
        <f t="shared" si="1"/>
        <v>27307</v>
      </c>
      <c r="E27" s="742">
        <f t="shared" si="2"/>
        <v>16281</v>
      </c>
      <c r="F27" s="579">
        <f t="shared" si="3"/>
        <v>59.622074925843194</v>
      </c>
      <c r="G27" s="742">
        <f t="shared" si="4"/>
        <v>11026</v>
      </c>
      <c r="H27" s="237">
        <f t="shared" si="3"/>
        <v>40.377925074156813</v>
      </c>
      <c r="I27" s="226"/>
      <c r="J27" s="238">
        <f t="shared" si="5"/>
        <v>7998</v>
      </c>
      <c r="K27" s="753">
        <f t="shared" si="6"/>
        <v>29.289193247152745</v>
      </c>
      <c r="L27" s="741">
        <v>3108</v>
      </c>
      <c r="M27" s="578">
        <v>38.859714928732181</v>
      </c>
      <c r="N27" s="741">
        <v>4890</v>
      </c>
      <c r="O27" s="235">
        <v>61.140285071267819</v>
      </c>
      <c r="P27" s="226"/>
      <c r="Q27" s="238">
        <v>5446</v>
      </c>
      <c r="R27" s="753">
        <v>19.943604204050246</v>
      </c>
      <c r="S27" s="741">
        <v>3161</v>
      </c>
      <c r="T27" s="578">
        <v>58.042600073448405</v>
      </c>
      <c r="U27" s="741">
        <v>2285</v>
      </c>
      <c r="V27" s="235">
        <v>41.957399926551595</v>
      </c>
      <c r="W27" s="226"/>
      <c r="X27" s="238">
        <v>13863</v>
      </c>
      <c r="Y27" s="753">
        <v>50.767202548797009</v>
      </c>
      <c r="Z27" s="741">
        <v>10012</v>
      </c>
      <c r="AA27" s="578">
        <v>72.221019981245036</v>
      </c>
      <c r="AB27" s="741">
        <v>3851</v>
      </c>
      <c r="AC27" s="235">
        <f t="shared" si="0"/>
        <v>27.778980018754961</v>
      </c>
      <c r="AD27" s="575"/>
      <c r="AE27" s="305"/>
      <c r="AF27" s="305"/>
      <c r="AG27" s="305"/>
      <c r="AH27" s="306"/>
      <c r="AI27" s="437"/>
      <c r="AJ27" s="231"/>
      <c r="AK27" s="305"/>
      <c r="AL27" s="305"/>
      <c r="AM27" s="305"/>
      <c r="AN27" s="306"/>
      <c r="AO27" s="436"/>
      <c r="AQ27" s="305"/>
      <c r="AR27" s="305"/>
      <c r="AS27" s="305"/>
      <c r="AT27" s="306"/>
      <c r="AU27" s="436"/>
      <c r="AW27" s="305"/>
      <c r="AX27" s="305"/>
      <c r="AY27" s="305"/>
      <c r="AZ27" s="306"/>
      <c r="BA27" s="436"/>
    </row>
    <row r="28" spans="1:53" s="232" customFormat="1" ht="18" customHeight="1" x14ac:dyDescent="0.15">
      <c r="B28" s="233" t="s">
        <v>49</v>
      </c>
      <c r="C28" s="226"/>
      <c r="D28" s="759">
        <f t="shared" si="1"/>
        <v>2836</v>
      </c>
      <c r="E28" s="742">
        <f t="shared" si="2"/>
        <v>1932</v>
      </c>
      <c r="F28" s="579">
        <f t="shared" si="3"/>
        <v>68.124118476727787</v>
      </c>
      <c r="G28" s="742">
        <f t="shared" si="4"/>
        <v>904</v>
      </c>
      <c r="H28" s="243">
        <f t="shared" si="3"/>
        <v>31.875881523272216</v>
      </c>
      <c r="I28" s="226"/>
      <c r="J28" s="238">
        <f t="shared" si="5"/>
        <v>364</v>
      </c>
      <c r="K28" s="753">
        <f t="shared" si="6"/>
        <v>12.834978843441466</v>
      </c>
      <c r="L28" s="741">
        <v>161</v>
      </c>
      <c r="M28" s="578">
        <v>44.230769230769226</v>
      </c>
      <c r="N28" s="741">
        <v>203</v>
      </c>
      <c r="O28" s="242">
        <v>55.769230769230774</v>
      </c>
      <c r="P28" s="226"/>
      <c r="Q28" s="238">
        <v>592</v>
      </c>
      <c r="R28" s="753">
        <v>20.874471086036671</v>
      </c>
      <c r="S28" s="741">
        <v>385</v>
      </c>
      <c r="T28" s="578">
        <v>65.03378378378379</v>
      </c>
      <c r="U28" s="741">
        <v>207</v>
      </c>
      <c r="V28" s="242">
        <v>34.966216216216218</v>
      </c>
      <c r="W28" s="226"/>
      <c r="X28" s="238">
        <v>1880</v>
      </c>
      <c r="Y28" s="753">
        <v>66.29055007052186</v>
      </c>
      <c r="Z28" s="741">
        <v>1386</v>
      </c>
      <c r="AA28" s="578">
        <v>73.723404255319153</v>
      </c>
      <c r="AB28" s="741">
        <v>494</v>
      </c>
      <c r="AC28" s="242">
        <f t="shared" si="0"/>
        <v>26.276595744680854</v>
      </c>
      <c r="AD28" s="575"/>
      <c r="AE28" s="305"/>
      <c r="AF28" s="305"/>
      <c r="AG28" s="305"/>
      <c r="AH28" s="306"/>
      <c r="AI28" s="436"/>
      <c r="AJ28" s="231"/>
      <c r="AK28" s="305"/>
      <c r="AL28" s="305"/>
      <c r="AM28" s="305"/>
      <c r="AN28" s="306"/>
      <c r="AO28" s="436"/>
      <c r="AQ28" s="305"/>
      <c r="AR28" s="305"/>
      <c r="AS28" s="305"/>
      <c r="AT28" s="306"/>
      <c r="AU28" s="436"/>
      <c r="AW28" s="305"/>
      <c r="AX28" s="305"/>
      <c r="AY28" s="305"/>
      <c r="AZ28" s="306"/>
      <c r="BA28" s="436"/>
    </row>
    <row r="29" spans="1:53" s="232" customFormat="1" ht="18" customHeight="1" x14ac:dyDescent="0.15">
      <c r="B29" s="244" t="s">
        <v>4</v>
      </c>
      <c r="C29" s="226"/>
      <c r="D29" s="760">
        <f t="shared" si="1"/>
        <v>958</v>
      </c>
      <c r="E29" s="743">
        <f t="shared" si="2"/>
        <v>535</v>
      </c>
      <c r="F29" s="580">
        <f t="shared" si="3"/>
        <v>55.845511482254693</v>
      </c>
      <c r="G29" s="743">
        <f t="shared" si="4"/>
        <v>423</v>
      </c>
      <c r="H29" s="248">
        <f t="shared" si="3"/>
        <v>44.154488517745307</v>
      </c>
      <c r="I29" s="226"/>
      <c r="J29" s="245">
        <f t="shared" si="5"/>
        <v>494</v>
      </c>
      <c r="K29" s="754">
        <f t="shared" si="6"/>
        <v>51.565762004175362</v>
      </c>
      <c r="L29" s="747">
        <v>181</v>
      </c>
      <c r="M29" s="750">
        <v>36.639676113360323</v>
      </c>
      <c r="N29" s="747">
        <v>313</v>
      </c>
      <c r="O29" s="246">
        <v>63.360323886639677</v>
      </c>
      <c r="P29" s="226"/>
      <c r="Q29" s="245">
        <v>181</v>
      </c>
      <c r="R29" s="754">
        <v>18.893528183716075</v>
      </c>
      <c r="S29" s="747">
        <v>127</v>
      </c>
      <c r="T29" s="750">
        <v>70.165745856353595</v>
      </c>
      <c r="U29" s="747">
        <v>54</v>
      </c>
      <c r="V29" s="246">
        <v>29.834254143646412</v>
      </c>
      <c r="W29" s="226"/>
      <c r="X29" s="245">
        <v>283</v>
      </c>
      <c r="Y29" s="754">
        <v>29.540709812108563</v>
      </c>
      <c r="Z29" s="747">
        <v>227</v>
      </c>
      <c r="AA29" s="750">
        <v>80.21201413427562</v>
      </c>
      <c r="AB29" s="747">
        <v>56</v>
      </c>
      <c r="AC29" s="246">
        <f t="shared" si="0"/>
        <v>19.78798586572438</v>
      </c>
      <c r="AD29" s="575"/>
      <c r="AE29" s="305"/>
      <c r="AF29" s="305"/>
      <c r="AG29" s="305"/>
      <c r="AH29" s="306"/>
      <c r="AI29" s="436"/>
      <c r="AJ29" s="231"/>
      <c r="AK29" s="305"/>
      <c r="AL29" s="305"/>
      <c r="AM29" s="305"/>
      <c r="AN29" s="306"/>
      <c r="AO29" s="436"/>
      <c r="AQ29" s="305"/>
      <c r="AR29" s="305"/>
      <c r="AS29" s="305"/>
      <c r="AT29" s="306"/>
      <c r="AU29" s="436"/>
      <c r="AW29" s="305"/>
      <c r="AX29" s="305"/>
      <c r="AY29" s="305"/>
      <c r="AZ29" s="306"/>
      <c r="BA29" s="436"/>
    </row>
    <row r="30" spans="1:53" s="223" customFormat="1" ht="3.75" customHeight="1" x14ac:dyDescent="0.15">
      <c r="A30" s="220"/>
      <c r="B30" s="221"/>
      <c r="C30" s="222"/>
      <c r="D30" s="221"/>
      <c r="E30" s="221"/>
      <c r="F30" s="221"/>
      <c r="G30" s="221"/>
      <c r="H30" s="250"/>
      <c r="I30" s="222"/>
      <c r="J30" s="221"/>
      <c r="K30" s="221"/>
      <c r="L30" s="221"/>
      <c r="M30" s="221"/>
      <c r="N30" s="221"/>
      <c r="O30" s="574"/>
      <c r="P30" s="222"/>
      <c r="Q30" s="221"/>
      <c r="R30" s="221"/>
      <c r="S30" s="221"/>
      <c r="T30" s="221"/>
      <c r="U30" s="221"/>
      <c r="V30" s="574"/>
      <c r="W30" s="222"/>
      <c r="X30" s="221"/>
      <c r="Y30" s="221"/>
      <c r="Z30" s="221"/>
      <c r="AA30" s="221"/>
      <c r="AB30" s="221"/>
      <c r="AC30" s="574"/>
      <c r="AD30" s="575"/>
      <c r="AE30" s="309"/>
      <c r="AF30" s="309"/>
      <c r="AG30" s="305"/>
      <c r="AH30" s="306"/>
      <c r="AI30" s="436"/>
      <c r="AJ30" s="231"/>
      <c r="AK30" s="309"/>
      <c r="AL30" s="309"/>
      <c r="AM30" s="305"/>
      <c r="AN30" s="306"/>
      <c r="AO30" s="436"/>
      <c r="AQ30" s="309"/>
      <c r="AR30" s="309"/>
      <c r="AS30" s="305"/>
      <c r="AT30" s="306"/>
      <c r="AU30" s="436"/>
      <c r="AW30" s="309"/>
      <c r="AX30" s="309"/>
      <c r="AY30" s="305"/>
      <c r="AZ30" s="306"/>
      <c r="BA30" s="436"/>
    </row>
    <row r="31" spans="1:53" s="251" customFormat="1" ht="18" customHeight="1" x14ac:dyDescent="0.15">
      <c r="B31" s="252" t="s">
        <v>3</v>
      </c>
      <c r="C31" s="211"/>
      <c r="D31" s="761">
        <f>J31+Q31+X31</f>
        <v>451492</v>
      </c>
      <c r="E31" s="744">
        <f>L31+S31+Z31</f>
        <v>285496</v>
      </c>
      <c r="F31" s="409">
        <f>E31/$D31*100</f>
        <v>63.233900046955426</v>
      </c>
      <c r="G31" s="744">
        <f>N31+U31+AB31</f>
        <v>165996</v>
      </c>
      <c r="H31" s="255">
        <f>G31/$D31*100</f>
        <v>36.766099953044574</v>
      </c>
      <c r="I31" s="211"/>
      <c r="J31" s="253">
        <f>SUM(J12:J29)</f>
        <v>120568</v>
      </c>
      <c r="K31" s="755">
        <f>J31/$D31*100</f>
        <v>26.704349135754345</v>
      </c>
      <c r="L31" s="744">
        <f>SUM(L12:L29)</f>
        <v>51180</v>
      </c>
      <c r="M31" s="409">
        <f t="shared" ref="M13:O31" si="7">L31/$J31*100</f>
        <v>42.449074381262022</v>
      </c>
      <c r="N31" s="744">
        <f>SUM(N12:N29)</f>
        <v>69388</v>
      </c>
      <c r="O31" s="254">
        <f t="shared" si="7"/>
        <v>57.550925618737971</v>
      </c>
      <c r="P31" s="211"/>
      <c r="Q31" s="253">
        <f>SUM(Q12:Q29)</f>
        <v>100542</v>
      </c>
      <c r="R31" s="755">
        <f>Q31/$D31*100</f>
        <v>22.268833113322053</v>
      </c>
      <c r="S31" s="744">
        <f>SUM(S12:S29)</f>
        <v>66348</v>
      </c>
      <c r="T31" s="409">
        <f>S31/$Q31*100</f>
        <v>65.990332398400668</v>
      </c>
      <c r="U31" s="744">
        <f>SUM(U12:U29)</f>
        <v>34194</v>
      </c>
      <c r="V31" s="254">
        <f>U31/$Q31*100</f>
        <v>34.009667601599332</v>
      </c>
      <c r="W31" s="211"/>
      <c r="X31" s="253">
        <f>SUM(X12:X29)</f>
        <v>230382</v>
      </c>
      <c r="Y31" s="755">
        <f>X31/$D31*100</f>
        <v>51.026817750923605</v>
      </c>
      <c r="Z31" s="744">
        <f>SUM(Z12:Z29)</f>
        <v>167968</v>
      </c>
      <c r="AA31" s="409">
        <f>Z31/$X31*100</f>
        <v>72.908473752289666</v>
      </c>
      <c r="AB31" s="744">
        <f>SUM(AB12:AB29)</f>
        <v>62414</v>
      </c>
      <c r="AC31" s="254">
        <f>AB31/$X31*100</f>
        <v>27.091526247710323</v>
      </c>
      <c r="AD31" s="575"/>
      <c r="AE31" s="305"/>
      <c r="AF31" s="305"/>
      <c r="AG31" s="309"/>
      <c r="AH31" s="309"/>
      <c r="AI31" s="438"/>
      <c r="AJ31" s="439"/>
      <c r="AK31" s="305"/>
      <c r="AL31" s="305"/>
      <c r="AM31" s="309"/>
      <c r="AN31" s="309"/>
      <c r="AO31" s="438"/>
      <c r="AQ31" s="305"/>
      <c r="AR31" s="305"/>
      <c r="AS31" s="309"/>
      <c r="AT31" s="309"/>
      <c r="AU31" s="438"/>
      <c r="AW31" s="305"/>
      <c r="AX31" s="305"/>
      <c r="AY31" s="309"/>
      <c r="AZ31" s="309"/>
      <c r="BA31" s="438"/>
    </row>
    <row r="32" spans="1:53" s="256" customFormat="1" ht="5.25" customHeight="1" x14ac:dyDescent="0.2">
      <c r="B32" s="257" t="s">
        <v>42</v>
      </c>
      <c r="C32" s="258"/>
      <c r="I32" s="258"/>
    </row>
    <row r="33" spans="2:14" s="251" customFormat="1" ht="5.25" customHeight="1" x14ac:dyDescent="0.2">
      <c r="B33" s="257" t="s">
        <v>50</v>
      </c>
      <c r="C33" s="260"/>
      <c r="I33" s="260"/>
    </row>
    <row r="34" spans="2:14" s="251" customFormat="1" ht="13.5" customHeight="1" x14ac:dyDescent="0.2">
      <c r="B34" s="1068"/>
      <c r="C34" s="1068"/>
      <c r="D34" s="1068"/>
      <c r="E34" s="1068"/>
      <c r="F34" s="1068"/>
      <c r="G34" s="1068"/>
      <c r="H34" s="1068"/>
    </row>
    <row r="35" spans="2:14" ht="29.25" customHeight="1" x14ac:dyDescent="0.2">
      <c r="B35" s="1075"/>
      <c r="C35" s="1075"/>
      <c r="D35" s="1075"/>
      <c r="E35" s="737"/>
      <c r="F35" s="737"/>
      <c r="G35" s="737"/>
      <c r="H35" s="262"/>
      <c r="I35" s="262"/>
      <c r="J35" s="262"/>
      <c r="K35" s="262"/>
      <c r="L35" s="262"/>
      <c r="M35" s="262"/>
      <c r="N35" s="262"/>
    </row>
    <row r="36" spans="2:14" ht="4.5" customHeight="1" x14ac:dyDescent="0.2">
      <c r="B36" s="1076"/>
      <c r="C36" s="1076"/>
      <c r="D36" s="1076"/>
      <c r="E36" s="738"/>
      <c r="F36" s="738"/>
      <c r="G36" s="738"/>
      <c r="H36" s="262"/>
      <c r="I36" s="262"/>
      <c r="J36" s="262"/>
      <c r="K36" s="262"/>
      <c r="L36" s="262"/>
      <c r="M36" s="262"/>
      <c r="N36" s="262"/>
    </row>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4:H34"/>
    <mergeCell ref="B35:D35"/>
    <mergeCell ref="B36:D36"/>
    <mergeCell ref="R9:R10"/>
    <mergeCell ref="S9:T9"/>
    <mergeCell ref="K9:K10"/>
    <mergeCell ref="L9:M9"/>
    <mergeCell ref="N9:O9"/>
    <mergeCell ref="Q9:Q10"/>
  </mergeCells>
  <printOptions horizontalCentered="1"/>
  <pageMargins left="0" right="0" top="0.43307086614173229" bottom="0.43307086614173229" header="0" footer="0"/>
  <pageSetup paperSize="9" scale="71"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2578125" defaultRowHeight="15" x14ac:dyDescent="0.2"/>
  <cols>
    <col min="1" max="1" width="1.140625" style="261" customWidth="1"/>
    <col min="2" max="2" width="28.7109375" style="261" customWidth="1"/>
    <col min="3" max="3" width="0.5703125" style="261" customWidth="1"/>
    <col min="4" max="4" width="16.140625" style="261" customWidth="1"/>
    <col min="5" max="5" width="8.7109375" style="261" customWidth="1"/>
    <col min="6" max="6" width="0.42578125" style="261" customWidth="1"/>
    <col min="7" max="7" width="16.140625" style="261" customWidth="1"/>
    <col min="8" max="8" width="8.7109375" style="261" customWidth="1"/>
    <col min="9" max="9" width="0.42578125" style="261" customWidth="1"/>
    <col min="10" max="10" width="16.140625" style="261" customWidth="1"/>
    <col min="11" max="11" width="8.7109375" style="261" customWidth="1"/>
    <col min="12" max="12" width="0.42578125" style="261" customWidth="1"/>
    <col min="13" max="13" width="18.140625" style="261" customWidth="1"/>
    <col min="14" max="14" width="8.7109375" style="261" customWidth="1"/>
    <col min="15" max="15" width="11.42578125" style="261"/>
    <col min="16" max="18" width="2.42578125" style="261" bestFit="1" customWidth="1"/>
    <col min="19" max="19" width="13" style="261" bestFit="1" customWidth="1"/>
    <col min="20" max="20" width="3.42578125" style="261" bestFit="1" customWidth="1"/>
    <col min="21" max="21" width="3.85546875" style="261" customWidth="1"/>
    <col min="22" max="24" width="2.42578125" style="261" bestFit="1" customWidth="1"/>
    <col min="25" max="25" width="8.42578125" style="261" bestFit="1" customWidth="1"/>
    <col min="26" max="26" width="3.42578125" style="261" bestFit="1" customWidth="1"/>
    <col min="27" max="27" width="3.5703125" style="261" customWidth="1"/>
    <col min="28" max="30" width="2.42578125" style="261" bestFit="1" customWidth="1"/>
    <col min="31" max="31" width="8.42578125" style="261" bestFit="1" customWidth="1"/>
    <col min="32" max="32" width="4.140625" style="261" bestFit="1" customWidth="1"/>
    <col min="33" max="33" width="3.28515625" style="261" customWidth="1"/>
    <col min="34" max="34" width="4.28515625" style="261" bestFit="1" customWidth="1"/>
    <col min="35" max="35" width="2.42578125" style="261" bestFit="1" customWidth="1"/>
    <col min="36" max="36" width="4.28515625" style="261" bestFit="1" customWidth="1"/>
    <col min="37" max="37" width="8.42578125" style="261" bestFit="1" customWidth="1"/>
    <col min="38" max="38" width="4.28515625" style="261" bestFit="1" customWidth="1"/>
    <col min="39" max="16384" width="11.42578125" style="261"/>
  </cols>
  <sheetData>
    <row r="1" spans="1:38" s="201" customFormat="1" ht="15" customHeight="1" x14ac:dyDescent="0.2">
      <c r="B1" s="202"/>
      <c r="C1" s="203"/>
      <c r="F1" s="203"/>
      <c r="G1" s="714" t="s">
        <v>143</v>
      </c>
      <c r="H1" s="714"/>
      <c r="I1" s="714"/>
      <c r="J1" s="714" t="s">
        <v>19</v>
      </c>
      <c r="K1" s="714"/>
      <c r="L1" s="714"/>
      <c r="M1" s="714" t="s">
        <v>18</v>
      </c>
      <c r="N1" s="714"/>
    </row>
    <row r="2" spans="1:38" s="205" customFormat="1" ht="52.5" customHeight="1" x14ac:dyDescent="0.2">
      <c r="B2" s="1044"/>
      <c r="C2" s="1044"/>
    </row>
    <row r="3" spans="1:38" s="208" customFormat="1" ht="4.5" customHeight="1" x14ac:dyDescent="0.2">
      <c r="B3" s="1045"/>
      <c r="C3" s="1045"/>
    </row>
    <row r="4" spans="1:38" s="208" customFormat="1" ht="35.25" customHeight="1" x14ac:dyDescent="0.2">
      <c r="A4" s="1092" t="s">
        <v>438</v>
      </c>
      <c r="B4" s="1092"/>
      <c r="C4" s="1092"/>
      <c r="D4" s="1092"/>
      <c r="E4" s="1092"/>
      <c r="F4" s="1092"/>
      <c r="G4" s="1092"/>
      <c r="H4" s="1092"/>
      <c r="I4" s="1092"/>
      <c r="J4" s="1092"/>
      <c r="K4" s="1092"/>
      <c r="L4" s="1092"/>
      <c r="M4" s="1092"/>
      <c r="N4" s="1092"/>
    </row>
    <row r="5" spans="1:38" s="208" customFormat="1" ht="17.25" customHeight="1" x14ac:dyDescent="0.2">
      <c r="B5" s="1046" t="str">
        <f>porsaad!B6</f>
        <v>Situación a 31 de octubre de 2023</v>
      </c>
      <c r="C5" s="1046"/>
      <c r="D5" s="1046"/>
      <c r="E5" s="1046"/>
      <c r="F5" s="1046"/>
      <c r="G5" s="1046"/>
      <c r="H5" s="1046"/>
      <c r="I5" s="1046"/>
      <c r="J5" s="1046"/>
      <c r="K5" s="1046"/>
      <c r="L5" s="1046"/>
      <c r="M5" s="1046"/>
      <c r="N5" s="1046"/>
    </row>
    <row r="6" spans="1:38" s="208" customFormat="1" ht="6" customHeight="1" x14ac:dyDescent="0.2"/>
    <row r="7" spans="1:38" s="213" customFormat="1" ht="12.75" customHeight="1" x14ac:dyDescent="0.2">
      <c r="A7" s="209"/>
      <c r="B7" s="1047" t="s">
        <v>15</v>
      </c>
      <c r="C7" s="211"/>
      <c r="D7" s="1050" t="s">
        <v>262</v>
      </c>
      <c r="E7" s="1051"/>
      <c r="F7" s="568"/>
      <c r="G7" s="1054"/>
      <c r="H7" s="1054"/>
      <c r="I7" s="568"/>
      <c r="J7" s="1054"/>
      <c r="K7" s="1054"/>
      <c r="L7" s="568"/>
      <c r="M7" s="1122"/>
      <c r="N7" s="1123"/>
      <c r="O7" s="430"/>
      <c r="P7" s="430"/>
      <c r="Q7" s="431"/>
      <c r="R7" s="431"/>
      <c r="S7" s="431"/>
      <c r="T7" s="431"/>
      <c r="U7" s="431"/>
      <c r="V7" s="431"/>
      <c r="W7" s="432"/>
    </row>
    <row r="8" spans="1:38" s="213" customFormat="1" ht="33.75" customHeight="1" x14ac:dyDescent="0.2">
      <c r="A8" s="209"/>
      <c r="B8" s="1048"/>
      <c r="C8" s="211"/>
      <c r="D8" s="1052"/>
      <c r="E8" s="1053"/>
      <c r="F8" s="501"/>
      <c r="G8" s="1138" t="s">
        <v>279</v>
      </c>
      <c r="H8" s="1139"/>
      <c r="I8" s="211"/>
      <c r="J8" s="1138" t="s">
        <v>280</v>
      </c>
      <c r="K8" s="1139"/>
      <c r="L8" s="211"/>
      <c r="M8" s="1138" t="s">
        <v>281</v>
      </c>
      <c r="N8" s="1139"/>
      <c r="O8" s="430"/>
      <c r="P8" s="430"/>
      <c r="Q8" s="431"/>
      <c r="R8" s="431"/>
      <c r="S8" s="431"/>
      <c r="T8" s="431"/>
      <c r="U8" s="431"/>
      <c r="V8" s="431"/>
      <c r="W8" s="432"/>
    </row>
    <row r="9" spans="1:38" s="213" customFormat="1" ht="6" customHeight="1" x14ac:dyDescent="0.2">
      <c r="A9" s="209"/>
      <c r="B9" s="1048"/>
      <c r="C9" s="211"/>
      <c r="D9" s="1062" t="s">
        <v>12</v>
      </c>
      <c r="E9" s="1080" t="s">
        <v>228</v>
      </c>
      <c r="F9" s="211"/>
      <c r="G9" s="1062" t="s">
        <v>12</v>
      </c>
      <c r="H9" s="1083" t="s">
        <v>228</v>
      </c>
      <c r="I9" s="211"/>
      <c r="J9" s="1062" t="s">
        <v>12</v>
      </c>
      <c r="K9" s="1083" t="s">
        <v>228</v>
      </c>
      <c r="L9" s="211"/>
      <c r="M9" s="1062" t="s">
        <v>12</v>
      </c>
      <c r="N9" s="1083" t="s">
        <v>228</v>
      </c>
      <c r="O9" s="430"/>
      <c r="P9" s="430"/>
      <c r="Q9" s="431"/>
      <c r="R9" s="431"/>
      <c r="S9" s="431"/>
      <c r="T9" s="431"/>
      <c r="U9" s="431"/>
      <c r="V9" s="431"/>
      <c r="W9" s="432"/>
    </row>
    <row r="10" spans="1:38" s="219" customFormat="1" ht="27.75" customHeight="1" x14ac:dyDescent="0.2">
      <c r="A10" s="214"/>
      <c r="B10" s="1049"/>
      <c r="C10" s="216"/>
      <c r="D10" s="1063"/>
      <c r="E10" s="1081"/>
      <c r="F10" s="216"/>
      <c r="G10" s="1063"/>
      <c r="H10" s="1084"/>
      <c r="I10" s="216"/>
      <c r="J10" s="1063"/>
      <c r="K10" s="1084"/>
      <c r="L10" s="216"/>
      <c r="M10" s="1063"/>
      <c r="N10" s="1084"/>
      <c r="O10" s="433"/>
      <c r="P10" s="434"/>
      <c r="Q10" s="309"/>
      <c r="R10" s="309"/>
      <c r="S10" s="309"/>
      <c r="T10" s="309"/>
      <c r="U10" s="435"/>
      <c r="V10" s="435"/>
      <c r="W10" s="435"/>
    </row>
    <row r="11" spans="1:38" s="223" customFormat="1" ht="4.5" customHeight="1" x14ac:dyDescent="0.2">
      <c r="A11" s="220"/>
      <c r="B11" s="221"/>
      <c r="C11" s="222"/>
      <c r="D11" s="221"/>
      <c r="E11" s="221"/>
      <c r="F11" s="222"/>
      <c r="G11" s="221"/>
      <c r="H11" s="221"/>
      <c r="I11" s="222"/>
      <c r="J11" s="221"/>
      <c r="K11" s="221"/>
      <c r="L11" s="222"/>
      <c r="M11" s="221"/>
      <c r="N11" s="221"/>
      <c r="O11" s="430"/>
      <c r="P11" s="434"/>
      <c r="Q11" s="309"/>
      <c r="R11" s="309"/>
      <c r="S11" s="309"/>
      <c r="T11" s="309"/>
      <c r="U11" s="231"/>
      <c r="V11" s="231"/>
      <c r="W11" s="231"/>
    </row>
    <row r="12" spans="1:38" s="232" customFormat="1" ht="18" customHeight="1" x14ac:dyDescent="0.15">
      <c r="A12" s="224"/>
      <c r="B12" s="225" t="s">
        <v>11</v>
      </c>
      <c r="C12" s="226"/>
      <c r="D12" s="229">
        <f t="shared" ref="D12:D29" si="0">G12+J12+M12</f>
        <v>280143</v>
      </c>
      <c r="E12" s="762">
        <f>D12/'20pobl'!D12*100</f>
        <v>3.2957274939951322</v>
      </c>
      <c r="F12" s="226"/>
      <c r="G12" s="227">
        <v>84391</v>
      </c>
      <c r="H12" s="768">
        <v>1.2102192982015858</v>
      </c>
      <c r="I12" s="226"/>
      <c r="J12" s="227">
        <v>58072</v>
      </c>
      <c r="K12" s="768">
        <v>5.2466196742816971</v>
      </c>
      <c r="L12" s="226"/>
      <c r="M12" s="227">
        <v>137680</v>
      </c>
      <c r="N12" s="768">
        <f>M12/'20pobl'!X12*100</f>
        <v>32.769873042923578</v>
      </c>
      <c r="O12" s="575"/>
      <c r="P12" s="305"/>
      <c r="Q12" s="305"/>
      <c r="R12" s="305"/>
      <c r="S12" s="306"/>
      <c r="T12" s="436"/>
      <c r="U12" s="231"/>
      <c r="V12" s="305"/>
      <c r="W12" s="305"/>
      <c r="X12" s="305"/>
      <c r="Y12" s="306"/>
      <c r="Z12" s="436"/>
      <c r="AB12" s="305"/>
      <c r="AC12" s="305"/>
      <c r="AD12" s="305"/>
      <c r="AE12" s="306"/>
      <c r="AF12" s="436"/>
      <c r="AH12" s="305"/>
      <c r="AI12" s="305"/>
      <c r="AJ12" s="305"/>
      <c r="AK12" s="306"/>
      <c r="AL12" s="436"/>
    </row>
    <row r="13" spans="1:38" s="232" customFormat="1" ht="18" customHeight="1" x14ac:dyDescent="0.15">
      <c r="A13" s="224"/>
      <c r="B13" s="233" t="s">
        <v>10</v>
      </c>
      <c r="C13" s="226"/>
      <c r="D13" s="236">
        <f t="shared" si="0"/>
        <v>39898</v>
      </c>
      <c r="E13" s="763">
        <f>D13/'20pobl'!D13*100</f>
        <v>3.0081843302684508</v>
      </c>
      <c r="F13" s="226"/>
      <c r="G13" s="234">
        <v>8239</v>
      </c>
      <c r="H13" s="769">
        <v>0.79728580262265325</v>
      </c>
      <c r="I13" s="226"/>
      <c r="J13" s="234">
        <v>7217</v>
      </c>
      <c r="K13" s="769">
        <v>3.6828756742413029</v>
      </c>
      <c r="L13" s="226"/>
      <c r="M13" s="234">
        <v>24442</v>
      </c>
      <c r="N13" s="769">
        <f>M13/'20pobl'!X13*100</f>
        <v>25.204953956255867</v>
      </c>
      <c r="O13" s="575"/>
      <c r="P13" s="305"/>
      <c r="Q13" s="305"/>
      <c r="R13" s="305"/>
      <c r="S13" s="306"/>
      <c r="T13" s="436"/>
      <c r="U13" s="231"/>
      <c r="V13" s="305"/>
      <c r="W13" s="305"/>
      <c r="X13" s="305"/>
      <c r="Y13" s="306"/>
      <c r="Z13" s="436"/>
      <c r="AB13" s="305"/>
      <c r="AC13" s="305"/>
      <c r="AD13" s="305"/>
      <c r="AE13" s="306"/>
      <c r="AF13" s="436"/>
      <c r="AH13" s="305"/>
      <c r="AI13" s="305"/>
      <c r="AJ13" s="305"/>
      <c r="AK13" s="306"/>
      <c r="AL13" s="436"/>
    </row>
    <row r="14" spans="1:38" s="232" customFormat="1" ht="18" customHeight="1" x14ac:dyDescent="0.15">
      <c r="A14" s="224"/>
      <c r="B14" s="233" t="s">
        <v>40</v>
      </c>
      <c r="C14" s="226"/>
      <c r="D14" s="236">
        <f t="shared" si="0"/>
        <v>30524</v>
      </c>
      <c r="E14" s="763">
        <f>D14/'20pobl'!D14*100</f>
        <v>3.0381631673975749</v>
      </c>
      <c r="F14" s="226"/>
      <c r="G14" s="234">
        <v>7487</v>
      </c>
      <c r="H14" s="769">
        <v>1.0230518016479238</v>
      </c>
      <c r="I14" s="226"/>
      <c r="J14" s="234">
        <v>6200</v>
      </c>
      <c r="K14" s="769">
        <v>3.3041995310168408</v>
      </c>
      <c r="L14" s="226"/>
      <c r="M14" s="234">
        <v>16837</v>
      </c>
      <c r="N14" s="769">
        <f>M14/'20pobl'!X14*100</f>
        <v>19.758026661659784</v>
      </c>
      <c r="O14" s="575"/>
      <c r="P14" s="305"/>
      <c r="Q14" s="305"/>
      <c r="R14" s="305"/>
      <c r="S14" s="306"/>
      <c r="T14" s="437"/>
      <c r="U14" s="231"/>
      <c r="V14" s="305"/>
      <c r="W14" s="305"/>
      <c r="X14" s="305"/>
      <c r="Y14" s="306"/>
      <c r="Z14" s="436"/>
      <c r="AB14" s="305"/>
      <c r="AC14" s="305"/>
      <c r="AD14" s="305"/>
      <c r="AE14" s="306"/>
      <c r="AF14" s="436"/>
      <c r="AH14" s="305"/>
      <c r="AI14" s="305"/>
      <c r="AJ14" s="305"/>
      <c r="AK14" s="306"/>
      <c r="AL14" s="436"/>
    </row>
    <row r="15" spans="1:38" s="232" customFormat="1" ht="18" customHeight="1" x14ac:dyDescent="0.15">
      <c r="A15" s="224"/>
      <c r="B15" s="233" t="s">
        <v>41</v>
      </c>
      <c r="C15" s="226"/>
      <c r="D15" s="236">
        <f t="shared" si="0"/>
        <v>28954</v>
      </c>
      <c r="E15" s="763">
        <f>D15/'20pobl'!D15*100</f>
        <v>2.4606959195484843</v>
      </c>
      <c r="F15" s="226"/>
      <c r="G15" s="234">
        <v>7702</v>
      </c>
      <c r="H15" s="769">
        <v>0.78242619167105187</v>
      </c>
      <c r="I15" s="226"/>
      <c r="J15" s="234">
        <v>6283</v>
      </c>
      <c r="K15" s="769">
        <v>4.4554911819142378</v>
      </c>
      <c r="L15" s="226"/>
      <c r="M15" s="234">
        <v>14969</v>
      </c>
      <c r="N15" s="769">
        <f>M15/'20pobl'!X15*100</f>
        <v>29.197550128735273</v>
      </c>
      <c r="O15" s="575"/>
      <c r="P15" s="305"/>
      <c r="Q15" s="305"/>
      <c r="R15" s="305"/>
      <c r="S15" s="306"/>
      <c r="T15" s="436"/>
      <c r="U15" s="231"/>
      <c r="V15" s="305"/>
      <c r="W15" s="305"/>
      <c r="X15" s="305"/>
      <c r="Y15" s="306"/>
      <c r="Z15" s="436"/>
      <c r="AB15" s="305"/>
      <c r="AC15" s="305"/>
      <c r="AD15" s="305"/>
      <c r="AE15" s="306"/>
      <c r="AF15" s="436"/>
      <c r="AH15" s="305"/>
      <c r="AI15" s="305"/>
      <c r="AJ15" s="305"/>
      <c r="AK15" s="306"/>
      <c r="AL15" s="436"/>
    </row>
    <row r="16" spans="1:38" s="232" customFormat="1" ht="18" customHeight="1" x14ac:dyDescent="0.15">
      <c r="A16" s="224"/>
      <c r="B16" s="233" t="s">
        <v>9</v>
      </c>
      <c r="C16" s="226"/>
      <c r="D16" s="236">
        <f t="shared" si="0"/>
        <v>40012</v>
      </c>
      <c r="E16" s="763">
        <f>D16/'20pobl'!D16*100</f>
        <v>1.8373504902647335</v>
      </c>
      <c r="F16" s="226"/>
      <c r="G16" s="234">
        <v>15850</v>
      </c>
      <c r="H16" s="769">
        <v>0.87819710843213294</v>
      </c>
      <c r="I16" s="226"/>
      <c r="J16" s="234">
        <v>8015</v>
      </c>
      <c r="K16" s="769">
        <v>2.8891420167400819</v>
      </c>
      <c r="L16" s="226"/>
      <c r="M16" s="234">
        <v>16147</v>
      </c>
      <c r="N16" s="769">
        <f>M16/'20pobl'!X16*100</f>
        <v>16.916887552514957</v>
      </c>
      <c r="O16" s="575"/>
      <c r="P16" s="305"/>
      <c r="Q16" s="305"/>
      <c r="R16" s="305"/>
      <c r="S16" s="306"/>
      <c r="T16" s="436"/>
      <c r="U16" s="231"/>
      <c r="V16" s="305"/>
      <c r="W16" s="305"/>
      <c r="X16" s="305"/>
      <c r="Y16" s="306"/>
      <c r="Z16" s="436"/>
      <c r="AB16" s="305"/>
      <c r="AC16" s="305"/>
      <c r="AD16" s="305"/>
      <c r="AE16" s="306"/>
      <c r="AF16" s="436"/>
      <c r="AH16" s="305"/>
      <c r="AI16" s="305"/>
      <c r="AJ16" s="305"/>
      <c r="AK16" s="306"/>
      <c r="AL16" s="436"/>
    </row>
    <row r="17" spans="1:38" s="232" customFormat="1" ht="18" customHeight="1" x14ac:dyDescent="0.15">
      <c r="A17" s="224"/>
      <c r="B17" s="233" t="s">
        <v>8</v>
      </c>
      <c r="C17" s="226"/>
      <c r="D17" s="238">
        <f t="shared" si="0"/>
        <v>17312</v>
      </c>
      <c r="E17" s="764">
        <f>D17/'20pobl'!D17*100</f>
        <v>2.9572840543763088</v>
      </c>
      <c r="F17" s="226"/>
      <c r="G17" s="238">
        <v>4483</v>
      </c>
      <c r="H17" s="770">
        <v>0.99547672076689231</v>
      </c>
      <c r="I17" s="226"/>
      <c r="J17" s="238">
        <v>3614</v>
      </c>
      <c r="K17" s="770">
        <v>3.843168114678265</v>
      </c>
      <c r="L17" s="226"/>
      <c r="M17" s="238">
        <v>9215</v>
      </c>
      <c r="N17" s="770">
        <f>M17/'20pobl'!X17*100</f>
        <v>22.46027103441552</v>
      </c>
      <c r="O17" s="575"/>
      <c r="P17" s="305"/>
      <c r="Q17" s="305"/>
      <c r="R17" s="305"/>
      <c r="S17" s="306"/>
      <c r="T17" s="436"/>
      <c r="U17" s="231"/>
      <c r="V17" s="305"/>
      <c r="W17" s="305"/>
      <c r="X17" s="305"/>
      <c r="Y17" s="306"/>
      <c r="Z17" s="436"/>
      <c r="AB17" s="305"/>
      <c r="AC17" s="305"/>
      <c r="AD17" s="305"/>
      <c r="AE17" s="306"/>
      <c r="AF17" s="436"/>
      <c r="AH17" s="305"/>
      <c r="AI17" s="305"/>
      <c r="AJ17" s="305"/>
      <c r="AK17" s="306"/>
      <c r="AL17" s="436"/>
    </row>
    <row r="18" spans="1:38" s="232" customFormat="1" ht="18" customHeight="1" x14ac:dyDescent="0.15">
      <c r="A18" s="224"/>
      <c r="B18" s="233" t="s">
        <v>7</v>
      </c>
      <c r="C18" s="226"/>
      <c r="D18" s="236">
        <f t="shared" si="0"/>
        <v>121004</v>
      </c>
      <c r="E18" s="763">
        <f>D18/'20pobl'!D18*100</f>
        <v>5.0999730258277696</v>
      </c>
      <c r="F18" s="226"/>
      <c r="G18" s="234">
        <v>25123</v>
      </c>
      <c r="H18" s="769">
        <v>1.4351579713448259</v>
      </c>
      <c r="I18" s="226"/>
      <c r="J18" s="234">
        <v>20848</v>
      </c>
      <c r="K18" s="769">
        <v>5.1700194421299051</v>
      </c>
      <c r="L18" s="226"/>
      <c r="M18" s="234">
        <v>75033</v>
      </c>
      <c r="N18" s="769">
        <f>M18/'20pobl'!X18*100</f>
        <v>34.284656824443807</v>
      </c>
      <c r="O18" s="575"/>
      <c r="P18" s="305"/>
      <c r="Q18" s="305"/>
      <c r="R18" s="305"/>
      <c r="S18" s="306"/>
      <c r="T18" s="436"/>
      <c r="U18" s="231"/>
      <c r="V18" s="305"/>
      <c r="W18" s="305"/>
      <c r="X18" s="305"/>
      <c r="Y18" s="306"/>
      <c r="Z18" s="436"/>
      <c r="AB18" s="305"/>
      <c r="AC18" s="305"/>
      <c r="AD18" s="305"/>
      <c r="AE18" s="306"/>
      <c r="AF18" s="436"/>
      <c r="AH18" s="305"/>
      <c r="AI18" s="305"/>
      <c r="AJ18" s="305"/>
      <c r="AK18" s="306"/>
      <c r="AL18" s="436"/>
    </row>
    <row r="19" spans="1:38" s="232" customFormat="1" ht="18" customHeight="1" x14ac:dyDescent="0.15">
      <c r="A19" s="224"/>
      <c r="B19" s="233" t="s">
        <v>43</v>
      </c>
      <c r="C19" s="226"/>
      <c r="D19" s="236">
        <f t="shared" si="0"/>
        <v>70822</v>
      </c>
      <c r="E19" s="763">
        <f>D19/'20pobl'!D19*100</f>
        <v>3.4491323354086632</v>
      </c>
      <c r="F19" s="226"/>
      <c r="G19" s="234">
        <v>16205</v>
      </c>
      <c r="H19" s="769">
        <v>0.97748791938333501</v>
      </c>
      <c r="I19" s="226"/>
      <c r="J19" s="234">
        <v>12392</v>
      </c>
      <c r="K19" s="769">
        <v>4.7064364087976029</v>
      </c>
      <c r="L19" s="226"/>
      <c r="M19" s="234">
        <v>42225</v>
      </c>
      <c r="N19" s="769">
        <f>M19/'20pobl'!X19*100</f>
        <v>31.93830933075154</v>
      </c>
      <c r="O19" s="575"/>
      <c r="P19" s="305"/>
      <c r="Q19" s="305"/>
      <c r="R19" s="305"/>
      <c r="S19" s="306"/>
      <c r="T19" s="436"/>
      <c r="U19" s="231"/>
      <c r="V19" s="305"/>
      <c r="W19" s="305"/>
      <c r="X19" s="305"/>
      <c r="Y19" s="306"/>
      <c r="Z19" s="436"/>
      <c r="AB19" s="305"/>
      <c r="AC19" s="305"/>
      <c r="AD19" s="305"/>
      <c r="AE19" s="306"/>
      <c r="AF19" s="436"/>
      <c r="AH19" s="305"/>
      <c r="AI19" s="305"/>
      <c r="AJ19" s="305"/>
      <c r="AK19" s="306"/>
      <c r="AL19" s="436"/>
    </row>
    <row r="20" spans="1:38" s="232" customFormat="1" ht="18" customHeight="1" x14ac:dyDescent="0.15">
      <c r="A20" s="224"/>
      <c r="B20" s="233" t="s">
        <v>44</v>
      </c>
      <c r="C20" s="226"/>
      <c r="D20" s="236">
        <f t="shared" si="0"/>
        <v>201339</v>
      </c>
      <c r="E20" s="763">
        <f>D20/'20pobl'!D20*100</f>
        <v>2.5837168055738955</v>
      </c>
      <c r="F20" s="226"/>
      <c r="G20" s="234">
        <v>54583</v>
      </c>
      <c r="H20" s="769">
        <v>0.86766168331739479</v>
      </c>
      <c r="I20" s="226"/>
      <c r="J20" s="234">
        <v>40342</v>
      </c>
      <c r="K20" s="769">
        <v>3.847507398502465</v>
      </c>
      <c r="L20" s="226"/>
      <c r="M20" s="234">
        <v>106414</v>
      </c>
      <c r="N20" s="769">
        <f>M20/'20pobl'!X20*100</f>
        <v>23.476852750666268</v>
      </c>
      <c r="O20" s="575"/>
      <c r="P20" s="305"/>
      <c r="Q20" s="305"/>
      <c r="R20" s="305"/>
      <c r="S20" s="306"/>
      <c r="T20" s="436"/>
      <c r="U20" s="231"/>
      <c r="V20" s="305"/>
      <c r="W20" s="305"/>
      <c r="X20" s="305"/>
      <c r="Y20" s="306"/>
      <c r="Z20" s="436"/>
      <c r="AB20" s="305"/>
      <c r="AC20" s="305"/>
      <c r="AD20" s="305"/>
      <c r="AE20" s="306"/>
      <c r="AF20" s="436"/>
      <c r="AH20" s="305"/>
      <c r="AI20" s="305"/>
      <c r="AJ20" s="305"/>
      <c r="AK20" s="306"/>
      <c r="AL20" s="436"/>
    </row>
    <row r="21" spans="1:38" s="232" customFormat="1" ht="18" customHeight="1" x14ac:dyDescent="0.15">
      <c r="A21" s="224"/>
      <c r="B21" s="233" t="s">
        <v>6</v>
      </c>
      <c r="C21" s="226"/>
      <c r="D21" s="236">
        <f t="shared" si="0"/>
        <v>143800</v>
      </c>
      <c r="E21" s="763">
        <f>D21/'20pobl'!D21*100</f>
        <v>2.8207322644497306</v>
      </c>
      <c r="F21" s="226"/>
      <c r="G21" s="234">
        <v>38951</v>
      </c>
      <c r="H21" s="769">
        <v>0.95474080984453447</v>
      </c>
      <c r="I21" s="226"/>
      <c r="J21" s="234">
        <v>28947</v>
      </c>
      <c r="K21" s="769">
        <v>3.9666846179460724</v>
      </c>
      <c r="L21" s="226"/>
      <c r="M21" s="234">
        <v>75902</v>
      </c>
      <c r="N21" s="769">
        <f>M21/'20pobl'!X21*100</f>
        <v>26.312103942205027</v>
      </c>
      <c r="O21" s="575"/>
      <c r="P21" s="305"/>
      <c r="Q21" s="305"/>
      <c r="R21" s="305"/>
      <c r="S21" s="306"/>
      <c r="T21" s="437"/>
      <c r="U21" s="231"/>
      <c r="V21" s="305"/>
      <c r="W21" s="305"/>
      <c r="X21" s="305"/>
      <c r="Y21" s="306"/>
      <c r="Z21" s="436"/>
      <c r="AB21" s="305"/>
      <c r="AC21" s="305"/>
      <c r="AD21" s="305"/>
      <c r="AE21" s="306"/>
      <c r="AF21" s="436"/>
      <c r="AH21" s="305"/>
      <c r="AI21" s="305"/>
      <c r="AJ21" s="305"/>
      <c r="AK21" s="306"/>
      <c r="AL21" s="436"/>
    </row>
    <row r="22" spans="1:38" s="232" customFormat="1" ht="18" customHeight="1" x14ac:dyDescent="0.15">
      <c r="A22" s="224"/>
      <c r="B22" s="233" t="s">
        <v>5</v>
      </c>
      <c r="C22" s="226"/>
      <c r="D22" s="236">
        <f t="shared" si="0"/>
        <v>34759</v>
      </c>
      <c r="E22" s="763">
        <f>D22/'20pobl'!D22*100</f>
        <v>3.2953916281750817</v>
      </c>
      <c r="F22" s="226"/>
      <c r="G22" s="234">
        <v>8528</v>
      </c>
      <c r="H22" s="769">
        <v>1.0298857681815052</v>
      </c>
      <c r="I22" s="226"/>
      <c r="J22" s="234">
        <v>6588</v>
      </c>
      <c r="K22" s="769">
        <v>4.3165750453738347</v>
      </c>
      <c r="L22" s="226"/>
      <c r="M22" s="234">
        <v>19643</v>
      </c>
      <c r="N22" s="769">
        <f>M22/'20pobl'!X22*100</f>
        <v>26.508056462713558</v>
      </c>
      <c r="O22" s="575"/>
      <c r="P22" s="305"/>
      <c r="Q22" s="305"/>
      <c r="R22" s="305"/>
      <c r="S22" s="306"/>
      <c r="T22" s="436"/>
      <c r="U22" s="231"/>
      <c r="V22" s="305"/>
      <c r="W22" s="305"/>
      <c r="X22" s="305"/>
      <c r="Y22" s="306"/>
      <c r="Z22" s="436"/>
      <c r="AB22" s="305"/>
      <c r="AC22" s="305"/>
      <c r="AD22" s="305"/>
      <c r="AE22" s="306"/>
      <c r="AF22" s="436"/>
      <c r="AH22" s="305"/>
      <c r="AI22" s="305"/>
      <c r="AJ22" s="305"/>
      <c r="AK22" s="306"/>
      <c r="AL22" s="436"/>
    </row>
    <row r="23" spans="1:38" s="232" customFormat="1" ht="18" customHeight="1" x14ac:dyDescent="0.15">
      <c r="A23" s="224"/>
      <c r="B23" s="233" t="s">
        <v>38</v>
      </c>
      <c r="C23" s="226"/>
      <c r="D23" s="236">
        <f t="shared" si="0"/>
        <v>73212</v>
      </c>
      <c r="E23" s="763">
        <f>D23/'20pobl'!D23*100</f>
        <v>2.7211663118332003</v>
      </c>
      <c r="F23" s="226"/>
      <c r="G23" s="234">
        <v>20401</v>
      </c>
      <c r="H23" s="769">
        <v>1.0262929399537386</v>
      </c>
      <c r="I23" s="226"/>
      <c r="J23" s="234">
        <v>13115</v>
      </c>
      <c r="K23" s="769">
        <v>2.8214676795122506</v>
      </c>
      <c r="L23" s="226"/>
      <c r="M23" s="234">
        <v>39696</v>
      </c>
      <c r="N23" s="769">
        <f>M23/'20pobl'!X23*100</f>
        <v>16.692949146555314</v>
      </c>
      <c r="O23" s="575"/>
      <c r="P23" s="305"/>
      <c r="Q23" s="305"/>
      <c r="R23" s="305"/>
      <c r="S23" s="306"/>
      <c r="T23" s="436"/>
      <c r="U23" s="231"/>
      <c r="V23" s="305"/>
      <c r="W23" s="305"/>
      <c r="X23" s="305"/>
      <c r="Y23" s="306"/>
      <c r="Z23" s="436"/>
      <c r="AB23" s="305"/>
      <c r="AC23" s="305"/>
      <c r="AD23" s="305"/>
      <c r="AE23" s="306"/>
      <c r="AF23" s="436"/>
      <c r="AH23" s="305"/>
      <c r="AI23" s="305"/>
      <c r="AJ23" s="305"/>
      <c r="AK23" s="306"/>
      <c r="AL23" s="436"/>
    </row>
    <row r="24" spans="1:38" s="232" customFormat="1" ht="18" customHeight="1" x14ac:dyDescent="0.15">
      <c r="A24" s="224"/>
      <c r="B24" s="233" t="s">
        <v>45</v>
      </c>
      <c r="C24" s="226"/>
      <c r="D24" s="236">
        <f t="shared" si="0"/>
        <v>174935</v>
      </c>
      <c r="E24" s="763">
        <f>D24/'20pobl'!D24*100</f>
        <v>2.5915006304871344</v>
      </c>
      <c r="F24" s="226"/>
      <c r="G24" s="234">
        <v>46164</v>
      </c>
      <c r="H24" s="769">
        <v>0.83721026393233111</v>
      </c>
      <c r="I24" s="226"/>
      <c r="J24" s="234">
        <v>31217</v>
      </c>
      <c r="K24" s="769">
        <v>3.604588729092935</v>
      </c>
      <c r="L24" s="226"/>
      <c r="M24" s="234">
        <v>97554</v>
      </c>
      <c r="N24" s="769">
        <f>M24/'20pobl'!X24*100</f>
        <v>26.346435342476109</v>
      </c>
      <c r="O24" s="575"/>
      <c r="P24" s="305"/>
      <c r="Q24" s="305"/>
      <c r="R24" s="305"/>
      <c r="S24" s="306"/>
      <c r="T24" s="436"/>
      <c r="U24" s="231"/>
      <c r="V24" s="305"/>
      <c r="W24" s="305"/>
      <c r="X24" s="305"/>
      <c r="Y24" s="306"/>
      <c r="Z24" s="436"/>
      <c r="AB24" s="305"/>
      <c r="AC24" s="305"/>
      <c r="AD24" s="305"/>
      <c r="AE24" s="306"/>
      <c r="AF24" s="436"/>
      <c r="AH24" s="305"/>
      <c r="AI24" s="305"/>
      <c r="AJ24" s="305"/>
      <c r="AK24" s="306"/>
      <c r="AL24" s="436"/>
    </row>
    <row r="25" spans="1:38" s="240" customFormat="1" ht="18" customHeight="1" x14ac:dyDescent="0.15">
      <c r="A25" s="239"/>
      <c r="B25" s="233" t="s">
        <v>46</v>
      </c>
      <c r="C25" s="226"/>
      <c r="D25" s="236">
        <f t="shared" si="0"/>
        <v>39783</v>
      </c>
      <c r="E25" s="763">
        <f>D25/'20pobl'!D25*100</f>
        <v>2.5970083779517692</v>
      </c>
      <c r="F25" s="226"/>
      <c r="G25" s="234">
        <v>14751</v>
      </c>
      <c r="H25" s="769">
        <v>1.1479029041141942</v>
      </c>
      <c r="I25" s="226"/>
      <c r="J25" s="234">
        <v>7691</v>
      </c>
      <c r="K25" s="769">
        <v>4.3899654670510007</v>
      </c>
      <c r="L25" s="226"/>
      <c r="M25" s="234">
        <v>17341</v>
      </c>
      <c r="N25" s="769">
        <f>M25/'20pobl'!X25*100</f>
        <v>24.204399531014463</v>
      </c>
      <c r="O25" s="575"/>
      <c r="P25" s="305"/>
      <c r="Q25" s="305"/>
      <c r="R25" s="305"/>
      <c r="S25" s="306"/>
      <c r="T25" s="436"/>
      <c r="U25" s="231"/>
      <c r="V25" s="305"/>
      <c r="W25" s="305"/>
      <c r="X25" s="305"/>
      <c r="Y25" s="306"/>
      <c r="Z25" s="436"/>
      <c r="AB25" s="305"/>
      <c r="AC25" s="305"/>
      <c r="AD25" s="305"/>
      <c r="AE25" s="306"/>
      <c r="AF25" s="436"/>
      <c r="AH25" s="305"/>
      <c r="AI25" s="305"/>
      <c r="AJ25" s="305"/>
      <c r="AK25" s="306"/>
      <c r="AL25" s="436"/>
    </row>
    <row r="26" spans="1:38" s="232" customFormat="1" ht="18" customHeight="1" x14ac:dyDescent="0.15">
      <c r="B26" s="233" t="s">
        <v>47</v>
      </c>
      <c r="C26" s="226"/>
      <c r="D26" s="241">
        <f t="shared" si="0"/>
        <v>15885</v>
      </c>
      <c r="E26" s="765">
        <f>D26/'20pobl'!D26*100</f>
        <v>2.3918978131865316</v>
      </c>
      <c r="F26" s="226"/>
      <c r="G26" s="238">
        <v>3334</v>
      </c>
      <c r="H26" s="770">
        <v>0.62964942464697893</v>
      </c>
      <c r="I26" s="226"/>
      <c r="J26" s="238">
        <v>2647</v>
      </c>
      <c r="K26" s="770">
        <v>2.842019369108205</v>
      </c>
      <c r="L26" s="226"/>
      <c r="M26" s="238">
        <v>9904</v>
      </c>
      <c r="N26" s="770">
        <f>M26/'20pobl'!X26*100</f>
        <v>23.877718308500892</v>
      </c>
      <c r="O26" s="575"/>
      <c r="P26" s="305"/>
      <c r="Q26" s="305"/>
      <c r="R26" s="305"/>
      <c r="S26" s="306"/>
      <c r="T26" s="436"/>
      <c r="U26" s="231"/>
      <c r="V26" s="305"/>
      <c r="W26" s="305"/>
      <c r="X26" s="305"/>
      <c r="Y26" s="306"/>
      <c r="Z26" s="436"/>
      <c r="AB26" s="305"/>
      <c r="AC26" s="305"/>
      <c r="AD26" s="305"/>
      <c r="AE26" s="306"/>
      <c r="AF26" s="436"/>
      <c r="AH26" s="305"/>
      <c r="AI26" s="305"/>
      <c r="AJ26" s="305"/>
      <c r="AK26" s="306"/>
      <c r="AL26" s="436"/>
    </row>
    <row r="27" spans="1:38" s="232" customFormat="1" ht="18" customHeight="1" x14ac:dyDescent="0.15">
      <c r="B27" s="233" t="s">
        <v>48</v>
      </c>
      <c r="C27" s="226"/>
      <c r="D27" s="241">
        <f t="shared" si="0"/>
        <v>67247</v>
      </c>
      <c r="E27" s="765">
        <f>D27/'20pobl'!D27*100</f>
        <v>3.0453668959058482</v>
      </c>
      <c r="F27" s="226"/>
      <c r="G27" s="238">
        <v>17203</v>
      </c>
      <c r="H27" s="770">
        <v>1.0145330099188692</v>
      </c>
      <c r="I27" s="226"/>
      <c r="J27" s="238">
        <v>12154</v>
      </c>
      <c r="K27" s="770">
        <v>3.4410124288666797</v>
      </c>
      <c r="L27" s="226"/>
      <c r="M27" s="238">
        <v>37890</v>
      </c>
      <c r="N27" s="770">
        <f>M27/'20pobl'!X27*100</f>
        <v>23.784265600381655</v>
      </c>
      <c r="O27" s="575"/>
      <c r="P27" s="305"/>
      <c r="Q27" s="305"/>
      <c r="R27" s="305"/>
      <c r="S27" s="306"/>
      <c r="T27" s="437"/>
      <c r="U27" s="231"/>
      <c r="V27" s="305"/>
      <c r="W27" s="305"/>
      <c r="X27" s="305"/>
      <c r="Y27" s="306"/>
      <c r="Z27" s="436"/>
      <c r="AB27" s="305"/>
      <c r="AC27" s="305"/>
      <c r="AD27" s="305"/>
      <c r="AE27" s="306"/>
      <c r="AF27" s="436"/>
      <c r="AH27" s="305"/>
      <c r="AI27" s="305"/>
      <c r="AJ27" s="305"/>
      <c r="AK27" s="306"/>
      <c r="AL27" s="436"/>
    </row>
    <row r="28" spans="1:38" s="232" customFormat="1" ht="18" customHeight="1" x14ac:dyDescent="0.15">
      <c r="B28" s="233" t="s">
        <v>49</v>
      </c>
      <c r="C28" s="226"/>
      <c r="D28" s="241">
        <f t="shared" si="0"/>
        <v>9051</v>
      </c>
      <c r="E28" s="765">
        <f>D28/'20pobl'!D28*100</f>
        <v>2.8293924199417302</v>
      </c>
      <c r="F28" s="226"/>
      <c r="G28" s="238">
        <v>1557</v>
      </c>
      <c r="H28" s="770">
        <v>0.6202174146852506</v>
      </c>
      <c r="I28" s="226"/>
      <c r="J28" s="238">
        <v>1601</v>
      </c>
      <c r="K28" s="770">
        <v>3.427531577820595</v>
      </c>
      <c r="L28" s="226"/>
      <c r="M28" s="238">
        <v>5893</v>
      </c>
      <c r="N28" s="770">
        <f>M28/'20pobl'!X28*100</f>
        <v>26.615780678379476</v>
      </c>
      <c r="O28" s="575"/>
      <c r="P28" s="305"/>
      <c r="Q28" s="305"/>
      <c r="R28" s="305"/>
      <c r="S28" s="306"/>
      <c r="T28" s="436"/>
      <c r="U28" s="231"/>
      <c r="V28" s="305"/>
      <c r="W28" s="305"/>
      <c r="X28" s="305"/>
      <c r="Y28" s="306"/>
      <c r="Z28" s="436"/>
      <c r="AB28" s="305"/>
      <c r="AC28" s="305"/>
      <c r="AD28" s="305"/>
      <c r="AE28" s="306"/>
      <c r="AF28" s="436"/>
      <c r="AH28" s="305"/>
      <c r="AI28" s="305"/>
      <c r="AJ28" s="305"/>
      <c r="AK28" s="306"/>
      <c r="AL28" s="436"/>
    </row>
    <row r="29" spans="1:38" s="232" customFormat="1" ht="18" customHeight="1" x14ac:dyDescent="0.15">
      <c r="B29" s="244" t="s">
        <v>4</v>
      </c>
      <c r="C29" s="226"/>
      <c r="D29" s="247">
        <f t="shared" si="0"/>
        <v>3350</v>
      </c>
      <c r="E29" s="766">
        <f>D29/'20pobl'!D29*100</f>
        <v>1.9906469305412777</v>
      </c>
      <c r="F29" s="226"/>
      <c r="G29" s="245">
        <v>1849</v>
      </c>
      <c r="H29" s="771">
        <v>1.2461164165223311</v>
      </c>
      <c r="I29" s="226"/>
      <c r="J29" s="245">
        <v>521</v>
      </c>
      <c r="K29" s="771">
        <v>3.4624842161228151</v>
      </c>
      <c r="L29" s="226"/>
      <c r="M29" s="245">
        <v>980</v>
      </c>
      <c r="N29" s="771">
        <f>M29/'20pobl'!X29*100</f>
        <v>20.168759003910271</v>
      </c>
      <c r="O29" s="575"/>
      <c r="P29" s="305"/>
      <c r="Q29" s="305"/>
      <c r="R29" s="305"/>
      <c r="S29" s="306"/>
      <c r="T29" s="436"/>
      <c r="U29" s="231"/>
      <c r="V29" s="305"/>
      <c r="W29" s="305"/>
      <c r="X29" s="305"/>
      <c r="Y29" s="306"/>
      <c r="Z29" s="436"/>
      <c r="AB29" s="305"/>
      <c r="AC29" s="305"/>
      <c r="AD29" s="305"/>
      <c r="AE29" s="306"/>
      <c r="AF29" s="436"/>
      <c r="AH29" s="305"/>
      <c r="AI29" s="305"/>
      <c r="AJ29" s="305"/>
      <c r="AK29" s="306"/>
      <c r="AL29" s="436"/>
    </row>
    <row r="30" spans="1:38" s="223" customFormat="1" ht="3.75" customHeight="1" x14ac:dyDescent="0.15">
      <c r="A30" s="220"/>
      <c r="B30" s="221"/>
      <c r="C30" s="222"/>
      <c r="D30" s="221"/>
      <c r="E30" s="221"/>
      <c r="F30" s="222"/>
      <c r="G30" s="221"/>
      <c r="H30" s="221"/>
      <c r="I30" s="222"/>
      <c r="J30" s="221"/>
      <c r="K30" s="221"/>
      <c r="L30" s="222"/>
      <c r="M30" s="221"/>
      <c r="N30" s="221"/>
      <c r="O30" s="575"/>
      <c r="P30" s="309"/>
      <c r="Q30" s="309"/>
      <c r="R30" s="305"/>
      <c r="S30" s="306"/>
      <c r="T30" s="436"/>
      <c r="U30" s="231"/>
      <c r="V30" s="309"/>
      <c r="W30" s="309"/>
      <c r="X30" s="305"/>
      <c r="Y30" s="306"/>
      <c r="Z30" s="436"/>
      <c r="AB30" s="309"/>
      <c r="AC30" s="309"/>
      <c r="AD30" s="305"/>
      <c r="AE30" s="306"/>
      <c r="AF30" s="436"/>
      <c r="AH30" s="309"/>
      <c r="AI30" s="309"/>
      <c r="AJ30" s="305"/>
      <c r="AK30" s="306"/>
      <c r="AL30" s="436"/>
    </row>
    <row r="31" spans="1:38" s="251" customFormat="1" ht="18" customHeight="1" x14ac:dyDescent="0.15">
      <c r="B31" s="252" t="s">
        <v>3</v>
      </c>
      <c r="C31" s="211"/>
      <c r="D31" s="253">
        <f>G31+J31+M31</f>
        <v>1392030</v>
      </c>
      <c r="E31" s="767">
        <f>D31/'20pobl'!D31*100</f>
        <v>2.9321067617727237</v>
      </c>
      <c r="F31" s="211"/>
      <c r="G31" s="253">
        <f>SUM(G12:G29)</f>
        <v>376801</v>
      </c>
      <c r="H31" s="254">
        <f>G31/'20pobl'!J31*100</f>
        <v>0.99167526616330337</v>
      </c>
      <c r="I31" s="211"/>
      <c r="J31" s="253">
        <f>SUM(J12:J29)</f>
        <v>267464</v>
      </c>
      <c r="K31" s="254">
        <f>J31/'20pobl'!Q31*100</f>
        <v>4.0435846735526217</v>
      </c>
      <c r="L31" s="211"/>
      <c r="M31" s="253">
        <f>SUM(M12:M29)</f>
        <v>747765</v>
      </c>
      <c r="N31" s="254">
        <f>M31/'20pobl'!X31*100</f>
        <v>26.104710692994164</v>
      </c>
      <c r="O31" s="575"/>
      <c r="P31" s="305"/>
      <c r="Q31" s="305"/>
      <c r="R31" s="309"/>
      <c r="S31" s="309"/>
      <c r="T31" s="438"/>
      <c r="U31" s="439"/>
      <c r="V31" s="305"/>
      <c r="W31" s="305"/>
      <c r="X31" s="309"/>
      <c r="Y31" s="309"/>
      <c r="Z31" s="438"/>
      <c r="AB31" s="305"/>
      <c r="AC31" s="305"/>
      <c r="AD31" s="309"/>
      <c r="AE31" s="309"/>
      <c r="AF31" s="438"/>
      <c r="AH31" s="305"/>
      <c r="AI31" s="305"/>
      <c r="AJ31" s="309"/>
      <c r="AK31" s="309"/>
      <c r="AL31" s="438"/>
    </row>
    <row r="32" spans="1:38" s="256" customFormat="1" ht="5.25" customHeight="1" x14ac:dyDescent="0.2">
      <c r="B32" s="257" t="s">
        <v>42</v>
      </c>
      <c r="C32" s="258"/>
      <c r="F32" s="258"/>
    </row>
    <row r="33" spans="2:14" s="251" customFormat="1" ht="5.25" customHeight="1" x14ac:dyDescent="0.2">
      <c r="B33" s="257" t="s">
        <v>50</v>
      </c>
      <c r="C33" s="260"/>
      <c r="F33" s="260"/>
    </row>
    <row r="34" spans="2:14" s="251" customFormat="1" ht="13.5" customHeight="1" x14ac:dyDescent="0.2">
      <c r="B34" s="1068" t="str">
        <f>'24solcasaad_pobl'!B34:N34</f>
        <v>(1) Cifras definitivas INE de la Estadística del Padrón continuo referidas al 01/01/2022. Datos definitivos (publicado 24/1/2023)</v>
      </c>
      <c r="C34" s="1082"/>
      <c r="D34" s="1082"/>
      <c r="E34" s="1082"/>
      <c r="F34" s="1082"/>
      <c r="G34" s="1082"/>
      <c r="H34" s="1082"/>
      <c r="I34" s="1082"/>
      <c r="J34" s="1082"/>
      <c r="K34" s="1082"/>
      <c r="L34" s="1082"/>
      <c r="M34" s="1082"/>
      <c r="N34" s="1082"/>
    </row>
    <row r="35" spans="2:14" ht="29.25" customHeight="1" x14ac:dyDescent="0.2">
      <c r="B35" s="1075"/>
      <c r="C35" s="1075"/>
      <c r="D35" s="1075"/>
      <c r="E35" s="737"/>
      <c r="F35" s="262"/>
      <c r="G35" s="262"/>
      <c r="H35" s="262"/>
    </row>
    <row r="36" spans="2:14" ht="4.5" customHeight="1" x14ac:dyDescent="0.2">
      <c r="B36" s="1076"/>
      <c r="C36" s="1076"/>
      <c r="D36" s="1076"/>
      <c r="E36" s="738"/>
      <c r="F36" s="262"/>
      <c r="G36" s="262"/>
      <c r="H36" s="26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2" t="s">
        <v>376</v>
      </c>
      <c r="C3" s="1042"/>
      <c r="D3" s="1042"/>
      <c r="E3" s="1042"/>
      <c r="F3" s="1042"/>
      <c r="G3" s="1042"/>
      <c r="H3" s="1042"/>
      <c r="I3" s="1042"/>
      <c r="J3" s="1042"/>
      <c r="K3" s="1042"/>
      <c r="L3" s="1042"/>
      <c r="M3" s="1042"/>
      <c r="N3" s="1042"/>
      <c r="O3" s="1042"/>
      <c r="P3" s="1042"/>
      <c r="Q3" s="1042"/>
      <c r="R3" s="1042"/>
    </row>
    <row r="5" spans="1:21" x14ac:dyDescent="0.25">
      <c r="B5" s="869"/>
      <c r="C5" s="1038" t="s">
        <v>377</v>
      </c>
      <c r="D5" s="1038"/>
      <c r="E5" s="1038"/>
      <c r="F5" s="1038"/>
      <c r="G5" s="1038"/>
      <c r="H5" s="1038"/>
      <c r="I5" s="1038"/>
      <c r="J5" s="1038" t="s">
        <v>351</v>
      </c>
      <c r="K5" s="1038"/>
      <c r="L5" s="1038"/>
      <c r="M5" s="1038"/>
      <c r="N5" s="1038"/>
      <c r="O5" s="1038"/>
      <c r="P5" s="1038"/>
      <c r="Q5" s="1038"/>
      <c r="R5" s="1038"/>
      <c r="S5" s="1038"/>
    </row>
    <row r="6" spans="1:21" ht="21" customHeight="1" x14ac:dyDescent="0.25">
      <c r="B6" s="869"/>
      <c r="C6" s="1039"/>
      <c r="D6" s="1039"/>
      <c r="E6" s="1039"/>
      <c r="F6" s="1039"/>
      <c r="G6" s="1039"/>
      <c r="H6" s="1039"/>
      <c r="I6" s="1039"/>
      <c r="J6" s="1039">
        <v>43830</v>
      </c>
      <c r="K6" s="1040"/>
      <c r="L6" s="1041">
        <v>44196</v>
      </c>
      <c r="M6" s="1041"/>
      <c r="N6" s="1041">
        <v>44561</v>
      </c>
      <c r="O6" s="1041"/>
      <c r="P6" s="1041">
        <v>44926</v>
      </c>
      <c r="Q6" s="1041"/>
      <c r="R6" s="1041">
        <f>H7</f>
        <v>45230</v>
      </c>
      <c r="S6" s="1041"/>
    </row>
    <row r="7" spans="1:21" x14ac:dyDescent="0.25">
      <c r="B7" s="938"/>
      <c r="C7" s="871">
        <v>43465</v>
      </c>
      <c r="D7" s="871">
        <v>43830</v>
      </c>
      <c r="E7" s="871">
        <v>44196</v>
      </c>
      <c r="F7" s="871">
        <v>44561</v>
      </c>
      <c r="G7" s="871">
        <v>44926</v>
      </c>
      <c r="H7" s="871">
        <f>EVO!H7</f>
        <v>45230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388846</v>
      </c>
      <c r="D8" s="917">
        <v>410355</v>
      </c>
      <c r="E8" s="917">
        <v>396745</v>
      </c>
      <c r="F8" s="917">
        <v>402114</v>
      </c>
      <c r="G8" s="917">
        <v>422621</v>
      </c>
      <c r="H8" s="917">
        <v>425463</v>
      </c>
      <c r="I8" s="882"/>
      <c r="J8" s="918">
        <v>5.5314957592465852E-2</v>
      </c>
      <c r="K8" s="917">
        <v>21509</v>
      </c>
      <c r="L8" s="919">
        <v>-3.3166404698370955E-2</v>
      </c>
      <c r="M8" s="920">
        <v>-13610</v>
      </c>
      <c r="N8" s="919">
        <v>1.3532621709158255E-2</v>
      </c>
      <c r="O8" s="920">
        <v>5369</v>
      </c>
      <c r="P8" s="919">
        <v>5.0997975698433784E-2</v>
      </c>
      <c r="Q8" s="920">
        <f>G8-F8</f>
        <v>20507</v>
      </c>
      <c r="R8" s="921">
        <f>[1]Cuadro_CCAA2!N5</f>
        <v>1.1925346474839893E-2</v>
      </c>
      <c r="S8" s="920">
        <f>[1]Cuadro_CCAA2!O5</f>
        <v>5014</v>
      </c>
    </row>
    <row r="9" spans="1:21" x14ac:dyDescent="0.25">
      <c r="B9" s="939" t="s">
        <v>10</v>
      </c>
      <c r="C9" s="887">
        <v>49707</v>
      </c>
      <c r="D9" s="887">
        <v>51252</v>
      </c>
      <c r="E9" s="887">
        <v>47953</v>
      </c>
      <c r="F9" s="887">
        <v>48669</v>
      </c>
      <c r="G9" s="887">
        <v>51170</v>
      </c>
      <c r="H9" s="887">
        <v>53455</v>
      </c>
      <c r="I9" s="888"/>
      <c r="J9" s="889">
        <v>3.1082141348301118E-2</v>
      </c>
      <c r="K9" s="887">
        <v>1545</v>
      </c>
      <c r="L9" s="892">
        <v>-6.4368219776789193E-2</v>
      </c>
      <c r="M9" s="890">
        <v>-3299</v>
      </c>
      <c r="N9" s="892">
        <v>1.4931286885075057E-2</v>
      </c>
      <c r="O9" s="890">
        <v>716</v>
      </c>
      <c r="P9" s="892">
        <v>5.1387947153218594E-2</v>
      </c>
      <c r="Q9" s="890">
        <f t="shared" ref="Q9:Q25" si="0">G9-F9</f>
        <v>2501</v>
      </c>
      <c r="R9" s="891">
        <f>[1]Cuadro_CCAA2!N6</f>
        <v>5.5421734323171767E-2</v>
      </c>
      <c r="S9" s="890">
        <f>[1]Cuadro_CCAA2!O6</f>
        <v>2807</v>
      </c>
    </row>
    <row r="10" spans="1:21" x14ac:dyDescent="0.25">
      <c r="B10" s="939" t="s">
        <v>40</v>
      </c>
      <c r="C10" s="887">
        <v>38844</v>
      </c>
      <c r="D10" s="887">
        <v>40697</v>
      </c>
      <c r="E10" s="887">
        <v>39355</v>
      </c>
      <c r="F10" s="887">
        <v>41002</v>
      </c>
      <c r="G10" s="887">
        <v>43882</v>
      </c>
      <c r="H10" s="887">
        <v>46790</v>
      </c>
      <c r="I10" s="888"/>
      <c r="J10" s="889">
        <v>4.7703635053032656E-2</v>
      </c>
      <c r="K10" s="887">
        <v>1853</v>
      </c>
      <c r="L10" s="892">
        <v>-3.2975403592402364E-2</v>
      </c>
      <c r="M10" s="890">
        <v>-1342</v>
      </c>
      <c r="N10" s="892">
        <v>4.1849828484309404E-2</v>
      </c>
      <c r="O10" s="890">
        <v>1647</v>
      </c>
      <c r="P10" s="892">
        <v>7.024047607433781E-2</v>
      </c>
      <c r="Q10" s="890">
        <f t="shared" si="0"/>
        <v>2880</v>
      </c>
      <c r="R10" s="891">
        <f>[1]Cuadro_CCAA2!N7</f>
        <v>7.5805302002621033E-2</v>
      </c>
      <c r="S10" s="890">
        <f>[1]Cuadro_CCAA2!O7</f>
        <v>3297</v>
      </c>
    </row>
    <row r="11" spans="1:21" x14ac:dyDescent="0.25">
      <c r="B11" s="939" t="s">
        <v>41</v>
      </c>
      <c r="C11" s="887">
        <v>27993</v>
      </c>
      <c r="D11" s="887">
        <v>32479</v>
      </c>
      <c r="E11" s="887">
        <v>32836</v>
      </c>
      <c r="F11" s="887">
        <v>35355</v>
      </c>
      <c r="G11" s="887">
        <v>39461</v>
      </c>
      <c r="H11" s="887">
        <v>43293</v>
      </c>
      <c r="I11" s="888"/>
      <c r="J11" s="889">
        <v>0.16025434930161109</v>
      </c>
      <c r="K11" s="887">
        <v>4486</v>
      </c>
      <c r="L11" s="892">
        <v>1.0991717725299388E-2</v>
      </c>
      <c r="M11" s="890">
        <v>357</v>
      </c>
      <c r="N11" s="892">
        <v>7.6714581556827977E-2</v>
      </c>
      <c r="O11" s="890">
        <v>2519</v>
      </c>
      <c r="P11" s="892">
        <v>0.11613633149483804</v>
      </c>
      <c r="Q11" s="890">
        <f t="shared" si="0"/>
        <v>4106</v>
      </c>
      <c r="R11" s="891">
        <f>[1]Cuadro_CCAA2!N8</f>
        <v>0.11917379727528887</v>
      </c>
      <c r="S11" s="890">
        <f>[1]Cuadro_CCAA2!O8</f>
        <v>4610</v>
      </c>
    </row>
    <row r="12" spans="1:21" x14ac:dyDescent="0.25">
      <c r="B12" s="939" t="s">
        <v>9</v>
      </c>
      <c r="C12" s="887">
        <v>48834</v>
      </c>
      <c r="D12" s="887">
        <v>53168</v>
      </c>
      <c r="E12" s="887">
        <v>54714</v>
      </c>
      <c r="F12" s="887">
        <v>58012</v>
      </c>
      <c r="G12" s="887">
        <v>57712</v>
      </c>
      <c r="H12" s="887">
        <v>61680</v>
      </c>
      <c r="I12" s="888"/>
      <c r="J12" s="889">
        <v>8.8749641643117494E-2</v>
      </c>
      <c r="K12" s="887">
        <v>4334</v>
      </c>
      <c r="L12" s="892">
        <v>2.907764068612706E-2</v>
      </c>
      <c r="M12" s="890">
        <v>1546</v>
      </c>
      <c r="N12" s="892">
        <v>6.0277077164893722E-2</v>
      </c>
      <c r="O12" s="890">
        <v>3298</v>
      </c>
      <c r="P12" s="892">
        <v>-5.1713438598910422E-3</v>
      </c>
      <c r="Q12" s="890">
        <f t="shared" si="0"/>
        <v>-300</v>
      </c>
      <c r="R12" s="891">
        <f>[1]Cuadro_CCAA2!N9</f>
        <v>6.5966161450322414E-2</v>
      </c>
      <c r="S12" s="890">
        <f>[1]Cuadro_CCAA2!O9</f>
        <v>3817</v>
      </c>
      <c r="U12" s="922"/>
    </row>
    <row r="13" spans="1:21" x14ac:dyDescent="0.25">
      <c r="B13" s="939" t="s">
        <v>8</v>
      </c>
      <c r="C13" s="887">
        <v>24752</v>
      </c>
      <c r="D13" s="887">
        <v>25483</v>
      </c>
      <c r="E13" s="887">
        <v>25356</v>
      </c>
      <c r="F13" s="887">
        <v>23258</v>
      </c>
      <c r="G13" s="887">
        <v>23164</v>
      </c>
      <c r="H13" s="887">
        <v>23695</v>
      </c>
      <c r="I13" s="888"/>
      <c r="J13" s="889">
        <v>2.9532967032966928E-2</v>
      </c>
      <c r="K13" s="887">
        <v>731</v>
      </c>
      <c r="L13" s="892">
        <v>-4.9837146332849525E-3</v>
      </c>
      <c r="M13" s="890">
        <v>-127</v>
      </c>
      <c r="N13" s="892">
        <v>-8.274175737498024E-2</v>
      </c>
      <c r="O13" s="890">
        <v>-2098</v>
      </c>
      <c r="P13" s="892">
        <v>-4.0416200877118058E-3</v>
      </c>
      <c r="Q13" s="890">
        <f t="shared" si="0"/>
        <v>-94</v>
      </c>
      <c r="R13" s="891">
        <f>[1]Cuadro_CCAA2!N10</f>
        <v>3.228195521477728E-2</v>
      </c>
      <c r="S13" s="890">
        <f>[1]Cuadro_CCAA2!O10</f>
        <v>741</v>
      </c>
      <c r="U13" s="922"/>
    </row>
    <row r="14" spans="1:21" x14ac:dyDescent="0.25">
      <c r="B14" s="939" t="s">
        <v>7</v>
      </c>
      <c r="C14" s="887">
        <v>129374</v>
      </c>
      <c r="D14" s="887">
        <v>146192</v>
      </c>
      <c r="E14" s="887">
        <v>140933</v>
      </c>
      <c r="F14" s="887">
        <v>142154</v>
      </c>
      <c r="G14" s="887">
        <v>146929</v>
      </c>
      <c r="H14" s="887">
        <v>155442</v>
      </c>
      <c r="I14" s="888"/>
      <c r="J14" s="889">
        <v>0.12999520769242667</v>
      </c>
      <c r="K14" s="887">
        <v>16818</v>
      </c>
      <c r="L14" s="892">
        <v>-3.5973240669804118E-2</v>
      </c>
      <c r="M14" s="890">
        <v>-5259</v>
      </c>
      <c r="N14" s="892">
        <v>8.6636912575479563E-3</v>
      </c>
      <c r="O14" s="890">
        <v>1221</v>
      </c>
      <c r="P14" s="892">
        <v>3.3590331612195268E-2</v>
      </c>
      <c r="Q14" s="890">
        <f t="shared" si="0"/>
        <v>4775</v>
      </c>
      <c r="R14" s="891">
        <f>[1]Cuadro_CCAA2!N11</f>
        <v>6.4437931412293148E-2</v>
      </c>
      <c r="S14" s="890">
        <f>[1]Cuadro_CCAA2!O11</f>
        <v>9410</v>
      </c>
      <c r="U14" s="922"/>
    </row>
    <row r="15" spans="1:21" x14ac:dyDescent="0.25">
      <c r="B15" s="939" t="s">
        <v>43</v>
      </c>
      <c r="C15" s="887">
        <v>86579</v>
      </c>
      <c r="D15" s="887">
        <v>89837</v>
      </c>
      <c r="E15" s="887">
        <v>84968</v>
      </c>
      <c r="F15" s="887">
        <v>87354</v>
      </c>
      <c r="G15" s="887">
        <v>89947</v>
      </c>
      <c r="H15" s="887">
        <v>95726</v>
      </c>
      <c r="I15" s="888"/>
      <c r="J15" s="889">
        <v>3.763037226117194E-2</v>
      </c>
      <c r="K15" s="887">
        <v>3258</v>
      </c>
      <c r="L15" s="892">
        <v>-5.4198158887763359E-2</v>
      </c>
      <c r="M15" s="890">
        <v>-4869</v>
      </c>
      <c r="N15" s="892">
        <v>2.8081159966104829E-2</v>
      </c>
      <c r="O15" s="890">
        <v>2386</v>
      </c>
      <c r="P15" s="892">
        <v>2.9683815280353576E-2</v>
      </c>
      <c r="Q15" s="890">
        <f t="shared" si="0"/>
        <v>2593</v>
      </c>
      <c r="R15" s="891">
        <f>[1]Cuadro_CCAA2!N12</f>
        <v>5.5879108757996843E-2</v>
      </c>
      <c r="S15" s="890">
        <f>[1]Cuadro_CCAA2!O12</f>
        <v>5066</v>
      </c>
      <c r="U15" s="922"/>
    </row>
    <row r="16" spans="1:21" x14ac:dyDescent="0.25">
      <c r="B16" s="939" t="s">
        <v>44</v>
      </c>
      <c r="C16" s="887">
        <v>318602</v>
      </c>
      <c r="D16" s="887">
        <v>334206</v>
      </c>
      <c r="E16" s="887">
        <v>321411</v>
      </c>
      <c r="F16" s="887">
        <v>337967</v>
      </c>
      <c r="G16" s="887">
        <v>354754</v>
      </c>
      <c r="H16" s="887">
        <v>377760</v>
      </c>
      <c r="I16" s="888"/>
      <c r="J16" s="889">
        <v>4.8976465935556046E-2</v>
      </c>
      <c r="K16" s="887">
        <v>15604</v>
      </c>
      <c r="L16" s="892">
        <v>-3.828477047090717E-2</v>
      </c>
      <c r="M16" s="890">
        <v>-12795</v>
      </c>
      <c r="N16" s="892">
        <v>5.1510371455861792E-2</v>
      </c>
      <c r="O16" s="890">
        <v>16556</v>
      </c>
      <c r="P16" s="892">
        <v>4.9670529962984489E-2</v>
      </c>
      <c r="Q16" s="890">
        <f t="shared" si="0"/>
        <v>16787</v>
      </c>
      <c r="R16" s="891">
        <f>[1]Cuadro_CCAA2!N13</f>
        <v>7.7685441147522738E-2</v>
      </c>
      <c r="S16" s="890">
        <f>[1]Cuadro_CCAA2!O13</f>
        <v>27231</v>
      </c>
      <c r="U16" s="922"/>
    </row>
    <row r="17" spans="2:23" x14ac:dyDescent="0.25">
      <c r="B17" s="939" t="s">
        <v>6</v>
      </c>
      <c r="C17" s="887">
        <v>116879</v>
      </c>
      <c r="D17" s="887">
        <v>144556</v>
      </c>
      <c r="E17" s="887">
        <v>155768</v>
      </c>
      <c r="F17" s="887">
        <v>166723</v>
      </c>
      <c r="G17" s="887">
        <v>185933</v>
      </c>
      <c r="H17" s="887">
        <v>203398</v>
      </c>
      <c r="I17" s="888"/>
      <c r="J17" s="889">
        <v>0.23680045174924502</v>
      </c>
      <c r="K17" s="887">
        <v>27677</v>
      </c>
      <c r="L17" s="892">
        <v>7.7561637012645512E-2</v>
      </c>
      <c r="M17" s="890">
        <v>11212</v>
      </c>
      <c r="N17" s="892">
        <v>7.0328950747265084E-2</v>
      </c>
      <c r="O17" s="890">
        <v>10955</v>
      </c>
      <c r="P17" s="892">
        <v>0.11522105528331417</v>
      </c>
      <c r="Q17" s="890">
        <f t="shared" si="0"/>
        <v>19210</v>
      </c>
      <c r="R17" s="891">
        <f>[1]Cuadro_CCAA2!N14</f>
        <v>0.11582412156787458</v>
      </c>
      <c r="S17" s="890">
        <f>[1]Cuadro_CCAA2!O14</f>
        <v>21113</v>
      </c>
      <c r="U17" s="922"/>
    </row>
    <row r="18" spans="2:23" x14ac:dyDescent="0.25">
      <c r="B18" s="939" t="s">
        <v>5</v>
      </c>
      <c r="C18" s="887">
        <v>54680</v>
      </c>
      <c r="D18" s="887">
        <v>56883</v>
      </c>
      <c r="E18" s="887">
        <v>52977</v>
      </c>
      <c r="F18" s="887">
        <v>54286</v>
      </c>
      <c r="G18" s="887">
        <v>56834</v>
      </c>
      <c r="H18" s="887">
        <v>58538</v>
      </c>
      <c r="I18" s="888"/>
      <c r="J18" s="889">
        <v>4.0288953913679482E-2</v>
      </c>
      <c r="K18" s="887">
        <v>2203</v>
      </c>
      <c r="L18" s="892">
        <v>-6.8667264384789872E-2</v>
      </c>
      <c r="M18" s="890">
        <v>-3906</v>
      </c>
      <c r="N18" s="892">
        <v>2.4708835909923232E-2</v>
      </c>
      <c r="O18" s="890">
        <v>1309</v>
      </c>
      <c r="P18" s="892">
        <v>4.6936595070552256E-2</v>
      </c>
      <c r="Q18" s="890">
        <f t="shared" si="0"/>
        <v>2548</v>
      </c>
      <c r="R18" s="891">
        <f>[1]Cuadro_CCAA2!N15</f>
        <v>4.1898049266695159E-2</v>
      </c>
      <c r="S18" s="890">
        <f>[1]Cuadro_CCAA2!O15</f>
        <v>2354</v>
      </c>
      <c r="U18" s="922"/>
    </row>
    <row r="19" spans="2:23" x14ac:dyDescent="0.25">
      <c r="B19" s="939" t="s">
        <v>38</v>
      </c>
      <c r="C19" s="887">
        <v>80184</v>
      </c>
      <c r="D19" s="887">
        <v>80673</v>
      </c>
      <c r="E19" s="887">
        <v>77385</v>
      </c>
      <c r="F19" s="887">
        <v>77804</v>
      </c>
      <c r="G19" s="887">
        <v>79633</v>
      </c>
      <c r="H19" s="887">
        <v>83578</v>
      </c>
      <c r="I19" s="888"/>
      <c r="J19" s="889">
        <v>6.0984735109248511E-3</v>
      </c>
      <c r="K19" s="887">
        <v>489</v>
      </c>
      <c r="L19" s="892">
        <v>-4.0757130638503614E-2</v>
      </c>
      <c r="M19" s="890">
        <v>-3288</v>
      </c>
      <c r="N19" s="892">
        <v>5.414486011500852E-3</v>
      </c>
      <c r="O19" s="890">
        <v>419</v>
      </c>
      <c r="P19" s="892">
        <v>2.3507788802632268E-2</v>
      </c>
      <c r="Q19" s="890">
        <f t="shared" si="0"/>
        <v>1829</v>
      </c>
      <c r="R19" s="891">
        <f>[1]Cuadro_CCAA2!N16</f>
        <v>6.0688359815219028E-2</v>
      </c>
      <c r="S19" s="890">
        <f>[1]Cuadro_CCAA2!O16</f>
        <v>4782</v>
      </c>
      <c r="U19" s="922"/>
    </row>
    <row r="20" spans="2:23" x14ac:dyDescent="0.25">
      <c r="B20" s="939" t="s">
        <v>45</v>
      </c>
      <c r="C20" s="887">
        <v>215222</v>
      </c>
      <c r="D20" s="887">
        <v>228990</v>
      </c>
      <c r="E20" s="887">
        <v>223671</v>
      </c>
      <c r="F20" s="887">
        <v>216089</v>
      </c>
      <c r="G20" s="887">
        <v>224953</v>
      </c>
      <c r="H20" s="887">
        <v>238875</v>
      </c>
      <c r="I20" s="888"/>
      <c r="J20" s="889">
        <v>6.397115536515785E-2</v>
      </c>
      <c r="K20" s="887">
        <v>13768</v>
      </c>
      <c r="L20" s="892">
        <v>-2.3228088562819327E-2</v>
      </c>
      <c r="M20" s="890">
        <v>-5319</v>
      </c>
      <c r="N20" s="892">
        <v>-3.3898001976116698E-2</v>
      </c>
      <c r="O20" s="890">
        <v>-7582</v>
      </c>
      <c r="P20" s="892">
        <v>4.1020135222061382E-2</v>
      </c>
      <c r="Q20" s="890">
        <f t="shared" si="0"/>
        <v>8864</v>
      </c>
      <c r="R20" s="891">
        <f>[1]Cuadro_CCAA2!N17</f>
        <v>5.6319343412679856E-2</v>
      </c>
      <c r="S20" s="890">
        <f>[1]Cuadro_CCAA2!O17</f>
        <v>12736</v>
      </c>
      <c r="U20" s="922"/>
    </row>
    <row r="21" spans="2:23" x14ac:dyDescent="0.25">
      <c r="B21" s="939" t="s">
        <v>46</v>
      </c>
      <c r="C21" s="887">
        <v>44249</v>
      </c>
      <c r="D21" s="887">
        <v>53719</v>
      </c>
      <c r="E21" s="887">
        <v>52094</v>
      </c>
      <c r="F21" s="887">
        <v>54205</v>
      </c>
      <c r="G21" s="887">
        <v>55440</v>
      </c>
      <c r="H21" s="887">
        <v>62109</v>
      </c>
      <c r="I21" s="888"/>
      <c r="J21" s="889">
        <v>0.21401613595787472</v>
      </c>
      <c r="K21" s="887">
        <v>9470</v>
      </c>
      <c r="L21" s="892">
        <v>-3.0250004653846863E-2</v>
      </c>
      <c r="M21" s="890">
        <v>-1625</v>
      </c>
      <c r="N21" s="892">
        <v>4.0522900909893744E-2</v>
      </c>
      <c r="O21" s="890">
        <v>2111</v>
      </c>
      <c r="P21" s="892">
        <v>2.2783876026196914E-2</v>
      </c>
      <c r="Q21" s="890">
        <f t="shared" si="0"/>
        <v>1235</v>
      </c>
      <c r="R21" s="891">
        <f>[1]Cuadro_CCAA2!N18</f>
        <v>0.12636695018225996</v>
      </c>
      <c r="S21" s="890">
        <f>[1]Cuadro_CCAA2!O18</f>
        <v>6968</v>
      </c>
      <c r="U21" s="922"/>
    </row>
    <row r="22" spans="2:23" x14ac:dyDescent="0.25">
      <c r="B22" s="939" t="s">
        <v>47</v>
      </c>
      <c r="C22" s="887">
        <v>20012</v>
      </c>
      <c r="D22" s="887">
        <v>20052</v>
      </c>
      <c r="E22" s="887">
        <v>19700</v>
      </c>
      <c r="F22" s="887">
        <v>20426</v>
      </c>
      <c r="G22" s="887">
        <v>21291</v>
      </c>
      <c r="H22" s="887">
        <v>22032</v>
      </c>
      <c r="I22" s="888"/>
      <c r="J22" s="889">
        <v>1.9988007195681501E-3</v>
      </c>
      <c r="K22" s="887">
        <v>40</v>
      </c>
      <c r="L22" s="892">
        <v>-1.7554358667464576E-2</v>
      </c>
      <c r="M22" s="890">
        <v>-352</v>
      </c>
      <c r="N22" s="892">
        <v>3.6852791878172697E-2</v>
      </c>
      <c r="O22" s="890">
        <v>726</v>
      </c>
      <c r="P22" s="892">
        <v>4.2347987858611491E-2</v>
      </c>
      <c r="Q22" s="890">
        <f t="shared" si="0"/>
        <v>865</v>
      </c>
      <c r="R22" s="891">
        <f>[1]Cuadro_CCAA2!N19</f>
        <v>5.6994818652849721E-2</v>
      </c>
      <c r="S22" s="890">
        <f>[1]Cuadro_CCAA2!O19</f>
        <v>1188</v>
      </c>
      <c r="U22" s="922"/>
    </row>
    <row r="23" spans="2:23" x14ac:dyDescent="0.25">
      <c r="B23" s="939" t="s">
        <v>48</v>
      </c>
      <c r="C23" s="887">
        <v>102813</v>
      </c>
      <c r="D23" s="887">
        <v>106366</v>
      </c>
      <c r="E23" s="887">
        <v>105906</v>
      </c>
      <c r="F23" s="887">
        <v>107110</v>
      </c>
      <c r="G23" s="887">
        <v>108983</v>
      </c>
      <c r="H23" s="887">
        <v>113402</v>
      </c>
      <c r="I23" s="888"/>
      <c r="J23" s="889">
        <v>3.455788664857562E-2</v>
      </c>
      <c r="K23" s="887">
        <v>3553</v>
      </c>
      <c r="L23" s="892">
        <v>-4.3246902205591464E-3</v>
      </c>
      <c r="M23" s="890">
        <v>-460</v>
      </c>
      <c r="N23" s="892">
        <v>1.1368572130002086E-2</v>
      </c>
      <c r="O23" s="890">
        <v>1204</v>
      </c>
      <c r="P23" s="892">
        <v>1.7486695920082118E-2</v>
      </c>
      <c r="Q23" s="890">
        <f t="shared" si="0"/>
        <v>1873</v>
      </c>
      <c r="R23" s="891">
        <f>[1]Cuadro_CCAA2!N20</f>
        <v>5.0777413317025344E-2</v>
      </c>
      <c r="S23" s="890">
        <f>[1]Cuadro_CCAA2!O20</f>
        <v>5480</v>
      </c>
      <c r="U23" s="922"/>
    </row>
    <row r="24" spans="2:23" x14ac:dyDescent="0.25">
      <c r="B24" s="939" t="s">
        <v>49</v>
      </c>
      <c r="C24" s="887">
        <v>15257</v>
      </c>
      <c r="D24" s="887">
        <v>15375</v>
      </c>
      <c r="E24" s="887">
        <v>14687</v>
      </c>
      <c r="F24" s="887">
        <v>15454</v>
      </c>
      <c r="G24" s="887">
        <v>14358</v>
      </c>
      <c r="H24" s="887">
        <v>14651</v>
      </c>
      <c r="I24" s="888"/>
      <c r="J24" s="889">
        <v>7.7341548141836025E-3</v>
      </c>
      <c r="K24" s="887">
        <v>118</v>
      </c>
      <c r="L24" s="892">
        <v>-4.4747967479674799E-2</v>
      </c>
      <c r="M24" s="890">
        <v>-688</v>
      </c>
      <c r="N24" s="892">
        <v>5.2223054401852043E-2</v>
      </c>
      <c r="O24" s="890">
        <v>767</v>
      </c>
      <c r="P24" s="892">
        <v>-7.0920150122945502E-2</v>
      </c>
      <c r="Q24" s="890">
        <f t="shared" si="0"/>
        <v>-1096</v>
      </c>
      <c r="R24" s="891">
        <f>[1]Cuadro_CCAA2!N21</f>
        <v>2.019357983427339E-2</v>
      </c>
      <c r="S24" s="890">
        <f>[1]Cuadro_CCAA2!O21</f>
        <v>290</v>
      </c>
      <c r="U24" s="922"/>
    </row>
    <row r="25" spans="2:23" x14ac:dyDescent="0.25">
      <c r="B25" s="940" t="s">
        <v>4</v>
      </c>
      <c r="C25" s="903">
        <v>4359</v>
      </c>
      <c r="D25" s="903">
        <v>4461</v>
      </c>
      <c r="E25" s="903">
        <v>4491</v>
      </c>
      <c r="F25" s="903">
        <v>4622</v>
      </c>
      <c r="G25" s="903">
        <v>4953</v>
      </c>
      <c r="H25" s="903">
        <v>5184</v>
      </c>
      <c r="I25" s="904"/>
      <c r="J25" s="906">
        <v>2.33998623537508E-2</v>
      </c>
      <c r="K25" s="903">
        <v>102</v>
      </c>
      <c r="L25" s="909">
        <v>6.7249495628782796E-3</v>
      </c>
      <c r="M25" s="907">
        <v>30</v>
      </c>
      <c r="N25" s="909">
        <v>2.9169450011133469E-2</v>
      </c>
      <c r="O25" s="907">
        <v>131</v>
      </c>
      <c r="P25" s="909">
        <v>7.1614019904803206E-2</v>
      </c>
      <c r="Q25" s="907">
        <f t="shared" si="0"/>
        <v>331</v>
      </c>
      <c r="R25" s="908">
        <f>[1]Cuadro_CCAA2!P24</f>
        <v>5.8823529411764719E-2</v>
      </c>
      <c r="S25" s="907">
        <f>[1]Cuadro_CCAA2!O22+[1]Cuadro_CCAA2!O23</f>
        <v>288</v>
      </c>
      <c r="U25" s="922"/>
      <c r="V25" s="922"/>
      <c r="W25" s="930"/>
    </row>
    <row r="26" spans="2:23" x14ac:dyDescent="0.25">
      <c r="B26" s="872" t="s">
        <v>3</v>
      </c>
      <c r="C26" s="873">
        <v>1767186</v>
      </c>
      <c r="D26" s="873">
        <v>1894744</v>
      </c>
      <c r="E26" s="873">
        <v>1850950</v>
      </c>
      <c r="F26" s="873">
        <v>1892604</v>
      </c>
      <c r="G26" s="873">
        <v>1982018</v>
      </c>
      <c r="H26" s="873">
        <v>2085071</v>
      </c>
      <c r="I26" s="874"/>
      <c r="J26" s="875">
        <v>7.2181422894930236E-2</v>
      </c>
      <c r="K26" s="876">
        <v>127558</v>
      </c>
      <c r="L26" s="877">
        <v>-2.3113412682663204E-2</v>
      </c>
      <c r="M26" s="873">
        <v>-43794</v>
      </c>
      <c r="N26" s="878">
        <v>2.250411950619946E-2</v>
      </c>
      <c r="O26" s="879">
        <v>41654</v>
      </c>
      <c r="P26" s="878">
        <v>4.7243903109155383E-2</v>
      </c>
      <c r="Q26" s="879">
        <f>G26-F26</f>
        <v>89414</v>
      </c>
      <c r="R26" s="878">
        <f>[1]Cuadro_CCAA2!N24</f>
        <v>5.9552441994655148E-2</v>
      </c>
      <c r="S26" s="879">
        <f>[1]Cuadro_CCAA2!O24</f>
        <v>117192</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EVO_sol!C8:H8</xm:f>
              <xm:sqref>I8</xm:sqref>
            </x14:sparkline>
            <x14:sparkline>
              <xm:f>EVO_sol!C9:H9</xm:f>
              <xm:sqref>I9</xm:sqref>
            </x14:sparkline>
            <x14:sparkline>
              <xm:f>EVO_sol!C10:H10</xm:f>
              <xm:sqref>I10</xm:sqref>
            </x14:sparkline>
            <x14:sparkline>
              <xm:f>EVO_sol!C11:H11</xm:f>
              <xm:sqref>I11</xm:sqref>
            </x14:sparkline>
            <x14:sparkline>
              <xm:f>EVO_sol!C12:H12</xm:f>
              <xm:sqref>I12</xm:sqref>
            </x14:sparkline>
            <x14:sparkline>
              <xm:f>EVO_sol!C13:H13</xm:f>
              <xm:sqref>I13</xm:sqref>
            </x14:sparkline>
            <x14:sparkline>
              <xm:f>EVO_sol!C14:H14</xm:f>
              <xm:sqref>I14</xm:sqref>
            </x14:sparkline>
            <x14:sparkline>
              <xm:f>EVO_sol!C15:H15</xm:f>
              <xm:sqref>I15</xm:sqref>
            </x14:sparkline>
            <x14:sparkline>
              <xm:f>EVO_sol!C16:H16</xm:f>
              <xm:sqref>I16</xm:sqref>
            </x14:sparkline>
            <x14:sparkline>
              <xm:f>EVO_sol!C17:H17</xm:f>
              <xm:sqref>I17</xm:sqref>
            </x14:sparkline>
            <x14:sparkline>
              <xm:f>EVO_sol!C18:H18</xm:f>
              <xm:sqref>I18</xm:sqref>
            </x14:sparkline>
            <x14:sparkline>
              <xm:f>EVO_sol!C19:H19</xm:f>
              <xm:sqref>I19</xm:sqref>
            </x14:sparkline>
            <x14:sparkline>
              <xm:f>EVO_sol!C20:H20</xm:f>
              <xm:sqref>I20</xm:sqref>
            </x14:sparkline>
            <x14:sparkline>
              <xm:f>EVO_sol!C21:H21</xm:f>
              <xm:sqref>I21</xm:sqref>
            </x14:sparkline>
            <x14:sparkline>
              <xm:f>EVO_sol!C22:H22</xm:f>
              <xm:sqref>I22</xm:sqref>
            </x14:sparkline>
            <x14:sparkline>
              <xm:f>EVO_sol!C23:H23</xm:f>
              <xm:sqref>I23</xm:sqref>
            </x14:sparkline>
            <x14:sparkline>
              <xm:f>EVO_sol!C24:H24</xm:f>
              <xm:sqref>I24</xm:sqref>
            </x14:sparkline>
            <x14:sparkline>
              <xm:f>EVO_sol!C25:H25</xm:f>
              <xm:sqref>I25</xm:sqref>
            </x14:sparkline>
            <x14:sparkline>
              <xm:f>EVO_sol!C26:H26</xm:f>
              <xm:sqref>I26</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7" zoomScale="84" zoomScaleNormal="84" workbookViewId="0">
      <selection activeCell="AE37" sqref="AE37"/>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97" bestFit="1" customWidth="1"/>
    <col min="27" max="27" width="11.42578125" style="297"/>
    <col min="28" max="30" width="2.42578125" style="297" bestFit="1" customWidth="1"/>
    <col min="31" max="31" width="13" style="297" bestFit="1" customWidth="1"/>
    <col min="32" max="32" width="3.42578125" style="297" bestFit="1" customWidth="1"/>
    <col min="33" max="33" width="3.85546875" style="297" customWidth="1"/>
    <col min="34" max="36" width="2.42578125" style="297" bestFit="1" customWidth="1"/>
    <col min="37" max="37" width="8.42578125" style="297" bestFit="1" customWidth="1"/>
    <col min="38" max="38" width="3.42578125" style="297" bestFit="1" customWidth="1"/>
    <col min="39" max="39" width="3.5703125" style="297" customWidth="1"/>
    <col min="40" max="42" width="2.42578125" style="297" bestFit="1" customWidth="1"/>
    <col min="43" max="43" width="8.42578125" style="297" bestFit="1" customWidth="1"/>
    <col min="44" max="44" width="4.140625" style="297" bestFit="1" customWidth="1"/>
    <col min="45" max="45" width="3.28515625" style="297" customWidth="1"/>
    <col min="46" max="46" width="4.28515625" style="297" bestFit="1" customWidth="1"/>
    <col min="47" max="47" width="2.42578125" style="297" bestFit="1" customWidth="1"/>
    <col min="48" max="48" width="4.28515625" style="297" bestFit="1" customWidth="1"/>
    <col min="49" max="49" width="8.42578125" style="297" bestFit="1" customWidth="1"/>
    <col min="50" max="50" width="4.28515625" style="297" bestFit="1" customWidth="1"/>
    <col min="51" max="16384" width="11.42578125" style="261"/>
  </cols>
  <sheetData>
    <row r="1" spans="1:50" s="201" customFormat="1" ht="15" customHeight="1" x14ac:dyDescent="0.2">
      <c r="B1" s="202"/>
      <c r="C1" s="203"/>
      <c r="F1" s="203"/>
      <c r="I1" s="203"/>
      <c r="O1" s="204"/>
      <c r="R1" s="203"/>
      <c r="Z1" s="714"/>
      <c r="AA1" s="714"/>
      <c r="AB1" s="714"/>
      <c r="AC1" s="714"/>
      <c r="AD1" s="714"/>
      <c r="AE1" s="714"/>
      <c r="AF1" s="714"/>
      <c r="AG1" s="714"/>
      <c r="AH1" s="714"/>
      <c r="AI1" s="714"/>
      <c r="AJ1" s="714"/>
      <c r="AK1" s="714"/>
      <c r="AL1" s="714"/>
      <c r="AM1" s="714"/>
      <c r="AN1" s="714"/>
      <c r="AO1" s="714"/>
      <c r="AP1" s="714"/>
      <c r="AQ1" s="714"/>
      <c r="AR1" s="714"/>
      <c r="AS1" s="714"/>
      <c r="AT1" s="714"/>
      <c r="AU1" s="714"/>
      <c r="AV1" s="714"/>
      <c r="AW1" s="714"/>
      <c r="AX1" s="714"/>
    </row>
    <row r="2" spans="1:50" s="205" customFormat="1" ht="43.5" customHeight="1" x14ac:dyDescent="0.2">
      <c r="B2" s="1044"/>
      <c r="C2" s="1044"/>
      <c r="D2" s="1044"/>
      <c r="E2" s="1044"/>
      <c r="F2" s="1044"/>
      <c r="G2" s="1044"/>
      <c r="H2" s="1044"/>
      <c r="I2" s="1044"/>
      <c r="O2" s="20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row>
    <row r="3" spans="1:50" s="208" customFormat="1" ht="4.5" customHeight="1" x14ac:dyDescent="0.2">
      <c r="B3" s="1045"/>
      <c r="C3" s="1045"/>
      <c r="D3" s="1045"/>
      <c r="E3" s="1045"/>
      <c r="F3" s="1045"/>
      <c r="G3" s="1045"/>
      <c r="H3" s="1045"/>
      <c r="I3" s="1045"/>
      <c r="O3" s="207"/>
      <c r="Z3" s="617"/>
      <c r="AA3" s="617"/>
      <c r="AB3" s="617"/>
      <c r="AC3" s="617"/>
      <c r="AD3" s="617"/>
      <c r="AE3" s="617"/>
      <c r="AF3" s="617"/>
      <c r="AG3" s="617"/>
      <c r="AH3" s="617"/>
      <c r="AI3" s="617"/>
      <c r="AJ3" s="617"/>
      <c r="AK3" s="617"/>
      <c r="AL3" s="617"/>
      <c r="AM3" s="617"/>
      <c r="AN3" s="617"/>
      <c r="AO3" s="617"/>
      <c r="AP3" s="617"/>
      <c r="AQ3" s="617"/>
      <c r="AR3" s="617"/>
      <c r="AS3" s="617"/>
      <c r="AT3" s="617"/>
      <c r="AU3" s="617"/>
      <c r="AV3" s="617"/>
      <c r="AW3" s="617"/>
      <c r="AX3" s="617"/>
    </row>
    <row r="4" spans="1:50" s="208" customFormat="1" ht="37.5" customHeight="1" x14ac:dyDescent="0.2">
      <c r="A4" s="1092" t="s">
        <v>437</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c r="AA4" s="617"/>
      <c r="AB4" s="617"/>
      <c r="AC4" s="617"/>
      <c r="AD4" s="617"/>
      <c r="AE4" s="617"/>
      <c r="AF4" s="617"/>
      <c r="AG4" s="617"/>
      <c r="AH4" s="617"/>
      <c r="AI4" s="617"/>
      <c r="AJ4" s="617"/>
      <c r="AK4" s="617"/>
      <c r="AL4" s="617"/>
      <c r="AM4" s="617"/>
      <c r="AN4" s="617"/>
      <c r="AO4" s="617"/>
      <c r="AP4" s="617"/>
      <c r="AQ4" s="617"/>
      <c r="AR4" s="617"/>
      <c r="AS4" s="617"/>
      <c r="AT4" s="617"/>
      <c r="AU4" s="617"/>
      <c r="AV4" s="617"/>
      <c r="AW4" s="617"/>
      <c r="AX4" s="617"/>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row>
    <row r="6" spans="1:50" s="617" customFormat="1" ht="6" customHeight="1" x14ac:dyDescent="0.2"/>
    <row r="7" spans="1:50" s="596" customFormat="1" ht="12.75" customHeight="1" x14ac:dyDescent="0.2">
      <c r="A7" s="702"/>
      <c r="B7" s="1124" t="s">
        <v>15</v>
      </c>
      <c r="C7" s="582"/>
      <c r="D7" s="1089" t="s">
        <v>191</v>
      </c>
      <c r="E7" s="1089"/>
      <c r="F7" s="582"/>
      <c r="G7" s="1089"/>
      <c r="H7" s="1089"/>
      <c r="I7" s="582"/>
      <c r="J7" s="1089"/>
      <c r="K7" s="1089"/>
      <c r="L7" s="582"/>
      <c r="M7" s="1089"/>
      <c r="N7" s="1089"/>
      <c r="O7" s="582"/>
      <c r="P7" s="1089" t="s">
        <v>187</v>
      </c>
      <c r="Q7" s="1089"/>
      <c r="R7" s="582"/>
      <c r="S7" s="1089"/>
      <c r="T7" s="1089"/>
      <c r="U7" s="582"/>
      <c r="V7" s="1089"/>
      <c r="W7" s="1089"/>
      <c r="X7" s="582"/>
      <c r="Y7" s="1089"/>
      <c r="Z7" s="1089"/>
      <c r="AA7" s="672"/>
      <c r="AB7" s="672"/>
      <c r="AI7" s="597"/>
    </row>
    <row r="8" spans="1:50" s="596" customFormat="1" ht="37.5" customHeight="1" x14ac:dyDescent="0.2">
      <c r="A8" s="702"/>
      <c r="B8" s="1124"/>
      <c r="C8" s="582"/>
      <c r="D8" s="1089"/>
      <c r="E8" s="1089"/>
      <c r="F8" s="582"/>
      <c r="G8" s="1089" t="s">
        <v>177</v>
      </c>
      <c r="H8" s="1089"/>
      <c r="I8" s="582"/>
      <c r="J8" s="1089" t="s">
        <v>183</v>
      </c>
      <c r="K8" s="1089"/>
      <c r="L8" s="582"/>
      <c r="M8" s="1089" t="s">
        <v>178</v>
      </c>
      <c r="N8" s="1089"/>
      <c r="O8" s="582"/>
      <c r="P8" s="1089"/>
      <c r="Q8" s="1089"/>
      <c r="R8" s="582"/>
      <c r="S8" s="1089" t="s">
        <v>188</v>
      </c>
      <c r="T8" s="1089"/>
      <c r="U8" s="582"/>
      <c r="V8" s="1089" t="s">
        <v>189</v>
      </c>
      <c r="W8" s="1089"/>
      <c r="X8" s="582"/>
      <c r="Y8" s="1089" t="s">
        <v>190</v>
      </c>
      <c r="Z8" s="1089"/>
      <c r="AA8" s="672"/>
      <c r="AB8" s="672"/>
      <c r="AI8" s="597"/>
    </row>
    <row r="9" spans="1:50" s="435" customFormat="1" ht="36.75" customHeight="1" x14ac:dyDescent="0.2">
      <c r="A9" s="716"/>
      <c r="B9" s="1124"/>
      <c r="C9" s="506"/>
      <c r="D9" s="676" t="s">
        <v>12</v>
      </c>
      <c r="E9" s="676" t="s">
        <v>13</v>
      </c>
      <c r="F9" s="506"/>
      <c r="G9" s="676" t="s">
        <v>12</v>
      </c>
      <c r="H9" s="433" t="s">
        <v>13</v>
      </c>
      <c r="I9" s="506"/>
      <c r="J9" s="676" t="s">
        <v>12</v>
      </c>
      <c r="K9" s="433" t="s">
        <v>13</v>
      </c>
      <c r="L9" s="506"/>
      <c r="M9" s="676" t="s">
        <v>12</v>
      </c>
      <c r="N9" s="433" t="s">
        <v>13</v>
      </c>
      <c r="O9" s="506"/>
      <c r="P9" s="676" t="s">
        <v>12</v>
      </c>
      <c r="Q9" s="676" t="s">
        <v>119</v>
      </c>
      <c r="R9" s="506"/>
      <c r="S9" s="676" t="s">
        <v>12</v>
      </c>
      <c r="T9" s="433" t="s">
        <v>119</v>
      </c>
      <c r="U9" s="506"/>
      <c r="V9" s="676" t="s">
        <v>12</v>
      </c>
      <c r="W9" s="433" t="s">
        <v>13</v>
      </c>
      <c r="X9" s="506"/>
      <c r="Y9" s="676" t="s">
        <v>12</v>
      </c>
      <c r="Z9" s="583" t="s">
        <v>13</v>
      </c>
      <c r="AA9" s="583"/>
      <c r="AB9" s="584"/>
      <c r="AC9" s="585"/>
      <c r="AD9" s="585"/>
      <c r="AE9" s="585"/>
      <c r="AF9" s="585"/>
      <c r="AG9" s="600"/>
      <c r="AH9" s="600"/>
      <c r="AI9" s="600"/>
      <c r="AJ9" s="600"/>
      <c r="AK9" s="600"/>
      <c r="AL9" s="600"/>
      <c r="AM9" s="600"/>
      <c r="AN9" s="600"/>
      <c r="AO9" s="600"/>
      <c r="AP9" s="600"/>
      <c r="AQ9" s="600"/>
      <c r="AR9" s="600"/>
      <c r="AS9" s="600"/>
      <c r="AT9" s="600"/>
      <c r="AU9" s="600"/>
      <c r="AV9" s="600"/>
      <c r="AW9" s="600"/>
      <c r="AX9" s="600"/>
    </row>
    <row r="10" spans="1:50" s="231" customFormat="1" ht="4.5" customHeight="1" x14ac:dyDescent="0.2">
      <c r="A10" s="677"/>
      <c r="B10" s="430"/>
      <c r="C10" s="513"/>
      <c r="D10" s="430"/>
      <c r="E10" s="430"/>
      <c r="F10" s="513"/>
      <c r="G10" s="430"/>
      <c r="H10" s="430"/>
      <c r="I10" s="513"/>
      <c r="J10" s="430"/>
      <c r="K10" s="430"/>
      <c r="L10" s="513"/>
      <c r="M10" s="430"/>
      <c r="N10" s="430"/>
      <c r="O10" s="513"/>
      <c r="P10" s="430"/>
      <c r="Q10" s="430"/>
      <c r="R10" s="513"/>
      <c r="S10" s="430"/>
      <c r="T10" s="430"/>
      <c r="U10" s="513"/>
      <c r="V10" s="430"/>
      <c r="W10" s="430"/>
      <c r="X10" s="513"/>
      <c r="Y10" s="430"/>
      <c r="Z10" s="672"/>
      <c r="AA10" s="672"/>
      <c r="AB10" s="584"/>
      <c r="AC10" s="585"/>
      <c r="AD10" s="585"/>
      <c r="AE10" s="585"/>
      <c r="AF10" s="585"/>
      <c r="AG10" s="587"/>
      <c r="AH10" s="587"/>
      <c r="AI10" s="587"/>
      <c r="AJ10" s="587"/>
      <c r="AK10" s="587"/>
      <c r="AL10" s="587"/>
      <c r="AM10" s="587"/>
      <c r="AN10" s="587"/>
      <c r="AO10" s="587"/>
      <c r="AP10" s="587"/>
      <c r="AQ10" s="587"/>
      <c r="AR10" s="587"/>
      <c r="AS10" s="587"/>
      <c r="AT10" s="587"/>
      <c r="AU10" s="587"/>
      <c r="AV10" s="587"/>
      <c r="AW10" s="587"/>
      <c r="AX10" s="587"/>
    </row>
    <row r="11" spans="1:50" s="231" customFormat="1" ht="18" customHeight="1" x14ac:dyDescent="0.15">
      <c r="A11" s="677"/>
      <c r="B11" s="678" t="s">
        <v>11</v>
      </c>
      <c r="C11" s="679"/>
      <c r="D11" s="680">
        <f>G11+J11+M11</f>
        <v>8500187</v>
      </c>
      <c r="E11" s="681">
        <f t="shared" ref="E11:E28" si="0">D11*100/$D$30</f>
        <v>17.904395579860061</v>
      </c>
      <c r="F11" s="679"/>
      <c r="G11" s="682">
        <f>'20pobl'!J12</f>
        <v>6973199</v>
      </c>
      <c r="H11" s="683">
        <f>G11*100/$G$30</f>
        <v>18.352257489589149</v>
      </c>
      <c r="I11" s="679"/>
      <c r="J11" s="682">
        <f>'20pobl'!Q12</f>
        <v>1106846</v>
      </c>
      <c r="K11" s="683">
        <f>J11*100/$J$30</f>
        <v>16.733562354496399</v>
      </c>
      <c r="L11" s="679"/>
      <c r="M11" s="682">
        <f>'20pobl'!X12</f>
        <v>420142</v>
      </c>
      <c r="N11" s="683">
        <f t="shared" ref="N11:N28" si="1">M11*100/$M$30</f>
        <v>14.66728900119149</v>
      </c>
      <c r="O11" s="679"/>
      <c r="P11" s="684">
        <f>S11+V11+Y11</f>
        <v>280143</v>
      </c>
      <c r="Q11" s="685">
        <f>P11*100/D11</f>
        <v>3.2957274939951322</v>
      </c>
      <c r="R11" s="679"/>
      <c r="S11" s="682">
        <f>'44apbpcasaad'!G12</f>
        <v>84391</v>
      </c>
      <c r="T11" s="686">
        <f>S11*100/G11</f>
        <v>1.2102192982015858</v>
      </c>
      <c r="U11" s="679"/>
      <c r="V11" s="682">
        <f>'44apbpcasaad'!J12</f>
        <v>58072</v>
      </c>
      <c r="W11" s="686">
        <f>V11*100/J11</f>
        <v>5.246619674281698</v>
      </c>
      <c r="X11" s="679"/>
      <c r="Y11" s="682">
        <f>'44apbpcasaad'!M12</f>
        <v>137680</v>
      </c>
      <c r="Z11" s="609">
        <f>Y11*100/M11</f>
        <v>32.769873042923585</v>
      </c>
      <c r="AA11" s="588"/>
      <c r="AB11" s="589">
        <f t="shared" ref="AB11:AB28" si="2">_xlfn.RANK.EQ(Q11,Q$11:Q$30,0)</f>
        <v>3</v>
      </c>
      <c r="AC11" s="589">
        <v>1</v>
      </c>
      <c r="AD11" s="589">
        <f>MATCH(AC11,AB$11:AB$30,0)</f>
        <v>7</v>
      </c>
      <c r="AE11" s="590" t="str">
        <f t="shared" ref="AE11:AE29" si="3">INDEX(B$11:B$30,AD11,1)</f>
        <v>Castilla y León</v>
      </c>
      <c r="AF11" s="591">
        <f t="shared" ref="AF11:AF29" si="4">INDEX(Q$11:Q$30,AD11,1)</f>
        <v>5.0999730258277696</v>
      </c>
      <c r="AG11" s="587"/>
      <c r="AH11" s="589">
        <f>_xlfn.RANK.EQ(T11,T$11:T$30,0)</f>
        <v>3</v>
      </c>
      <c r="AI11" s="589">
        <v>1</v>
      </c>
      <c r="AJ11" s="589">
        <f>MATCH(AI11,AH$11:AH$30,0)</f>
        <v>7</v>
      </c>
      <c r="AK11" s="590" t="str">
        <f>INDEX(B$11:B$30,AJ11,1)</f>
        <v>Castilla y León</v>
      </c>
      <c r="AL11" s="591">
        <f>INDEX(T$11:T$30,AJ11,1)</f>
        <v>1.4351579713448257</v>
      </c>
      <c r="AM11" s="587"/>
      <c r="AN11" s="589">
        <f>_xlfn.RANK.EQ(W11,W$11:W$30,0)</f>
        <v>1</v>
      </c>
      <c r="AO11" s="589">
        <v>1</v>
      </c>
      <c r="AP11" s="589">
        <f>MATCH(AO11,AN$11:AN$30,0)</f>
        <v>1</v>
      </c>
      <c r="AQ11" s="590" t="str">
        <f>INDEX(B$11:B$30,AP11,1)</f>
        <v>Andalucía</v>
      </c>
      <c r="AR11" s="591">
        <f>INDEX(W$11:W$30,AP11,1)</f>
        <v>5.246619674281698</v>
      </c>
      <c r="AS11" s="587"/>
      <c r="AT11" s="589">
        <f>_xlfn.RANK.EQ(Z11,Z$11:Z$30,0)</f>
        <v>2</v>
      </c>
      <c r="AU11" s="589">
        <v>1</v>
      </c>
      <c r="AV11" s="589">
        <f>MATCH(AU11,AT$11:AT$30,0)</f>
        <v>7</v>
      </c>
      <c r="AW11" s="590" t="str">
        <f>INDEX(B$11:B$30,AV11,1)</f>
        <v>Castilla y León</v>
      </c>
      <c r="AX11" s="591">
        <f>INDEX(Z$11:Z$30,AV11,1)</f>
        <v>34.284656824443807</v>
      </c>
    </row>
    <row r="12" spans="1:50" s="231" customFormat="1" ht="18" customHeight="1" x14ac:dyDescent="0.15">
      <c r="A12" s="677"/>
      <c r="B12" s="678" t="s">
        <v>10</v>
      </c>
      <c r="C12" s="679"/>
      <c r="D12" s="680">
        <f t="shared" ref="D12:D28" si="5">G12+J12+M12</f>
        <v>1326315</v>
      </c>
      <c r="E12" s="681">
        <f t="shared" si="0"/>
        <v>2.793687765163531</v>
      </c>
      <c r="F12" s="679"/>
      <c r="G12" s="682">
        <f>'20pobl'!J13</f>
        <v>1033381</v>
      </c>
      <c r="H12" s="683">
        <f t="shared" ref="H12:H28" si="6">G12*100/$G$30</f>
        <v>2.7196806224588062</v>
      </c>
      <c r="I12" s="679"/>
      <c r="J12" s="682">
        <f>'20pobl'!Q13</f>
        <v>195961</v>
      </c>
      <c r="K12" s="683">
        <f t="shared" ref="K12:K28" si="7">J12*100/$J$30</f>
        <v>2.9625852309620928</v>
      </c>
      <c r="L12" s="679"/>
      <c r="M12" s="682">
        <f>'20pobl'!X13</f>
        <v>96973</v>
      </c>
      <c r="N12" s="683">
        <f t="shared" si="1"/>
        <v>3.3853578464246428</v>
      </c>
      <c r="O12" s="679"/>
      <c r="P12" s="684">
        <f t="shared" ref="P12:P28" si="8">S12+V12+Y12</f>
        <v>39898</v>
      </c>
      <c r="Q12" s="685">
        <f t="shared" ref="Q12:Q28" si="9">P12*100/D12</f>
        <v>3.0081843302684503</v>
      </c>
      <c r="R12" s="679"/>
      <c r="S12" s="682">
        <f>'44apbpcasaad'!G13</f>
        <v>8239</v>
      </c>
      <c r="T12" s="686">
        <f t="shared" ref="T12:T28" si="10">S12*100/G12</f>
        <v>0.79728580262265325</v>
      </c>
      <c r="U12" s="679"/>
      <c r="V12" s="682">
        <f>'44apbpcasaad'!J13</f>
        <v>7217</v>
      </c>
      <c r="W12" s="686">
        <f t="shared" ref="W12:W28" si="11">V12*100/J12</f>
        <v>3.6828756742413029</v>
      </c>
      <c r="X12" s="679"/>
      <c r="Y12" s="682">
        <f>'44apbpcasaad'!M13</f>
        <v>24442</v>
      </c>
      <c r="Z12" s="609">
        <f t="shared" ref="Z12:Z28" si="12">Y12*100/M12</f>
        <v>25.204953956255864</v>
      </c>
      <c r="AA12" s="588"/>
      <c r="AB12" s="589">
        <f t="shared" si="2"/>
        <v>7</v>
      </c>
      <c r="AC12" s="589">
        <v>2</v>
      </c>
      <c r="AD12" s="589">
        <f t="shared" ref="AD12:AD28" si="13">MATCH(AC12,AB$11:AB$30,0)</f>
        <v>8</v>
      </c>
      <c r="AE12" s="590" t="str">
        <f t="shared" si="3"/>
        <v>Castilla - La Mancha</v>
      </c>
      <c r="AF12" s="591">
        <f t="shared" si="4"/>
        <v>3.4491323354086636</v>
      </c>
      <c r="AG12" s="587"/>
      <c r="AH12" s="589">
        <f t="shared" ref="AH12:AH30" si="14">_xlfn.RANK.EQ(T12,T$11:T$30,0)</f>
        <v>16</v>
      </c>
      <c r="AI12" s="589">
        <v>2</v>
      </c>
      <c r="AJ12" s="589">
        <f t="shared" ref="AJ12:AJ28" si="15">MATCH(AI12,AH$11:AH$30,0)</f>
        <v>18</v>
      </c>
      <c r="AK12" s="590" t="str">
        <f t="shared" ref="AK12:AK29" si="16">INDEX(B$11:B$30,AJ12,1)</f>
        <v>Ceuta y Melilla</v>
      </c>
      <c r="AL12" s="591">
        <f t="shared" ref="AL12:AL29" si="17">INDEX(T$11:T$30,AJ12,1)</f>
        <v>1.2461164165223311</v>
      </c>
      <c r="AM12" s="587"/>
      <c r="AN12" s="589">
        <f t="shared" ref="AN12:AN30" si="18">_xlfn.RANK.EQ(W12,W$11:W$30,0)</f>
        <v>11</v>
      </c>
      <c r="AO12" s="589">
        <v>2</v>
      </c>
      <c r="AP12" s="589">
        <f t="shared" ref="AP12:AP28" si="19">MATCH(AO12,AN$11:AN$30,0)</f>
        <v>7</v>
      </c>
      <c r="AQ12" s="590" t="str">
        <f t="shared" ref="AQ12:AQ29" si="20">INDEX(B$11:B$30,AP12,1)</f>
        <v>Castilla y León</v>
      </c>
      <c r="AR12" s="591">
        <f t="shared" ref="AR12:AR28" si="21">INDEX(W$11:W$30,AP12,1)</f>
        <v>5.1700194421299051</v>
      </c>
      <c r="AS12" s="587"/>
      <c r="AT12" s="589">
        <f t="shared" ref="AT12:AT30" si="22">_xlfn.RANK.EQ(Z12,Z$11:Z$30,0)</f>
        <v>10</v>
      </c>
      <c r="AU12" s="589">
        <v>2</v>
      </c>
      <c r="AV12" s="589">
        <f t="shared" ref="AV12:AV28" si="23">MATCH(AU12,AT$11:AT$30,0)</f>
        <v>1</v>
      </c>
      <c r="AW12" s="590" t="str">
        <f t="shared" ref="AW12:AW29" si="24">INDEX(B$11:B$30,AV12,1)</f>
        <v>Andalucía</v>
      </c>
      <c r="AX12" s="591">
        <f t="shared" ref="AX12:AX29" si="25">INDEX(Z$11:Z$30,AV12,1)</f>
        <v>32.769873042923585</v>
      </c>
    </row>
    <row r="13" spans="1:50" s="231" customFormat="1" ht="18" customHeight="1" x14ac:dyDescent="0.15">
      <c r="A13" s="677"/>
      <c r="B13" s="678" t="s">
        <v>40</v>
      </c>
      <c r="C13" s="679"/>
      <c r="D13" s="680">
        <f t="shared" si="5"/>
        <v>1004686</v>
      </c>
      <c r="E13" s="681">
        <f t="shared" si="0"/>
        <v>2.1162235110294971</v>
      </c>
      <c r="F13" s="679"/>
      <c r="G13" s="682">
        <f>'20pobl'!J14</f>
        <v>731830</v>
      </c>
      <c r="H13" s="683">
        <f t="shared" si="6"/>
        <v>1.9260503821282062</v>
      </c>
      <c r="I13" s="679"/>
      <c r="J13" s="682">
        <f>'20pobl'!Q14</f>
        <v>187640</v>
      </c>
      <c r="K13" s="683">
        <f t="shared" si="7"/>
        <v>2.8367863643159974</v>
      </c>
      <c r="L13" s="679"/>
      <c r="M13" s="682">
        <f>'20pobl'!X14</f>
        <v>85216</v>
      </c>
      <c r="N13" s="683">
        <f t="shared" si="1"/>
        <v>2.974917288739364</v>
      </c>
      <c r="O13" s="679"/>
      <c r="P13" s="684">
        <f t="shared" si="8"/>
        <v>30524</v>
      </c>
      <c r="Q13" s="685">
        <f t="shared" si="9"/>
        <v>3.0381631673975749</v>
      </c>
      <c r="R13" s="679"/>
      <c r="S13" s="682">
        <f>'44apbpcasaad'!G14</f>
        <v>7487</v>
      </c>
      <c r="T13" s="686">
        <f t="shared" si="10"/>
        <v>1.0230518016479238</v>
      </c>
      <c r="U13" s="679"/>
      <c r="V13" s="682">
        <f>'44apbpcasaad'!J14</f>
        <v>6200</v>
      </c>
      <c r="W13" s="686">
        <f t="shared" si="11"/>
        <v>3.3041995310168408</v>
      </c>
      <c r="X13" s="679"/>
      <c r="Y13" s="682">
        <f>'44apbpcasaad'!M14</f>
        <v>16837</v>
      </c>
      <c r="Z13" s="609">
        <f t="shared" si="12"/>
        <v>19.758026661659784</v>
      </c>
      <c r="AA13" s="588"/>
      <c r="AB13" s="589">
        <f t="shared" si="2"/>
        <v>6</v>
      </c>
      <c r="AC13" s="589">
        <v>3</v>
      </c>
      <c r="AD13" s="589">
        <f t="shared" si="13"/>
        <v>1</v>
      </c>
      <c r="AE13" s="590" t="str">
        <f t="shared" si="3"/>
        <v>Andalucía</v>
      </c>
      <c r="AF13" s="592">
        <f t="shared" si="4"/>
        <v>3.2957274939951322</v>
      </c>
      <c r="AG13" s="587"/>
      <c r="AH13" s="589">
        <f t="shared" si="14"/>
        <v>7</v>
      </c>
      <c r="AI13" s="589">
        <v>3</v>
      </c>
      <c r="AJ13" s="589">
        <f t="shared" si="15"/>
        <v>1</v>
      </c>
      <c r="AK13" s="590" t="str">
        <f t="shared" si="16"/>
        <v>Andalucía</v>
      </c>
      <c r="AL13" s="591">
        <f t="shared" si="17"/>
        <v>1.2102192982015858</v>
      </c>
      <c r="AM13" s="587"/>
      <c r="AN13" s="589">
        <f t="shared" si="18"/>
        <v>16</v>
      </c>
      <c r="AO13" s="589">
        <v>3</v>
      </c>
      <c r="AP13" s="589">
        <f t="shared" si="19"/>
        <v>8</v>
      </c>
      <c r="AQ13" s="590" t="str">
        <f t="shared" si="20"/>
        <v>Castilla - La Mancha</v>
      </c>
      <c r="AR13" s="591">
        <f t="shared" si="21"/>
        <v>4.7064364087976029</v>
      </c>
      <c r="AS13" s="587"/>
      <c r="AT13" s="589">
        <f t="shared" si="22"/>
        <v>17</v>
      </c>
      <c r="AU13" s="589">
        <v>3</v>
      </c>
      <c r="AV13" s="589">
        <f t="shared" si="23"/>
        <v>8</v>
      </c>
      <c r="AW13" s="590" t="str">
        <f t="shared" si="24"/>
        <v>Castilla - La Mancha</v>
      </c>
      <c r="AX13" s="591">
        <f t="shared" si="25"/>
        <v>31.938309330751544</v>
      </c>
    </row>
    <row r="14" spans="1:50" s="231" customFormat="1" ht="18" customHeight="1" x14ac:dyDescent="0.15">
      <c r="A14" s="677"/>
      <c r="B14" s="678" t="s">
        <v>41</v>
      </c>
      <c r="C14" s="679"/>
      <c r="D14" s="680">
        <f t="shared" si="5"/>
        <v>1176659</v>
      </c>
      <c r="E14" s="681">
        <f t="shared" si="0"/>
        <v>2.4784593796115968</v>
      </c>
      <c r="F14" s="679"/>
      <c r="G14" s="682">
        <f>'20pobl'!J15</f>
        <v>984374</v>
      </c>
      <c r="H14" s="683">
        <f t="shared" si="6"/>
        <v>2.5907026479606889</v>
      </c>
      <c r="I14" s="679"/>
      <c r="J14" s="682">
        <f>'20pobl'!Q15</f>
        <v>141017</v>
      </c>
      <c r="K14" s="683">
        <f t="shared" si="7"/>
        <v>2.1319287078274836</v>
      </c>
      <c r="L14" s="679"/>
      <c r="M14" s="682">
        <f>'20pobl'!X15</f>
        <v>51268</v>
      </c>
      <c r="N14" s="683">
        <f t="shared" si="1"/>
        <v>1.789781960653982</v>
      </c>
      <c r="O14" s="679"/>
      <c r="P14" s="684">
        <f t="shared" si="8"/>
        <v>28954</v>
      </c>
      <c r="Q14" s="685">
        <f t="shared" si="9"/>
        <v>2.4606959195484843</v>
      </c>
      <c r="R14" s="679"/>
      <c r="S14" s="682">
        <f>'44apbpcasaad'!G15</f>
        <v>7702</v>
      </c>
      <c r="T14" s="686">
        <f t="shared" si="10"/>
        <v>0.78242619167105187</v>
      </c>
      <c r="U14" s="679"/>
      <c r="V14" s="682">
        <f>'44apbpcasaad'!J15</f>
        <v>6283</v>
      </c>
      <c r="W14" s="686">
        <f t="shared" si="11"/>
        <v>4.4554911819142369</v>
      </c>
      <c r="X14" s="679"/>
      <c r="Y14" s="682">
        <f>'44apbpcasaad'!M15</f>
        <v>14969</v>
      </c>
      <c r="Z14" s="609">
        <f t="shared" si="12"/>
        <v>29.197550128735273</v>
      </c>
      <c r="AA14" s="588"/>
      <c r="AB14" s="589">
        <f t="shared" si="2"/>
        <v>16</v>
      </c>
      <c r="AC14" s="589">
        <v>4</v>
      </c>
      <c r="AD14" s="589">
        <f t="shared" si="13"/>
        <v>11</v>
      </c>
      <c r="AE14" s="590" t="str">
        <f t="shared" si="3"/>
        <v>Extremadura</v>
      </c>
      <c r="AF14" s="591">
        <f t="shared" si="4"/>
        <v>3.2953916281750817</v>
      </c>
      <c r="AG14" s="587"/>
      <c r="AH14" s="589">
        <f t="shared" si="14"/>
        <v>17</v>
      </c>
      <c r="AI14" s="589">
        <v>4</v>
      </c>
      <c r="AJ14" s="589">
        <f t="shared" si="15"/>
        <v>14</v>
      </c>
      <c r="AK14" s="590" t="str">
        <f t="shared" si="16"/>
        <v>Murcia, Región de</v>
      </c>
      <c r="AL14" s="591">
        <f t="shared" si="17"/>
        <v>1.1479029041141942</v>
      </c>
      <c r="AM14" s="587"/>
      <c r="AN14" s="589">
        <f t="shared" si="18"/>
        <v>4</v>
      </c>
      <c r="AO14" s="589">
        <v>4</v>
      </c>
      <c r="AP14" s="589">
        <f t="shared" si="19"/>
        <v>4</v>
      </c>
      <c r="AQ14" s="590" t="str">
        <f t="shared" si="20"/>
        <v>Balears, Illes</v>
      </c>
      <c r="AR14" s="591">
        <f t="shared" si="21"/>
        <v>4.4554911819142369</v>
      </c>
      <c r="AS14" s="587"/>
      <c r="AT14" s="589">
        <f t="shared" si="22"/>
        <v>4</v>
      </c>
      <c r="AU14" s="589">
        <v>4</v>
      </c>
      <c r="AV14" s="589">
        <f t="shared" si="23"/>
        <v>4</v>
      </c>
      <c r="AW14" s="590" t="str">
        <f t="shared" si="24"/>
        <v>Balears, Illes</v>
      </c>
      <c r="AX14" s="591">
        <f t="shared" si="25"/>
        <v>29.197550128735273</v>
      </c>
    </row>
    <row r="15" spans="1:50" s="231" customFormat="1" ht="18" customHeight="1" x14ac:dyDescent="0.15">
      <c r="A15" s="677"/>
      <c r="B15" s="678" t="s">
        <v>9</v>
      </c>
      <c r="C15" s="679"/>
      <c r="D15" s="680">
        <f t="shared" si="5"/>
        <v>2177701</v>
      </c>
      <c r="E15" s="681">
        <f t="shared" si="0"/>
        <v>4.5870073397981521</v>
      </c>
      <c r="F15" s="679"/>
      <c r="G15" s="682">
        <f>'20pobl'!J16</f>
        <v>1804834</v>
      </c>
      <c r="H15" s="683">
        <f t="shared" si="6"/>
        <v>4.7500119090198254</v>
      </c>
      <c r="I15" s="679"/>
      <c r="J15" s="682">
        <f>'20pobl'!Q16</f>
        <v>277418</v>
      </c>
      <c r="K15" s="683">
        <f t="shared" si="7"/>
        <v>4.1940716244714098</v>
      </c>
      <c r="L15" s="679"/>
      <c r="M15" s="682">
        <f>'20pobl'!X16</f>
        <v>95449</v>
      </c>
      <c r="N15" s="683">
        <f t="shared" si="1"/>
        <v>3.3321545284087914</v>
      </c>
      <c r="O15" s="679"/>
      <c r="P15" s="684">
        <f t="shared" si="8"/>
        <v>40012</v>
      </c>
      <c r="Q15" s="685">
        <f t="shared" si="9"/>
        <v>1.8373504902647333</v>
      </c>
      <c r="R15" s="679"/>
      <c r="S15" s="682">
        <f>'44apbpcasaad'!G16</f>
        <v>15850</v>
      </c>
      <c r="T15" s="686">
        <f t="shared" si="10"/>
        <v>0.87819710843213283</v>
      </c>
      <c r="U15" s="679"/>
      <c r="V15" s="682">
        <f>'44apbpcasaad'!J16</f>
        <v>8015</v>
      </c>
      <c r="W15" s="686">
        <f t="shared" si="11"/>
        <v>2.8891420167400819</v>
      </c>
      <c r="X15" s="679"/>
      <c r="Y15" s="682">
        <f>'44apbpcasaad'!M16</f>
        <v>16147</v>
      </c>
      <c r="Z15" s="609">
        <f t="shared" si="12"/>
        <v>16.916887552514957</v>
      </c>
      <c r="AA15" s="588"/>
      <c r="AB15" s="589">
        <f t="shared" si="2"/>
        <v>19</v>
      </c>
      <c r="AC15" s="589">
        <v>5</v>
      </c>
      <c r="AD15" s="589">
        <f t="shared" si="13"/>
        <v>16</v>
      </c>
      <c r="AE15" s="590" t="str">
        <f t="shared" si="3"/>
        <v>País Vasco</v>
      </c>
      <c r="AF15" s="591">
        <f t="shared" si="4"/>
        <v>3.0453668959058482</v>
      </c>
      <c r="AG15" s="587"/>
      <c r="AH15" s="589">
        <f t="shared" si="14"/>
        <v>13</v>
      </c>
      <c r="AI15" s="589">
        <v>5</v>
      </c>
      <c r="AJ15" s="589">
        <f t="shared" si="15"/>
        <v>11</v>
      </c>
      <c r="AK15" s="590" t="str">
        <f t="shared" si="16"/>
        <v>Extremadura</v>
      </c>
      <c r="AL15" s="591">
        <f t="shared" si="17"/>
        <v>1.0298857681815052</v>
      </c>
      <c r="AM15" s="587"/>
      <c r="AN15" s="589">
        <f t="shared" si="18"/>
        <v>17</v>
      </c>
      <c r="AO15" s="589">
        <v>5</v>
      </c>
      <c r="AP15" s="589">
        <f t="shared" si="19"/>
        <v>14</v>
      </c>
      <c r="AQ15" s="590" t="str">
        <f t="shared" si="20"/>
        <v>Murcia, Región de</v>
      </c>
      <c r="AR15" s="591">
        <f t="shared" si="21"/>
        <v>4.3899654670510007</v>
      </c>
      <c r="AS15" s="587"/>
      <c r="AT15" s="589">
        <f t="shared" si="22"/>
        <v>18</v>
      </c>
      <c r="AU15" s="589">
        <v>5</v>
      </c>
      <c r="AV15" s="589">
        <f t="shared" si="23"/>
        <v>17</v>
      </c>
      <c r="AW15" s="590" t="str">
        <f t="shared" si="24"/>
        <v>Rioja, La</v>
      </c>
      <c r="AX15" s="591">
        <f t="shared" si="25"/>
        <v>26.615780678379476</v>
      </c>
    </row>
    <row r="16" spans="1:50" s="231" customFormat="1" ht="18" customHeight="1" x14ac:dyDescent="0.15">
      <c r="A16" s="677"/>
      <c r="B16" s="678" t="s">
        <v>8</v>
      </c>
      <c r="C16" s="679"/>
      <c r="D16" s="687">
        <f t="shared" si="5"/>
        <v>585402</v>
      </c>
      <c r="E16" s="681">
        <f t="shared" si="0"/>
        <v>1.2330633409878207</v>
      </c>
      <c r="F16" s="679"/>
      <c r="G16" s="688">
        <f>'20pobl'!J17</f>
        <v>450337</v>
      </c>
      <c r="H16" s="683">
        <f t="shared" si="6"/>
        <v>1.1852093395139172</v>
      </c>
      <c r="I16" s="679"/>
      <c r="J16" s="688">
        <f>'20pobl'!Q17</f>
        <v>94037</v>
      </c>
      <c r="K16" s="683">
        <f t="shared" si="7"/>
        <v>1.4216738400190974</v>
      </c>
      <c r="L16" s="679"/>
      <c r="M16" s="688">
        <f>'20pobl'!X17</f>
        <v>41028</v>
      </c>
      <c r="N16" s="683">
        <f t="shared" si="1"/>
        <v>1.4323003487889439</v>
      </c>
      <c r="O16" s="679"/>
      <c r="P16" s="688">
        <f t="shared" si="8"/>
        <v>17312</v>
      </c>
      <c r="Q16" s="685">
        <f t="shared" si="9"/>
        <v>2.9572840543763088</v>
      </c>
      <c r="R16" s="679"/>
      <c r="S16" s="688">
        <f>'44apbpcasaad'!G17</f>
        <v>4483</v>
      </c>
      <c r="T16" s="686">
        <f t="shared" si="10"/>
        <v>0.99547672076689231</v>
      </c>
      <c r="U16" s="679"/>
      <c r="V16" s="688">
        <f>'44apbpcasaad'!J17</f>
        <v>3614</v>
      </c>
      <c r="W16" s="686">
        <f t="shared" si="11"/>
        <v>3.843168114678265</v>
      </c>
      <c r="X16" s="679"/>
      <c r="Y16" s="688">
        <f>'44apbpcasaad'!M17</f>
        <v>9215</v>
      </c>
      <c r="Z16" s="609">
        <f t="shared" si="12"/>
        <v>22.46027103441552</v>
      </c>
      <c r="AA16" s="588"/>
      <c r="AB16" s="589">
        <f t="shared" si="2"/>
        <v>8</v>
      </c>
      <c r="AC16" s="589">
        <v>6</v>
      </c>
      <c r="AD16" s="589">
        <f t="shared" si="13"/>
        <v>3</v>
      </c>
      <c r="AE16" s="590" t="str">
        <f t="shared" si="3"/>
        <v>Asturias, Principado de</v>
      </c>
      <c r="AF16" s="591">
        <f t="shared" si="4"/>
        <v>3.0381631673975749</v>
      </c>
      <c r="AG16" s="587"/>
      <c r="AH16" s="589">
        <f t="shared" si="14"/>
        <v>9</v>
      </c>
      <c r="AI16" s="589">
        <v>6</v>
      </c>
      <c r="AJ16" s="589">
        <f t="shared" si="15"/>
        <v>12</v>
      </c>
      <c r="AK16" s="590" t="str">
        <f t="shared" si="16"/>
        <v>Galicia</v>
      </c>
      <c r="AL16" s="591">
        <f t="shared" si="17"/>
        <v>1.0262929399537386</v>
      </c>
      <c r="AM16" s="587"/>
      <c r="AN16" s="589">
        <f t="shared" si="18"/>
        <v>10</v>
      </c>
      <c r="AO16" s="589">
        <v>6</v>
      </c>
      <c r="AP16" s="589">
        <f t="shared" si="19"/>
        <v>11</v>
      </c>
      <c r="AQ16" s="590" t="str">
        <f t="shared" si="20"/>
        <v>Extremadura</v>
      </c>
      <c r="AR16" s="591">
        <f t="shared" si="21"/>
        <v>4.3165750453738347</v>
      </c>
      <c r="AS16" s="587"/>
      <c r="AT16" s="589">
        <f t="shared" si="22"/>
        <v>15</v>
      </c>
      <c r="AU16" s="589">
        <v>6</v>
      </c>
      <c r="AV16" s="589">
        <f t="shared" si="23"/>
        <v>11</v>
      </c>
      <c r="AW16" s="590" t="str">
        <f t="shared" si="24"/>
        <v>Extremadura</v>
      </c>
      <c r="AX16" s="591">
        <f t="shared" si="25"/>
        <v>26.508056462713558</v>
      </c>
    </row>
    <row r="17" spans="1:50" s="231" customFormat="1" ht="18" customHeight="1" x14ac:dyDescent="0.15">
      <c r="A17" s="677"/>
      <c r="B17" s="678" t="s">
        <v>7</v>
      </c>
      <c r="C17" s="679"/>
      <c r="D17" s="680">
        <f t="shared" si="5"/>
        <v>2372640</v>
      </c>
      <c r="E17" s="681">
        <f t="shared" si="0"/>
        <v>4.9976177145984177</v>
      </c>
      <c r="F17" s="679"/>
      <c r="G17" s="682">
        <f>'20pobl'!J18</f>
        <v>1750539</v>
      </c>
      <c r="H17" s="683">
        <f t="shared" si="6"/>
        <v>4.60711683024791</v>
      </c>
      <c r="I17" s="679"/>
      <c r="J17" s="682">
        <f>'20pobl'!Q18</f>
        <v>403248</v>
      </c>
      <c r="K17" s="683">
        <f t="shared" si="7"/>
        <v>6.0963996367389539</v>
      </c>
      <c r="L17" s="679"/>
      <c r="M17" s="682">
        <f>'20pobl'!X18</f>
        <v>218853</v>
      </c>
      <c r="N17" s="683">
        <f t="shared" si="1"/>
        <v>7.6402268751464053</v>
      </c>
      <c r="O17" s="679"/>
      <c r="P17" s="684">
        <f t="shared" si="8"/>
        <v>121004</v>
      </c>
      <c r="Q17" s="685">
        <f>P17*100/D17</f>
        <v>5.0999730258277696</v>
      </c>
      <c r="R17" s="679"/>
      <c r="S17" s="682">
        <f>'44apbpcasaad'!G18</f>
        <v>25123</v>
      </c>
      <c r="T17" s="686">
        <f>S17*100/G17</f>
        <v>1.4351579713448257</v>
      </c>
      <c r="U17" s="679"/>
      <c r="V17" s="682">
        <f>'44apbpcasaad'!J18</f>
        <v>20848</v>
      </c>
      <c r="W17" s="686">
        <f>V17*100/J17</f>
        <v>5.1700194421299051</v>
      </c>
      <c r="X17" s="679"/>
      <c r="Y17" s="682">
        <f>'44apbpcasaad'!M18</f>
        <v>75033</v>
      </c>
      <c r="Z17" s="609">
        <f>Y17*100/M17</f>
        <v>34.284656824443807</v>
      </c>
      <c r="AA17" s="588"/>
      <c r="AB17" s="589">
        <f t="shared" si="2"/>
        <v>1</v>
      </c>
      <c r="AC17" s="589">
        <v>7</v>
      </c>
      <c r="AD17" s="589">
        <f t="shared" si="13"/>
        <v>2</v>
      </c>
      <c r="AE17" s="590" t="str">
        <f t="shared" si="3"/>
        <v>Aragón</v>
      </c>
      <c r="AF17" s="591">
        <f t="shared" si="4"/>
        <v>3.0081843302684503</v>
      </c>
      <c r="AG17" s="587"/>
      <c r="AH17" s="589">
        <f t="shared" si="14"/>
        <v>1</v>
      </c>
      <c r="AI17" s="589">
        <v>7</v>
      </c>
      <c r="AJ17" s="589">
        <f t="shared" si="15"/>
        <v>3</v>
      </c>
      <c r="AK17" s="590" t="str">
        <f t="shared" si="16"/>
        <v>Asturias, Principado de</v>
      </c>
      <c r="AL17" s="591">
        <f t="shared" si="17"/>
        <v>1.0230518016479238</v>
      </c>
      <c r="AM17" s="587"/>
      <c r="AN17" s="589">
        <f t="shared" si="18"/>
        <v>2</v>
      </c>
      <c r="AO17" s="589">
        <v>7</v>
      </c>
      <c r="AP17" s="589">
        <f t="shared" si="19"/>
        <v>20</v>
      </c>
      <c r="AQ17" s="590" t="str">
        <f t="shared" si="20"/>
        <v>TOTAL</v>
      </c>
      <c r="AR17" s="591">
        <f t="shared" si="21"/>
        <v>4.0435846735526217</v>
      </c>
      <c r="AS17" s="587"/>
      <c r="AT17" s="589">
        <f t="shared" si="22"/>
        <v>1</v>
      </c>
      <c r="AU17" s="589">
        <v>7</v>
      </c>
      <c r="AV17" s="589">
        <f t="shared" si="23"/>
        <v>13</v>
      </c>
      <c r="AW17" s="590" t="str">
        <f t="shared" si="24"/>
        <v>Madrid, Comunidad de</v>
      </c>
      <c r="AX17" s="591">
        <f t="shared" si="25"/>
        <v>26.346435342476113</v>
      </c>
    </row>
    <row r="18" spans="1:50" s="231" customFormat="1" ht="18" customHeight="1" x14ac:dyDescent="0.15">
      <c r="A18" s="677"/>
      <c r="B18" s="678" t="s">
        <v>43</v>
      </c>
      <c r="C18" s="679"/>
      <c r="D18" s="680">
        <f t="shared" si="5"/>
        <v>2053328</v>
      </c>
      <c r="E18" s="681">
        <f t="shared" si="0"/>
        <v>4.3250338806902606</v>
      </c>
      <c r="F18" s="679"/>
      <c r="G18" s="682">
        <f>'20pobl'!J19</f>
        <v>1657821</v>
      </c>
      <c r="H18" s="683">
        <f t="shared" si="6"/>
        <v>4.3630990401461611</v>
      </c>
      <c r="I18" s="679"/>
      <c r="J18" s="682">
        <f>'20pobl'!Q19</f>
        <v>263299</v>
      </c>
      <c r="K18" s="683">
        <f t="shared" si="7"/>
        <v>3.9806172081541131</v>
      </c>
      <c r="L18" s="679"/>
      <c r="M18" s="682">
        <f>'20pobl'!X19</f>
        <v>132208</v>
      </c>
      <c r="N18" s="683">
        <f t="shared" si="1"/>
        <v>4.6154227481887657</v>
      </c>
      <c r="O18" s="679"/>
      <c r="P18" s="684">
        <f t="shared" si="8"/>
        <v>70822</v>
      </c>
      <c r="Q18" s="685">
        <f t="shared" si="9"/>
        <v>3.4491323354086636</v>
      </c>
      <c r="R18" s="679"/>
      <c r="S18" s="682">
        <f>'44apbpcasaad'!G19</f>
        <v>16205</v>
      </c>
      <c r="T18" s="686">
        <f t="shared" si="10"/>
        <v>0.97748791938333512</v>
      </c>
      <c r="U18" s="679"/>
      <c r="V18" s="682">
        <f>'44apbpcasaad'!J19</f>
        <v>12392</v>
      </c>
      <c r="W18" s="686">
        <f t="shared" si="11"/>
        <v>4.7064364087976029</v>
      </c>
      <c r="X18" s="679"/>
      <c r="Y18" s="682">
        <f>'44apbpcasaad'!M19</f>
        <v>42225</v>
      </c>
      <c r="Z18" s="609">
        <f t="shared" si="12"/>
        <v>31.938309330751544</v>
      </c>
      <c r="AA18" s="588"/>
      <c r="AB18" s="589">
        <f t="shared" si="2"/>
        <v>2</v>
      </c>
      <c r="AC18" s="589">
        <v>8</v>
      </c>
      <c r="AD18" s="589">
        <f t="shared" si="13"/>
        <v>6</v>
      </c>
      <c r="AE18" s="590" t="str">
        <f t="shared" si="3"/>
        <v>Cantabria</v>
      </c>
      <c r="AF18" s="591">
        <f t="shared" si="4"/>
        <v>2.9572840543763088</v>
      </c>
      <c r="AG18" s="587"/>
      <c r="AH18" s="589">
        <f t="shared" si="14"/>
        <v>11</v>
      </c>
      <c r="AI18" s="589">
        <v>8</v>
      </c>
      <c r="AJ18" s="589">
        <f t="shared" si="15"/>
        <v>16</v>
      </c>
      <c r="AK18" s="590" t="str">
        <f t="shared" si="16"/>
        <v>País Vasco</v>
      </c>
      <c r="AL18" s="591">
        <f t="shared" si="17"/>
        <v>1.0145330099188692</v>
      </c>
      <c r="AM18" s="587"/>
      <c r="AN18" s="589">
        <f t="shared" si="18"/>
        <v>3</v>
      </c>
      <c r="AO18" s="589">
        <v>8</v>
      </c>
      <c r="AP18" s="589">
        <f t="shared" si="19"/>
        <v>10</v>
      </c>
      <c r="AQ18" s="590" t="str">
        <f t="shared" si="20"/>
        <v>Comunitat Valenciana</v>
      </c>
      <c r="AR18" s="591">
        <f t="shared" si="21"/>
        <v>3.966684617946072</v>
      </c>
      <c r="AS18" s="587"/>
      <c r="AT18" s="589">
        <f t="shared" si="22"/>
        <v>3</v>
      </c>
      <c r="AU18" s="589">
        <v>8</v>
      </c>
      <c r="AV18" s="589">
        <f t="shared" si="23"/>
        <v>10</v>
      </c>
      <c r="AW18" s="590" t="str">
        <f t="shared" si="24"/>
        <v>Comunitat Valenciana</v>
      </c>
      <c r="AX18" s="591">
        <f t="shared" si="25"/>
        <v>26.312103942205027</v>
      </c>
    </row>
    <row r="19" spans="1:50" s="231" customFormat="1" ht="18" customHeight="1" x14ac:dyDescent="0.15">
      <c r="A19" s="677"/>
      <c r="B19" s="678" t="s">
        <v>44</v>
      </c>
      <c r="C19" s="679"/>
      <c r="D19" s="680">
        <f t="shared" si="5"/>
        <v>7792611</v>
      </c>
      <c r="E19" s="681">
        <f t="shared" si="0"/>
        <v>16.413990650319683</v>
      </c>
      <c r="F19" s="679"/>
      <c r="G19" s="682">
        <f>'20pobl'!J20</f>
        <v>6290816</v>
      </c>
      <c r="H19" s="683">
        <f t="shared" si="6"/>
        <v>16.556343086096817</v>
      </c>
      <c r="I19" s="679"/>
      <c r="J19" s="682">
        <f>'20pobl'!Q20</f>
        <v>1048523</v>
      </c>
      <c r="K19" s="683">
        <f t="shared" si="7"/>
        <v>15.851821301810395</v>
      </c>
      <c r="L19" s="679"/>
      <c r="M19" s="682">
        <f>'20pobl'!X20</f>
        <v>453272</v>
      </c>
      <c r="N19" s="683">
        <f t="shared" si="1"/>
        <v>15.823867692704059</v>
      </c>
      <c r="O19" s="679"/>
      <c r="P19" s="684">
        <f t="shared" si="8"/>
        <v>201339</v>
      </c>
      <c r="Q19" s="685">
        <f t="shared" si="9"/>
        <v>2.5837168055738955</v>
      </c>
      <c r="R19" s="679"/>
      <c r="S19" s="682">
        <f>'44apbpcasaad'!G20</f>
        <v>54583</v>
      </c>
      <c r="T19" s="686">
        <f t="shared" si="10"/>
        <v>0.86766168331739479</v>
      </c>
      <c r="U19" s="679"/>
      <c r="V19" s="682">
        <f>'44apbpcasaad'!J20</f>
        <v>40342</v>
      </c>
      <c r="W19" s="686">
        <f t="shared" si="11"/>
        <v>3.847507398502465</v>
      </c>
      <c r="X19" s="679"/>
      <c r="Y19" s="682">
        <f>'44apbpcasaad'!M20</f>
        <v>106414</v>
      </c>
      <c r="Z19" s="609">
        <f t="shared" si="12"/>
        <v>23.476852750666268</v>
      </c>
      <c r="AA19" s="588"/>
      <c r="AB19" s="589">
        <f t="shared" si="2"/>
        <v>15</v>
      </c>
      <c r="AC19" s="589">
        <v>9</v>
      </c>
      <c r="AD19" s="589">
        <f t="shared" si="13"/>
        <v>20</v>
      </c>
      <c r="AE19" s="590" t="str">
        <f t="shared" si="3"/>
        <v>TOTAL</v>
      </c>
      <c r="AF19" s="591">
        <f t="shared" si="4"/>
        <v>2.9321067617727237</v>
      </c>
      <c r="AG19" s="587"/>
      <c r="AH19" s="589">
        <f t="shared" si="14"/>
        <v>14</v>
      </c>
      <c r="AI19" s="589">
        <v>9</v>
      </c>
      <c r="AJ19" s="589">
        <f t="shared" si="15"/>
        <v>6</v>
      </c>
      <c r="AK19" s="590" t="str">
        <f t="shared" si="16"/>
        <v>Cantabria</v>
      </c>
      <c r="AL19" s="591">
        <f t="shared" si="17"/>
        <v>0.99547672076689231</v>
      </c>
      <c r="AM19" s="587"/>
      <c r="AN19" s="589">
        <f t="shared" si="18"/>
        <v>9</v>
      </c>
      <c r="AO19" s="589">
        <v>9</v>
      </c>
      <c r="AP19" s="589">
        <f t="shared" si="19"/>
        <v>9</v>
      </c>
      <c r="AQ19" s="590" t="str">
        <f t="shared" si="20"/>
        <v>Cataluña</v>
      </c>
      <c r="AR19" s="591">
        <f t="shared" si="21"/>
        <v>3.847507398502465</v>
      </c>
      <c r="AS19" s="587"/>
      <c r="AT19" s="589">
        <f t="shared" si="22"/>
        <v>14</v>
      </c>
      <c r="AU19" s="589">
        <v>9</v>
      </c>
      <c r="AV19" s="589">
        <f t="shared" si="23"/>
        <v>20</v>
      </c>
      <c r="AW19" s="590" t="str">
        <f t="shared" si="24"/>
        <v>TOTAL</v>
      </c>
      <c r="AX19" s="591">
        <f t="shared" si="25"/>
        <v>26.104710692994164</v>
      </c>
    </row>
    <row r="20" spans="1:50" s="231" customFormat="1" ht="18" customHeight="1" x14ac:dyDescent="0.15">
      <c r="A20" s="677"/>
      <c r="B20" s="678" t="s">
        <v>6</v>
      </c>
      <c r="C20" s="679"/>
      <c r="D20" s="680">
        <f t="shared" si="5"/>
        <v>5097967</v>
      </c>
      <c r="E20" s="681">
        <f t="shared" si="0"/>
        <v>10.738118799159649</v>
      </c>
      <c r="F20" s="679"/>
      <c r="G20" s="682">
        <f>'20pobl'!J21</f>
        <v>4079746</v>
      </c>
      <c r="H20" s="683">
        <f t="shared" si="6"/>
        <v>10.737188065925176</v>
      </c>
      <c r="I20" s="679"/>
      <c r="J20" s="682">
        <f>'20pobl'!Q21</f>
        <v>729753</v>
      </c>
      <c r="K20" s="683">
        <f t="shared" si="7"/>
        <v>11.032580258573288</v>
      </c>
      <c r="L20" s="679"/>
      <c r="M20" s="682">
        <f>'20pobl'!X21</f>
        <v>288468</v>
      </c>
      <c r="N20" s="683">
        <f t="shared" si="1"/>
        <v>10.070508360496467</v>
      </c>
      <c r="O20" s="679"/>
      <c r="P20" s="684">
        <f t="shared" si="8"/>
        <v>143800</v>
      </c>
      <c r="Q20" s="685">
        <f t="shared" si="9"/>
        <v>2.8207322644497306</v>
      </c>
      <c r="R20" s="679"/>
      <c r="S20" s="682">
        <f>'44apbpcasaad'!G21</f>
        <v>38951</v>
      </c>
      <c r="T20" s="686">
        <f t="shared" si="10"/>
        <v>0.95474080984453447</v>
      </c>
      <c r="U20" s="679"/>
      <c r="V20" s="682">
        <f>'44apbpcasaad'!J21</f>
        <v>28947</v>
      </c>
      <c r="W20" s="686">
        <f t="shared" si="11"/>
        <v>3.966684617946072</v>
      </c>
      <c r="X20" s="679"/>
      <c r="Y20" s="682">
        <f>'44apbpcasaad'!M21</f>
        <v>75902</v>
      </c>
      <c r="Z20" s="609">
        <f t="shared" si="12"/>
        <v>26.312103942205027</v>
      </c>
      <c r="AA20" s="588"/>
      <c r="AB20" s="589">
        <f t="shared" si="2"/>
        <v>11</v>
      </c>
      <c r="AC20" s="589">
        <v>10</v>
      </c>
      <c r="AD20" s="589">
        <f t="shared" si="13"/>
        <v>17</v>
      </c>
      <c r="AE20" s="590" t="str">
        <f t="shared" si="3"/>
        <v>Rioja, La</v>
      </c>
      <c r="AF20" s="592">
        <f t="shared" si="4"/>
        <v>2.8293924199417302</v>
      </c>
      <c r="AG20" s="587"/>
      <c r="AH20" s="589">
        <f t="shared" si="14"/>
        <v>12</v>
      </c>
      <c r="AI20" s="589">
        <v>10</v>
      </c>
      <c r="AJ20" s="589">
        <f t="shared" si="15"/>
        <v>20</v>
      </c>
      <c r="AK20" s="590" t="str">
        <f t="shared" si="16"/>
        <v>TOTAL</v>
      </c>
      <c r="AL20" s="591">
        <f t="shared" si="17"/>
        <v>0.99167526616330337</v>
      </c>
      <c r="AM20" s="587"/>
      <c r="AN20" s="589">
        <f t="shared" si="18"/>
        <v>8</v>
      </c>
      <c r="AO20" s="589">
        <v>10</v>
      </c>
      <c r="AP20" s="589">
        <f t="shared" si="19"/>
        <v>6</v>
      </c>
      <c r="AQ20" s="590" t="str">
        <f t="shared" si="20"/>
        <v>Cantabria</v>
      </c>
      <c r="AR20" s="591">
        <f t="shared" si="21"/>
        <v>3.843168114678265</v>
      </c>
      <c r="AS20" s="587"/>
      <c r="AT20" s="589">
        <f t="shared" si="22"/>
        <v>8</v>
      </c>
      <c r="AU20" s="589">
        <v>10</v>
      </c>
      <c r="AV20" s="589">
        <f t="shared" si="23"/>
        <v>2</v>
      </c>
      <c r="AW20" s="590" t="str">
        <f t="shared" si="24"/>
        <v>Aragón</v>
      </c>
      <c r="AX20" s="591">
        <f t="shared" si="25"/>
        <v>25.204953956255864</v>
      </c>
    </row>
    <row r="21" spans="1:50" s="231" customFormat="1" ht="18" customHeight="1" x14ac:dyDescent="0.15">
      <c r="A21" s="677"/>
      <c r="B21" s="678" t="s">
        <v>5</v>
      </c>
      <c r="C21" s="679"/>
      <c r="D21" s="680">
        <f t="shared" si="5"/>
        <v>1054776</v>
      </c>
      <c r="E21" s="681">
        <f t="shared" si="0"/>
        <v>2.221730739822839</v>
      </c>
      <c r="F21" s="679"/>
      <c r="G21" s="682">
        <f>'20pobl'!J22</f>
        <v>828053</v>
      </c>
      <c r="H21" s="683">
        <f t="shared" si="6"/>
        <v>2.1792927279182428</v>
      </c>
      <c r="I21" s="679"/>
      <c r="J21" s="682">
        <f>'20pobl'!Q22</f>
        <v>152621</v>
      </c>
      <c r="K21" s="683">
        <f t="shared" si="7"/>
        <v>2.3073607530818152</v>
      </c>
      <c r="L21" s="679"/>
      <c r="M21" s="682">
        <f>'20pobl'!X22</f>
        <v>74102</v>
      </c>
      <c r="N21" s="683">
        <f t="shared" si="1"/>
        <v>2.5869240627366263</v>
      </c>
      <c r="O21" s="679"/>
      <c r="P21" s="684">
        <f t="shared" si="8"/>
        <v>34759</v>
      </c>
      <c r="Q21" s="685">
        <f t="shared" si="9"/>
        <v>3.2953916281750817</v>
      </c>
      <c r="R21" s="679"/>
      <c r="S21" s="682">
        <f>'44apbpcasaad'!G22</f>
        <v>8528</v>
      </c>
      <c r="T21" s="686">
        <f t="shared" si="10"/>
        <v>1.0298857681815052</v>
      </c>
      <c r="U21" s="679"/>
      <c r="V21" s="682">
        <f>'44apbpcasaad'!J22</f>
        <v>6588</v>
      </c>
      <c r="W21" s="686">
        <f t="shared" si="11"/>
        <v>4.3165750453738347</v>
      </c>
      <c r="X21" s="679"/>
      <c r="Y21" s="682">
        <f>'44apbpcasaad'!M22</f>
        <v>19643</v>
      </c>
      <c r="Z21" s="609">
        <f t="shared" si="12"/>
        <v>26.508056462713558</v>
      </c>
      <c r="AA21" s="588"/>
      <c r="AB21" s="589">
        <f t="shared" si="2"/>
        <v>4</v>
      </c>
      <c r="AC21" s="589">
        <v>11</v>
      </c>
      <c r="AD21" s="589">
        <f t="shared" si="13"/>
        <v>10</v>
      </c>
      <c r="AE21" s="590" t="str">
        <f t="shared" si="3"/>
        <v>Comunitat Valenciana</v>
      </c>
      <c r="AF21" s="591">
        <f t="shared" si="4"/>
        <v>2.8207322644497306</v>
      </c>
      <c r="AG21" s="587"/>
      <c r="AH21" s="589">
        <f t="shared" si="14"/>
        <v>5</v>
      </c>
      <c r="AI21" s="589">
        <v>11</v>
      </c>
      <c r="AJ21" s="589">
        <f t="shared" si="15"/>
        <v>8</v>
      </c>
      <c r="AK21" s="590" t="str">
        <f t="shared" si="16"/>
        <v>Castilla - La Mancha</v>
      </c>
      <c r="AL21" s="591">
        <f t="shared" si="17"/>
        <v>0.97748791938333512</v>
      </c>
      <c r="AM21" s="587"/>
      <c r="AN21" s="589">
        <f t="shared" si="18"/>
        <v>6</v>
      </c>
      <c r="AO21" s="589">
        <v>11</v>
      </c>
      <c r="AP21" s="589">
        <f t="shared" si="19"/>
        <v>2</v>
      </c>
      <c r="AQ21" s="590" t="str">
        <f t="shared" si="20"/>
        <v>Aragón</v>
      </c>
      <c r="AR21" s="591">
        <f t="shared" si="21"/>
        <v>3.6828756742413029</v>
      </c>
      <c r="AS21" s="587"/>
      <c r="AT21" s="589">
        <f t="shared" si="22"/>
        <v>6</v>
      </c>
      <c r="AU21" s="589">
        <v>11</v>
      </c>
      <c r="AV21" s="589">
        <f t="shared" si="23"/>
        <v>14</v>
      </c>
      <c r="AW21" s="590" t="str">
        <f t="shared" si="24"/>
        <v>Murcia, Región de</v>
      </c>
      <c r="AX21" s="591">
        <f t="shared" si="25"/>
        <v>24.20439953101446</v>
      </c>
    </row>
    <row r="22" spans="1:50" s="231" customFormat="1" ht="18" customHeight="1" x14ac:dyDescent="0.15">
      <c r="A22" s="677"/>
      <c r="B22" s="678" t="s">
        <v>38</v>
      </c>
      <c r="C22" s="679"/>
      <c r="D22" s="680">
        <f t="shared" si="5"/>
        <v>2690464</v>
      </c>
      <c r="E22" s="681">
        <f t="shared" si="0"/>
        <v>5.6670672950339354</v>
      </c>
      <c r="F22" s="679"/>
      <c r="G22" s="682">
        <f>'20pobl'!J23</f>
        <v>1987834</v>
      </c>
      <c r="H22" s="683">
        <f t="shared" si="6"/>
        <v>5.231636357224275</v>
      </c>
      <c r="I22" s="679"/>
      <c r="J22" s="682">
        <f>'20pobl'!Q23</f>
        <v>464829</v>
      </c>
      <c r="K22" s="683">
        <f t="shared" si="7"/>
        <v>7.0273959120584131</v>
      </c>
      <c r="L22" s="679"/>
      <c r="M22" s="682">
        <f>'20pobl'!X23</f>
        <v>237801</v>
      </c>
      <c r="N22" s="683">
        <f t="shared" si="1"/>
        <v>8.3017074983513606</v>
      </c>
      <c r="O22" s="679"/>
      <c r="P22" s="684">
        <f t="shared" si="8"/>
        <v>73212</v>
      </c>
      <c r="Q22" s="685">
        <f t="shared" si="9"/>
        <v>2.7211663118332003</v>
      </c>
      <c r="R22" s="679"/>
      <c r="S22" s="682">
        <f>'44apbpcasaad'!G23</f>
        <v>20401</v>
      </c>
      <c r="T22" s="686">
        <f t="shared" si="10"/>
        <v>1.0262929399537386</v>
      </c>
      <c r="U22" s="679"/>
      <c r="V22" s="682">
        <f>'44apbpcasaad'!J23</f>
        <v>13115</v>
      </c>
      <c r="W22" s="686">
        <f t="shared" si="11"/>
        <v>2.8214676795122506</v>
      </c>
      <c r="X22" s="679"/>
      <c r="Y22" s="682">
        <f>'44apbpcasaad'!M23</f>
        <v>39696</v>
      </c>
      <c r="Z22" s="609">
        <f t="shared" si="12"/>
        <v>16.692949146555314</v>
      </c>
      <c r="AA22" s="588"/>
      <c r="AB22" s="589">
        <f t="shared" si="2"/>
        <v>12</v>
      </c>
      <c r="AC22" s="589">
        <v>12</v>
      </c>
      <c r="AD22" s="589">
        <f t="shared" si="13"/>
        <v>12</v>
      </c>
      <c r="AE22" s="590" t="str">
        <f t="shared" si="3"/>
        <v>Galicia</v>
      </c>
      <c r="AF22" s="591">
        <f t="shared" si="4"/>
        <v>2.7211663118332003</v>
      </c>
      <c r="AG22" s="587"/>
      <c r="AH22" s="589">
        <f t="shared" si="14"/>
        <v>6</v>
      </c>
      <c r="AI22" s="589">
        <v>12</v>
      </c>
      <c r="AJ22" s="589">
        <f t="shared" si="15"/>
        <v>10</v>
      </c>
      <c r="AK22" s="590" t="str">
        <f t="shared" si="16"/>
        <v>Comunitat Valenciana</v>
      </c>
      <c r="AL22" s="591">
        <f t="shared" si="17"/>
        <v>0.95474080984453447</v>
      </c>
      <c r="AM22" s="587"/>
      <c r="AN22" s="589">
        <f t="shared" si="18"/>
        <v>19</v>
      </c>
      <c r="AO22" s="589">
        <v>12</v>
      </c>
      <c r="AP22" s="589">
        <f t="shared" si="19"/>
        <v>13</v>
      </c>
      <c r="AQ22" s="590" t="str">
        <f t="shared" si="20"/>
        <v>Madrid, Comunidad de</v>
      </c>
      <c r="AR22" s="591">
        <f t="shared" si="21"/>
        <v>3.604588729092935</v>
      </c>
      <c r="AS22" s="587"/>
      <c r="AT22" s="589">
        <f t="shared" si="22"/>
        <v>19</v>
      </c>
      <c r="AU22" s="589">
        <v>12</v>
      </c>
      <c r="AV22" s="589">
        <f t="shared" si="23"/>
        <v>15</v>
      </c>
      <c r="AW22" s="590" t="str">
        <f t="shared" si="24"/>
        <v>Navarra, Comunidad Foral de</v>
      </c>
      <c r="AX22" s="591">
        <f t="shared" si="25"/>
        <v>23.877718308500892</v>
      </c>
    </row>
    <row r="23" spans="1:50" s="231" customFormat="1" ht="18" customHeight="1" x14ac:dyDescent="0.15">
      <c r="A23" s="677"/>
      <c r="B23" s="678" t="s">
        <v>45</v>
      </c>
      <c r="C23" s="679"/>
      <c r="D23" s="680">
        <f t="shared" si="5"/>
        <v>6750336</v>
      </c>
      <c r="E23" s="681">
        <f t="shared" si="0"/>
        <v>14.218591431102663</v>
      </c>
      <c r="F23" s="679"/>
      <c r="G23" s="682">
        <f>'20pobl'!J24</f>
        <v>5514027</v>
      </c>
      <c r="H23" s="683">
        <f t="shared" si="6"/>
        <v>14.511968367537881</v>
      </c>
      <c r="I23" s="679"/>
      <c r="J23" s="682">
        <f>'20pobl'!Q24</f>
        <v>866035</v>
      </c>
      <c r="K23" s="683">
        <f t="shared" si="7"/>
        <v>13.092924104777257</v>
      </c>
      <c r="L23" s="679"/>
      <c r="M23" s="682">
        <f>'20pobl'!X24</f>
        <v>370274</v>
      </c>
      <c r="N23" s="683">
        <f t="shared" si="1"/>
        <v>12.92638147965968</v>
      </c>
      <c r="O23" s="679"/>
      <c r="P23" s="684">
        <f t="shared" si="8"/>
        <v>174935</v>
      </c>
      <c r="Q23" s="685">
        <f t="shared" si="9"/>
        <v>2.5915006304871344</v>
      </c>
      <c r="R23" s="679"/>
      <c r="S23" s="682">
        <f>'44apbpcasaad'!G24</f>
        <v>46164</v>
      </c>
      <c r="T23" s="686">
        <f t="shared" si="10"/>
        <v>0.83721026393233111</v>
      </c>
      <c r="U23" s="679"/>
      <c r="V23" s="682">
        <f>'44apbpcasaad'!J24</f>
        <v>31217</v>
      </c>
      <c r="W23" s="686">
        <f t="shared" si="11"/>
        <v>3.604588729092935</v>
      </c>
      <c r="X23" s="679"/>
      <c r="Y23" s="682">
        <f>'44apbpcasaad'!M24</f>
        <v>97554</v>
      </c>
      <c r="Z23" s="609">
        <f t="shared" si="12"/>
        <v>26.346435342476113</v>
      </c>
      <c r="AA23" s="588"/>
      <c r="AB23" s="589">
        <f t="shared" si="2"/>
        <v>14</v>
      </c>
      <c r="AC23" s="589">
        <v>13</v>
      </c>
      <c r="AD23" s="589">
        <f t="shared" si="13"/>
        <v>14</v>
      </c>
      <c r="AE23" s="590" t="str">
        <f t="shared" si="3"/>
        <v>Murcia, Región de</v>
      </c>
      <c r="AF23" s="591">
        <f t="shared" si="4"/>
        <v>2.5970083779517692</v>
      </c>
      <c r="AG23" s="587"/>
      <c r="AH23" s="589">
        <f t="shared" si="14"/>
        <v>15</v>
      </c>
      <c r="AI23" s="589">
        <v>13</v>
      </c>
      <c r="AJ23" s="589">
        <f t="shared" si="15"/>
        <v>5</v>
      </c>
      <c r="AK23" s="590" t="str">
        <f t="shared" si="16"/>
        <v>Canarias</v>
      </c>
      <c r="AL23" s="591">
        <f t="shared" si="17"/>
        <v>0.87819710843213283</v>
      </c>
      <c r="AM23" s="587"/>
      <c r="AN23" s="589">
        <f t="shared" si="18"/>
        <v>12</v>
      </c>
      <c r="AO23" s="589">
        <v>13</v>
      </c>
      <c r="AP23" s="589">
        <f t="shared" si="19"/>
        <v>18</v>
      </c>
      <c r="AQ23" s="590" t="str">
        <f t="shared" si="20"/>
        <v>Ceuta y Melilla</v>
      </c>
      <c r="AR23" s="591">
        <f t="shared" si="21"/>
        <v>3.4624842161228151</v>
      </c>
      <c r="AS23" s="587"/>
      <c r="AT23" s="589">
        <f t="shared" si="22"/>
        <v>7</v>
      </c>
      <c r="AU23" s="589">
        <v>13</v>
      </c>
      <c r="AV23" s="589">
        <f t="shared" si="23"/>
        <v>16</v>
      </c>
      <c r="AW23" s="590" t="str">
        <f t="shared" si="24"/>
        <v>País Vasco</v>
      </c>
      <c r="AX23" s="591">
        <f t="shared" si="25"/>
        <v>23.784265600381651</v>
      </c>
    </row>
    <row r="24" spans="1:50" s="231" customFormat="1" ht="18" customHeight="1" x14ac:dyDescent="0.15">
      <c r="A24" s="677"/>
      <c r="B24" s="678" t="s">
        <v>46</v>
      </c>
      <c r="C24" s="679"/>
      <c r="D24" s="680">
        <f t="shared" si="5"/>
        <v>1531878</v>
      </c>
      <c r="E24" s="681">
        <f t="shared" si="0"/>
        <v>3.2266760357254345</v>
      </c>
      <c r="F24" s="679"/>
      <c r="G24" s="682">
        <f>'20pobl'!J25</f>
        <v>1285039</v>
      </c>
      <c r="H24" s="683">
        <f t="shared" si="6"/>
        <v>3.382001089050255</v>
      </c>
      <c r="I24" s="679"/>
      <c r="J24" s="682">
        <f>'20pobl'!Q25</f>
        <v>175195</v>
      </c>
      <c r="K24" s="683">
        <f t="shared" si="7"/>
        <v>2.6486398800700339</v>
      </c>
      <c r="L24" s="679"/>
      <c r="M24" s="682">
        <f>'20pobl'!X25</f>
        <v>71644</v>
      </c>
      <c r="N24" s="683">
        <f t="shared" si="1"/>
        <v>2.501114511763554</v>
      </c>
      <c r="O24" s="679"/>
      <c r="P24" s="684">
        <f t="shared" si="8"/>
        <v>39783</v>
      </c>
      <c r="Q24" s="685">
        <f t="shared" si="9"/>
        <v>2.5970083779517692</v>
      </c>
      <c r="R24" s="679"/>
      <c r="S24" s="682">
        <f>'44apbpcasaad'!G25</f>
        <v>14751</v>
      </c>
      <c r="T24" s="686">
        <f t="shared" si="10"/>
        <v>1.1479029041141942</v>
      </c>
      <c r="U24" s="679"/>
      <c r="V24" s="682">
        <f>'44apbpcasaad'!J25</f>
        <v>7691</v>
      </c>
      <c r="W24" s="686">
        <f t="shared" si="11"/>
        <v>4.3899654670510007</v>
      </c>
      <c r="X24" s="679"/>
      <c r="Y24" s="682">
        <f>'44apbpcasaad'!M25</f>
        <v>17341</v>
      </c>
      <c r="Z24" s="609">
        <f t="shared" si="12"/>
        <v>24.20439953101446</v>
      </c>
      <c r="AA24" s="588"/>
      <c r="AB24" s="589">
        <f t="shared" si="2"/>
        <v>13</v>
      </c>
      <c r="AC24" s="589">
        <v>14</v>
      </c>
      <c r="AD24" s="589">
        <f t="shared" si="13"/>
        <v>13</v>
      </c>
      <c r="AE24" s="590" t="str">
        <f t="shared" si="3"/>
        <v>Madrid, Comunidad de</v>
      </c>
      <c r="AF24" s="591">
        <f t="shared" si="4"/>
        <v>2.5915006304871344</v>
      </c>
      <c r="AG24" s="587"/>
      <c r="AH24" s="589">
        <f t="shared" si="14"/>
        <v>4</v>
      </c>
      <c r="AI24" s="589">
        <v>14</v>
      </c>
      <c r="AJ24" s="589">
        <f t="shared" si="15"/>
        <v>9</v>
      </c>
      <c r="AK24" s="590" t="str">
        <f t="shared" si="16"/>
        <v>Cataluña</v>
      </c>
      <c r="AL24" s="591">
        <f t="shared" si="17"/>
        <v>0.86766168331739479</v>
      </c>
      <c r="AM24" s="587"/>
      <c r="AN24" s="589">
        <f t="shared" si="18"/>
        <v>5</v>
      </c>
      <c r="AO24" s="589">
        <v>14</v>
      </c>
      <c r="AP24" s="589">
        <f t="shared" si="19"/>
        <v>16</v>
      </c>
      <c r="AQ24" s="590" t="str">
        <f t="shared" si="20"/>
        <v>País Vasco</v>
      </c>
      <c r="AR24" s="591">
        <f t="shared" si="21"/>
        <v>3.4410124288666797</v>
      </c>
      <c r="AS24" s="587"/>
      <c r="AT24" s="589">
        <f t="shared" si="22"/>
        <v>11</v>
      </c>
      <c r="AU24" s="589">
        <v>14</v>
      </c>
      <c r="AV24" s="589">
        <f t="shared" si="23"/>
        <v>9</v>
      </c>
      <c r="AW24" s="590" t="str">
        <f t="shared" si="24"/>
        <v>Cataluña</v>
      </c>
      <c r="AX24" s="591">
        <f t="shared" si="25"/>
        <v>23.476852750666268</v>
      </c>
    </row>
    <row r="25" spans="1:50" s="231" customFormat="1" ht="18" customHeight="1" x14ac:dyDescent="0.15">
      <c r="B25" s="678" t="s">
        <v>47</v>
      </c>
      <c r="C25" s="679"/>
      <c r="D25" s="687">
        <f t="shared" si="5"/>
        <v>664117</v>
      </c>
      <c r="E25" s="681">
        <f t="shared" si="0"/>
        <v>1.3988649284198011</v>
      </c>
      <c r="F25" s="679"/>
      <c r="G25" s="688">
        <f>'20pobl'!J26</f>
        <v>529501</v>
      </c>
      <c r="H25" s="683">
        <f t="shared" si="6"/>
        <v>1.3935553385175072</v>
      </c>
      <c r="I25" s="679"/>
      <c r="J25" s="688">
        <f>'20pobl'!Q26</f>
        <v>93138</v>
      </c>
      <c r="K25" s="683">
        <f>J25*100/$J$30</f>
        <v>1.408082543165974</v>
      </c>
      <c r="L25" s="679"/>
      <c r="M25" s="688">
        <f>'20pobl'!X26</f>
        <v>41478</v>
      </c>
      <c r="N25" s="683">
        <f t="shared" si="1"/>
        <v>1.4480099899353567</v>
      </c>
      <c r="O25" s="679"/>
      <c r="P25" s="689">
        <f t="shared" si="8"/>
        <v>15885</v>
      </c>
      <c r="Q25" s="685">
        <f t="shared" si="9"/>
        <v>2.3918978131865321</v>
      </c>
      <c r="R25" s="679"/>
      <c r="S25" s="688">
        <f>'44apbpcasaad'!G26</f>
        <v>3334</v>
      </c>
      <c r="T25" s="686">
        <f t="shared" si="10"/>
        <v>0.62964942464697893</v>
      </c>
      <c r="U25" s="679"/>
      <c r="V25" s="688">
        <f>'44apbpcasaad'!J26</f>
        <v>2647</v>
      </c>
      <c r="W25" s="686">
        <f t="shared" si="11"/>
        <v>2.842019369108205</v>
      </c>
      <c r="X25" s="679"/>
      <c r="Y25" s="688">
        <f>'44apbpcasaad'!M26</f>
        <v>9904</v>
      </c>
      <c r="Z25" s="609">
        <f t="shared" si="12"/>
        <v>23.877718308500892</v>
      </c>
      <c r="AA25" s="588"/>
      <c r="AB25" s="589">
        <f t="shared" si="2"/>
        <v>17</v>
      </c>
      <c r="AC25" s="589">
        <v>15</v>
      </c>
      <c r="AD25" s="589">
        <f t="shared" si="13"/>
        <v>9</v>
      </c>
      <c r="AE25" s="590" t="str">
        <f t="shared" si="3"/>
        <v>Cataluña</v>
      </c>
      <c r="AF25" s="591">
        <f t="shared" si="4"/>
        <v>2.5837168055738955</v>
      </c>
      <c r="AG25" s="587"/>
      <c r="AH25" s="589">
        <f t="shared" si="14"/>
        <v>18</v>
      </c>
      <c r="AI25" s="589">
        <v>15</v>
      </c>
      <c r="AJ25" s="589">
        <f t="shared" si="15"/>
        <v>13</v>
      </c>
      <c r="AK25" s="590" t="str">
        <f t="shared" si="16"/>
        <v>Madrid, Comunidad de</v>
      </c>
      <c r="AL25" s="591">
        <f t="shared" si="17"/>
        <v>0.83721026393233111</v>
      </c>
      <c r="AM25" s="587"/>
      <c r="AN25" s="589">
        <f t="shared" si="18"/>
        <v>18</v>
      </c>
      <c r="AO25" s="589">
        <v>15</v>
      </c>
      <c r="AP25" s="589">
        <f t="shared" si="19"/>
        <v>17</v>
      </c>
      <c r="AQ25" s="590" t="str">
        <f t="shared" si="20"/>
        <v>Rioja, La</v>
      </c>
      <c r="AR25" s="591">
        <f t="shared" si="21"/>
        <v>3.427531577820595</v>
      </c>
      <c r="AS25" s="587"/>
      <c r="AT25" s="589">
        <f t="shared" si="22"/>
        <v>12</v>
      </c>
      <c r="AU25" s="589">
        <v>15</v>
      </c>
      <c r="AV25" s="589">
        <f t="shared" si="23"/>
        <v>6</v>
      </c>
      <c r="AW25" s="590" t="str">
        <f t="shared" si="24"/>
        <v>Cantabria</v>
      </c>
      <c r="AX25" s="591">
        <f t="shared" si="25"/>
        <v>22.46027103441552</v>
      </c>
    </row>
    <row r="26" spans="1:50" s="231" customFormat="1" ht="18" customHeight="1" x14ac:dyDescent="0.15">
      <c r="B26" s="678" t="s">
        <v>48</v>
      </c>
      <c r="C26" s="679"/>
      <c r="D26" s="687">
        <f t="shared" si="5"/>
        <v>2208174</v>
      </c>
      <c r="E26" s="681">
        <f t="shared" si="0"/>
        <v>4.6511942390399073</v>
      </c>
      <c r="F26" s="679"/>
      <c r="G26" s="688">
        <f>'20pobl'!J27</f>
        <v>1695657</v>
      </c>
      <c r="H26" s="683">
        <f t="shared" si="6"/>
        <v>4.4626768686831202</v>
      </c>
      <c r="I26" s="679"/>
      <c r="J26" s="688">
        <f>'20pobl'!Q27</f>
        <v>353210</v>
      </c>
      <c r="K26" s="683">
        <f t="shared" si="7"/>
        <v>5.3399131940953604</v>
      </c>
      <c r="L26" s="679"/>
      <c r="M26" s="688">
        <f>'20pobl'!X27</f>
        <v>159307</v>
      </c>
      <c r="N26" s="683">
        <f t="shared" si="1"/>
        <v>5.561457338025745</v>
      </c>
      <c r="O26" s="679"/>
      <c r="P26" s="689">
        <f t="shared" si="8"/>
        <v>67247</v>
      </c>
      <c r="Q26" s="685">
        <f t="shared" si="9"/>
        <v>3.0453668959058482</v>
      </c>
      <c r="R26" s="679"/>
      <c r="S26" s="688">
        <f>'44apbpcasaad'!G27</f>
        <v>17203</v>
      </c>
      <c r="T26" s="686">
        <f t="shared" si="10"/>
        <v>1.0145330099188692</v>
      </c>
      <c r="U26" s="679"/>
      <c r="V26" s="688">
        <f>'44apbpcasaad'!J27</f>
        <v>12154</v>
      </c>
      <c r="W26" s="686">
        <f t="shared" si="11"/>
        <v>3.4410124288666797</v>
      </c>
      <c r="X26" s="679"/>
      <c r="Y26" s="688">
        <f>'44apbpcasaad'!M27</f>
        <v>37890</v>
      </c>
      <c r="Z26" s="609">
        <f t="shared" si="12"/>
        <v>23.784265600381651</v>
      </c>
      <c r="AA26" s="588"/>
      <c r="AB26" s="589">
        <f t="shared" si="2"/>
        <v>5</v>
      </c>
      <c r="AC26" s="589">
        <v>16</v>
      </c>
      <c r="AD26" s="589">
        <f t="shared" si="13"/>
        <v>4</v>
      </c>
      <c r="AE26" s="590" t="str">
        <f t="shared" si="3"/>
        <v>Balears, Illes</v>
      </c>
      <c r="AF26" s="592">
        <f t="shared" si="4"/>
        <v>2.4606959195484843</v>
      </c>
      <c r="AG26" s="587"/>
      <c r="AH26" s="589">
        <f t="shared" si="14"/>
        <v>8</v>
      </c>
      <c r="AI26" s="589">
        <v>16</v>
      </c>
      <c r="AJ26" s="589">
        <f t="shared" si="15"/>
        <v>2</v>
      </c>
      <c r="AK26" s="590" t="str">
        <f t="shared" si="16"/>
        <v>Aragón</v>
      </c>
      <c r="AL26" s="591">
        <f t="shared" si="17"/>
        <v>0.79728580262265325</v>
      </c>
      <c r="AM26" s="587"/>
      <c r="AN26" s="589">
        <f t="shared" si="18"/>
        <v>14</v>
      </c>
      <c r="AO26" s="589">
        <v>16</v>
      </c>
      <c r="AP26" s="589">
        <f t="shared" si="19"/>
        <v>3</v>
      </c>
      <c r="AQ26" s="590" t="str">
        <f t="shared" si="20"/>
        <v>Asturias, Principado de</v>
      </c>
      <c r="AR26" s="591">
        <f t="shared" si="21"/>
        <v>3.3041995310168408</v>
      </c>
      <c r="AS26" s="587"/>
      <c r="AT26" s="589">
        <f t="shared" si="22"/>
        <v>13</v>
      </c>
      <c r="AU26" s="589">
        <v>16</v>
      </c>
      <c r="AV26" s="589">
        <f t="shared" si="23"/>
        <v>18</v>
      </c>
      <c r="AW26" s="590" t="str">
        <f t="shared" si="24"/>
        <v>Ceuta y Melilla</v>
      </c>
      <c r="AX26" s="591">
        <f t="shared" si="25"/>
        <v>20.168759003910271</v>
      </c>
    </row>
    <row r="27" spans="1:50" s="231" customFormat="1" ht="18" customHeight="1" x14ac:dyDescent="0.15">
      <c r="B27" s="678" t="s">
        <v>49</v>
      </c>
      <c r="C27" s="679"/>
      <c r="D27" s="687">
        <f t="shared" si="5"/>
        <v>319892</v>
      </c>
      <c r="E27" s="690">
        <f t="shared" si="0"/>
        <v>0.67380551872948147</v>
      </c>
      <c r="F27" s="679"/>
      <c r="G27" s="688">
        <f>'20pobl'!J28</f>
        <v>251041</v>
      </c>
      <c r="H27" s="691">
        <f t="shared" si="6"/>
        <v>0.66069662897100012</v>
      </c>
      <c r="I27" s="679"/>
      <c r="J27" s="688">
        <f>'20pobl'!Q28</f>
        <v>46710</v>
      </c>
      <c r="K27" s="691">
        <f t="shared" si="7"/>
        <v>0.70617294328075164</v>
      </c>
      <c r="L27" s="679"/>
      <c r="M27" s="688">
        <f>'20pobl'!X28</f>
        <v>22141</v>
      </c>
      <c r="N27" s="691">
        <f t="shared" si="1"/>
        <v>0.77294925471716891</v>
      </c>
      <c r="O27" s="679"/>
      <c r="P27" s="689">
        <f t="shared" si="8"/>
        <v>9051</v>
      </c>
      <c r="Q27" s="692">
        <f t="shared" si="9"/>
        <v>2.8293924199417302</v>
      </c>
      <c r="R27" s="679"/>
      <c r="S27" s="688">
        <f>'44apbpcasaad'!G28</f>
        <v>1557</v>
      </c>
      <c r="T27" s="414">
        <f t="shared" si="10"/>
        <v>0.6202174146852506</v>
      </c>
      <c r="U27" s="679"/>
      <c r="V27" s="688">
        <f>'44apbpcasaad'!J28</f>
        <v>1601</v>
      </c>
      <c r="W27" s="414">
        <f t="shared" si="11"/>
        <v>3.427531577820595</v>
      </c>
      <c r="X27" s="679"/>
      <c r="Y27" s="688">
        <f>'44apbpcasaad'!M28</f>
        <v>5893</v>
      </c>
      <c r="Z27" s="612">
        <f t="shared" si="12"/>
        <v>26.615780678379476</v>
      </c>
      <c r="AA27" s="588"/>
      <c r="AB27" s="589">
        <f t="shared" si="2"/>
        <v>10</v>
      </c>
      <c r="AC27" s="589">
        <v>17</v>
      </c>
      <c r="AD27" s="589">
        <f t="shared" si="13"/>
        <v>15</v>
      </c>
      <c r="AE27" s="590" t="str">
        <f t="shared" si="3"/>
        <v>Navarra, Comunidad Foral de</v>
      </c>
      <c r="AF27" s="591">
        <f t="shared" si="4"/>
        <v>2.3918978131865321</v>
      </c>
      <c r="AG27" s="587"/>
      <c r="AH27" s="589">
        <f t="shared" si="14"/>
        <v>19</v>
      </c>
      <c r="AI27" s="589">
        <v>17</v>
      </c>
      <c r="AJ27" s="589">
        <f t="shared" si="15"/>
        <v>4</v>
      </c>
      <c r="AK27" s="590" t="str">
        <f t="shared" si="16"/>
        <v>Balears, Illes</v>
      </c>
      <c r="AL27" s="591">
        <f t="shared" si="17"/>
        <v>0.78242619167105187</v>
      </c>
      <c r="AM27" s="587"/>
      <c r="AN27" s="589">
        <f t="shared" si="18"/>
        <v>15</v>
      </c>
      <c r="AO27" s="589">
        <v>17</v>
      </c>
      <c r="AP27" s="589">
        <f t="shared" si="19"/>
        <v>5</v>
      </c>
      <c r="AQ27" s="590" t="str">
        <f t="shared" si="20"/>
        <v>Canarias</v>
      </c>
      <c r="AR27" s="591">
        <f t="shared" si="21"/>
        <v>2.8891420167400819</v>
      </c>
      <c r="AS27" s="587"/>
      <c r="AT27" s="589">
        <f t="shared" si="22"/>
        <v>5</v>
      </c>
      <c r="AU27" s="589">
        <v>17</v>
      </c>
      <c r="AV27" s="589">
        <f t="shared" si="23"/>
        <v>3</v>
      </c>
      <c r="AW27" s="590" t="str">
        <f t="shared" si="24"/>
        <v>Asturias, Principado de</v>
      </c>
      <c r="AX27" s="591">
        <f t="shared" si="25"/>
        <v>19.758026661659784</v>
      </c>
    </row>
    <row r="28" spans="1:50" s="231" customFormat="1" ht="18" customHeight="1" x14ac:dyDescent="0.15">
      <c r="B28" s="678" t="s">
        <v>4</v>
      </c>
      <c r="C28" s="679"/>
      <c r="D28" s="687">
        <f t="shared" si="5"/>
        <v>168287</v>
      </c>
      <c r="E28" s="690">
        <f t="shared" si="0"/>
        <v>0.35447185090726951</v>
      </c>
      <c r="F28" s="679"/>
      <c r="G28" s="688">
        <f>'20pobl'!J29</f>
        <v>148381</v>
      </c>
      <c r="H28" s="691">
        <f t="shared" si="6"/>
        <v>0.39051320901106185</v>
      </c>
      <c r="I28" s="679"/>
      <c r="J28" s="688">
        <f>'20pobl'!Q29</f>
        <v>15047</v>
      </c>
      <c r="K28" s="691">
        <f t="shared" si="7"/>
        <v>0.2274841421011661</v>
      </c>
      <c r="L28" s="679"/>
      <c r="M28" s="688">
        <f>'20pobl'!X29</f>
        <v>4859</v>
      </c>
      <c r="N28" s="691">
        <f t="shared" si="1"/>
        <v>0.16962921406759962</v>
      </c>
      <c r="O28" s="679"/>
      <c r="P28" s="689">
        <f t="shared" si="8"/>
        <v>3350</v>
      </c>
      <c r="Q28" s="692">
        <f t="shared" si="9"/>
        <v>1.9906469305412777</v>
      </c>
      <c r="R28" s="679"/>
      <c r="S28" s="688">
        <f>'44apbpcasaad'!G29</f>
        <v>1849</v>
      </c>
      <c r="T28" s="414">
        <f t="shared" si="10"/>
        <v>1.2461164165223311</v>
      </c>
      <c r="U28" s="679"/>
      <c r="V28" s="688">
        <f>'44apbpcasaad'!J29</f>
        <v>521</v>
      </c>
      <c r="W28" s="414">
        <f t="shared" si="11"/>
        <v>3.4624842161228151</v>
      </c>
      <c r="X28" s="679"/>
      <c r="Y28" s="688">
        <f>'44apbpcasaad'!M29</f>
        <v>980</v>
      </c>
      <c r="Z28" s="612">
        <f t="shared" si="12"/>
        <v>20.168759003910271</v>
      </c>
      <c r="AA28" s="588"/>
      <c r="AB28" s="589">
        <f t="shared" si="2"/>
        <v>18</v>
      </c>
      <c r="AC28" s="589">
        <v>18</v>
      </c>
      <c r="AD28" s="589">
        <f t="shared" si="13"/>
        <v>18</v>
      </c>
      <c r="AE28" s="590" t="str">
        <f t="shared" si="3"/>
        <v>Ceuta y Melilla</v>
      </c>
      <c r="AF28" s="591">
        <f t="shared" si="4"/>
        <v>1.9906469305412777</v>
      </c>
      <c r="AG28" s="587"/>
      <c r="AH28" s="589">
        <f t="shared" si="14"/>
        <v>2</v>
      </c>
      <c r="AI28" s="589">
        <v>18</v>
      </c>
      <c r="AJ28" s="589">
        <f t="shared" si="15"/>
        <v>15</v>
      </c>
      <c r="AK28" s="590" t="str">
        <f t="shared" si="16"/>
        <v>Navarra, Comunidad Foral de</v>
      </c>
      <c r="AL28" s="591">
        <f t="shared" si="17"/>
        <v>0.62964942464697893</v>
      </c>
      <c r="AM28" s="587"/>
      <c r="AN28" s="589">
        <f t="shared" si="18"/>
        <v>13</v>
      </c>
      <c r="AO28" s="589">
        <v>18</v>
      </c>
      <c r="AP28" s="589">
        <f t="shared" si="19"/>
        <v>15</v>
      </c>
      <c r="AQ28" s="590" t="str">
        <f t="shared" si="20"/>
        <v>Navarra, Comunidad Foral de</v>
      </c>
      <c r="AR28" s="591">
        <f t="shared" si="21"/>
        <v>2.842019369108205</v>
      </c>
      <c r="AS28" s="587"/>
      <c r="AT28" s="589">
        <f t="shared" si="22"/>
        <v>16</v>
      </c>
      <c r="AU28" s="589">
        <v>18</v>
      </c>
      <c r="AV28" s="589">
        <f t="shared" si="23"/>
        <v>5</v>
      </c>
      <c r="AW28" s="590" t="str">
        <f t="shared" si="24"/>
        <v>Canarias</v>
      </c>
      <c r="AX28" s="591">
        <f t="shared" si="25"/>
        <v>16.916887552514957</v>
      </c>
    </row>
    <row r="29" spans="1:50" s="231" customFormat="1" ht="3.75" customHeight="1" x14ac:dyDescent="0.15">
      <c r="A29" s="677"/>
      <c r="B29" s="430"/>
      <c r="C29" s="513"/>
      <c r="D29" s="430"/>
      <c r="E29" s="693"/>
      <c r="F29" s="513"/>
      <c r="G29" s="430"/>
      <c r="H29" s="694"/>
      <c r="I29" s="513"/>
      <c r="J29" s="430"/>
      <c r="K29" s="694"/>
      <c r="L29" s="513"/>
      <c r="M29" s="430"/>
      <c r="N29" s="694"/>
      <c r="O29" s="513"/>
      <c r="P29" s="430"/>
      <c r="Q29" s="695"/>
      <c r="R29" s="513"/>
      <c r="S29" s="430"/>
      <c r="T29" s="696"/>
      <c r="U29" s="513"/>
      <c r="V29" s="430"/>
      <c r="W29" s="694"/>
      <c r="X29" s="513"/>
      <c r="Y29" s="430"/>
      <c r="Z29" s="593"/>
      <c r="AA29" s="588"/>
      <c r="AB29" s="585"/>
      <c r="AC29" s="585"/>
      <c r="AD29" s="589">
        <f>MATCH(AC30,AB$11:AB$30,0)</f>
        <v>5</v>
      </c>
      <c r="AE29" s="590" t="str">
        <f t="shared" si="3"/>
        <v>Canarias</v>
      </c>
      <c r="AF29" s="591">
        <f t="shared" si="4"/>
        <v>1.8373504902647333</v>
      </c>
      <c r="AG29" s="587"/>
      <c r="AH29" s="585"/>
      <c r="AI29" s="585"/>
      <c r="AJ29" s="589">
        <f>MATCH(AI30,AH$11:AH$30,0)</f>
        <v>17</v>
      </c>
      <c r="AK29" s="590" t="str">
        <f t="shared" si="16"/>
        <v>Rioja, La</v>
      </c>
      <c r="AL29" s="591">
        <f t="shared" si="17"/>
        <v>0.6202174146852506</v>
      </c>
      <c r="AM29" s="587"/>
      <c r="AN29" s="585"/>
      <c r="AO29" s="585"/>
      <c r="AP29" s="589">
        <f>MATCH(AO30,AN$11:AN$30,0)</f>
        <v>12</v>
      </c>
      <c r="AQ29" s="590" t="str">
        <f t="shared" si="20"/>
        <v>Galicia</v>
      </c>
      <c r="AR29" s="591">
        <f>INDEX(W$11:W$30,AP29,1)</f>
        <v>2.8214676795122506</v>
      </c>
      <c r="AS29" s="587"/>
      <c r="AT29" s="585"/>
      <c r="AU29" s="585"/>
      <c r="AV29" s="589">
        <f>MATCH(AU30,AT$11:AT$30,0)</f>
        <v>12</v>
      </c>
      <c r="AW29" s="590" t="str">
        <f t="shared" si="24"/>
        <v>Galicia</v>
      </c>
      <c r="AX29" s="591">
        <f t="shared" si="25"/>
        <v>16.692949146555314</v>
      </c>
    </row>
    <row r="30" spans="1:50" s="439" customFormat="1" ht="18" customHeight="1" x14ac:dyDescent="0.15">
      <c r="B30" s="697" t="s">
        <v>3</v>
      </c>
      <c r="C30" s="675"/>
      <c r="D30" s="698">
        <f>SUM(D11:D28)</f>
        <v>47475420</v>
      </c>
      <c r="E30" s="696">
        <f>SUM(E11:E28)</f>
        <v>100</v>
      </c>
      <c r="F30" s="675"/>
      <c r="G30" s="698">
        <f>SUM(G11:G28)</f>
        <v>37996410</v>
      </c>
      <c r="H30" s="699">
        <f>SUM(H11:H28)</f>
        <v>99.999999999999972</v>
      </c>
      <c r="I30" s="675"/>
      <c r="J30" s="698">
        <f>SUM(J11:J28)</f>
        <v>6614527</v>
      </c>
      <c r="K30" s="699">
        <f>SUM(K11:K28)</f>
        <v>99.999999999999986</v>
      </c>
      <c r="L30" s="675"/>
      <c r="M30" s="698">
        <f>SUM(M11:M28)</f>
        <v>2864483</v>
      </c>
      <c r="N30" s="699">
        <f>SUM(N11:N28)</f>
        <v>100.00000000000001</v>
      </c>
      <c r="O30" s="675"/>
      <c r="P30" s="698">
        <f>SUM(P11:P28)</f>
        <v>1392030</v>
      </c>
      <c r="Q30" s="695">
        <f>P30*100/D30</f>
        <v>2.9321067617727237</v>
      </c>
      <c r="R30" s="675"/>
      <c r="S30" s="698">
        <f>SUM(S11:S28)</f>
        <v>376801</v>
      </c>
      <c r="T30" s="696">
        <f>S30*100/G30</f>
        <v>0.99167526616330337</v>
      </c>
      <c r="U30" s="675"/>
      <c r="V30" s="698">
        <f>SUM(V11:V28)</f>
        <v>267464</v>
      </c>
      <c r="W30" s="696">
        <f>V30*100/J30</f>
        <v>4.0435846735526217</v>
      </c>
      <c r="X30" s="675"/>
      <c r="Y30" s="698">
        <f>SUM(Y11:Y28)</f>
        <v>747765</v>
      </c>
      <c r="Z30" s="594">
        <f>Y30*100/M30</f>
        <v>26.104710692994164</v>
      </c>
      <c r="AA30" s="588"/>
      <c r="AB30" s="589">
        <f>_xlfn.RANK.EQ(Q30,Q$11:Q$30,0)</f>
        <v>9</v>
      </c>
      <c r="AC30" s="589">
        <v>19</v>
      </c>
      <c r="AD30" s="585"/>
      <c r="AE30" s="585"/>
      <c r="AF30" s="595"/>
      <c r="AG30" s="297"/>
      <c r="AH30" s="589">
        <f t="shared" si="14"/>
        <v>10</v>
      </c>
      <c r="AI30" s="589">
        <v>19</v>
      </c>
      <c r="AJ30" s="585"/>
      <c r="AK30" s="585"/>
      <c r="AL30" s="595"/>
      <c r="AM30" s="297"/>
      <c r="AN30" s="589">
        <f t="shared" si="18"/>
        <v>7</v>
      </c>
      <c r="AO30" s="589">
        <v>19</v>
      </c>
      <c r="AP30" s="585"/>
      <c r="AQ30" s="585"/>
      <c r="AR30" s="595"/>
      <c r="AS30" s="297"/>
      <c r="AT30" s="589">
        <f t="shared" si="22"/>
        <v>9</v>
      </c>
      <c r="AU30" s="589">
        <v>19</v>
      </c>
      <c r="AV30" s="585"/>
      <c r="AW30" s="585"/>
      <c r="AX30" s="595"/>
    </row>
    <row r="31" spans="1:50" s="439" customFormat="1" ht="5.25" customHeight="1" x14ac:dyDescent="0.2">
      <c r="B31" s="785" t="s">
        <v>42</v>
      </c>
      <c r="C31" s="786"/>
      <c r="D31" s="786"/>
      <c r="E31" s="786"/>
      <c r="F31" s="786"/>
      <c r="G31" s="786"/>
      <c r="H31" s="786"/>
      <c r="I31" s="786"/>
      <c r="R31" s="786"/>
      <c r="Z31" s="297"/>
      <c r="AA31" s="297"/>
      <c r="AB31" s="297"/>
      <c r="AC31" s="297"/>
      <c r="AD31" s="297"/>
      <c r="AE31" s="297"/>
      <c r="AF31" s="297"/>
      <c r="AG31" s="297"/>
      <c r="AH31" s="297"/>
      <c r="AI31" s="297"/>
      <c r="AJ31" s="297"/>
      <c r="AK31" s="297"/>
      <c r="AL31" s="297"/>
      <c r="AM31" s="297"/>
      <c r="AN31" s="297"/>
      <c r="AO31" s="297"/>
      <c r="AP31" s="297"/>
      <c r="AQ31" s="297"/>
      <c r="AR31" s="297"/>
      <c r="AS31" s="297"/>
      <c r="AT31" s="297"/>
      <c r="AU31" s="297"/>
      <c r="AV31" s="297"/>
      <c r="AW31" s="297"/>
      <c r="AX31" s="297"/>
    </row>
    <row r="32" spans="1:50" s="439" customFormat="1" ht="5.25" customHeight="1" x14ac:dyDescent="0.2">
      <c r="B32" s="785" t="s">
        <v>50</v>
      </c>
      <c r="C32" s="787"/>
      <c r="D32" s="787"/>
      <c r="E32" s="787"/>
      <c r="F32" s="787"/>
      <c r="G32" s="787"/>
      <c r="H32" s="787"/>
      <c r="I32" s="787"/>
      <c r="R32" s="787"/>
      <c r="Z32" s="297"/>
      <c r="AA32" s="297"/>
      <c r="AB32" s="297"/>
      <c r="AC32" s="297"/>
      <c r="AD32" s="297"/>
      <c r="AE32" s="297"/>
      <c r="AF32" s="297"/>
      <c r="AG32" s="297"/>
      <c r="AH32" s="297"/>
      <c r="AI32" s="297"/>
      <c r="AJ32" s="297"/>
      <c r="AK32" s="297"/>
      <c r="AL32" s="297"/>
      <c r="AM32" s="297"/>
      <c r="AN32" s="297"/>
      <c r="AO32" s="297"/>
      <c r="AP32" s="297"/>
      <c r="AQ32" s="297"/>
      <c r="AR32" s="297"/>
      <c r="AS32" s="297"/>
      <c r="AT32" s="297"/>
      <c r="AU32" s="297"/>
      <c r="AV32" s="297"/>
      <c r="AW32" s="297"/>
      <c r="AX32" s="297"/>
    </row>
    <row r="33" spans="2:50" s="439" customFormat="1" ht="13.5" customHeight="1" x14ac:dyDescent="0.2">
      <c r="B33" s="1090" t="s">
        <v>179</v>
      </c>
      <c r="C33" s="1090"/>
      <c r="D33" s="1090"/>
      <c r="E33" s="1090"/>
      <c r="F33" s="1090"/>
      <c r="G33" s="1090"/>
      <c r="H33" s="1090"/>
      <c r="I33" s="1090"/>
      <c r="J33" s="1090"/>
      <c r="K33" s="1090"/>
      <c r="L33" s="1090"/>
      <c r="M33" s="1090"/>
      <c r="Z33" s="297"/>
      <c r="AA33" s="297"/>
      <c r="AB33" s="297"/>
      <c r="AC33" s="297"/>
      <c r="AD33" s="297"/>
      <c r="AE33" s="297"/>
      <c r="AF33" s="297"/>
      <c r="AG33" s="297"/>
      <c r="AH33" s="297"/>
      <c r="AI33" s="297"/>
      <c r="AJ33" s="297"/>
      <c r="AK33" s="297"/>
      <c r="AL33" s="297"/>
      <c r="AM33" s="297"/>
      <c r="AN33" s="297"/>
      <c r="AO33" s="297"/>
      <c r="AP33" s="297"/>
      <c r="AQ33" s="297"/>
      <c r="AR33" s="297"/>
      <c r="AS33" s="297"/>
      <c r="AT33" s="297"/>
      <c r="AU33" s="297"/>
      <c r="AV33" s="297"/>
      <c r="AW33" s="297"/>
      <c r="AX33" s="297"/>
    </row>
    <row r="34" spans="2:50" s="439" customFormat="1" ht="29.25" customHeight="1" x14ac:dyDescent="0.2">
      <c r="B34" s="1066"/>
      <c r="C34" s="1066"/>
      <c r="D34" s="1066"/>
      <c r="E34" s="1066"/>
      <c r="F34" s="1066"/>
      <c r="G34" s="1066"/>
      <c r="H34" s="1066"/>
      <c r="I34" s="1066"/>
      <c r="J34" s="1066"/>
      <c r="K34" s="1066"/>
      <c r="L34" s="1066"/>
      <c r="M34" s="1066"/>
      <c r="N34" s="1066"/>
      <c r="O34" s="1066"/>
      <c r="P34" s="1066"/>
      <c r="Q34" s="700"/>
      <c r="R34" s="700"/>
      <c r="S34" s="700"/>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7"/>
    </row>
    <row r="35" spans="2:50" s="439" customFormat="1" ht="4.5" customHeight="1" x14ac:dyDescent="0.2">
      <c r="B35" s="1067"/>
      <c r="C35" s="1067"/>
      <c r="D35" s="1067"/>
      <c r="E35" s="1067"/>
      <c r="F35" s="1067"/>
      <c r="G35" s="1067"/>
      <c r="H35" s="1067"/>
      <c r="I35" s="1067"/>
      <c r="J35" s="1067"/>
      <c r="K35" s="1067"/>
      <c r="L35" s="1067"/>
      <c r="M35" s="1067"/>
      <c r="N35" s="1067"/>
      <c r="O35" s="1067"/>
      <c r="P35" s="1067"/>
      <c r="Q35" s="700"/>
      <c r="R35" s="700"/>
      <c r="S35" s="700"/>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row>
    <row r="36" spans="2:50" s="439" customFormat="1" x14ac:dyDescent="0.2">
      <c r="Z36" s="297"/>
      <c r="AA36" s="297"/>
      <c r="AB36" s="297"/>
      <c r="AC36" s="297"/>
      <c r="AD36" s="297"/>
      <c r="AE36" s="297"/>
      <c r="AF36" s="297"/>
      <c r="AG36" s="297"/>
      <c r="AH36" s="297"/>
      <c r="AI36" s="297"/>
      <c r="AJ36" s="297"/>
      <c r="AK36" s="297"/>
      <c r="AL36" s="297"/>
      <c r="AM36" s="297"/>
      <c r="AN36" s="297"/>
      <c r="AO36" s="297"/>
      <c r="AP36" s="297"/>
      <c r="AQ36" s="297"/>
      <c r="AR36" s="297"/>
      <c r="AS36" s="297"/>
      <c r="AT36" s="297"/>
      <c r="AU36" s="297"/>
      <c r="AV36" s="297"/>
      <c r="AW36" s="297"/>
      <c r="AX36" s="297"/>
    </row>
    <row r="37" spans="2:50" s="439" customFormat="1" x14ac:dyDescent="0.2">
      <c r="Z37" s="297"/>
      <c r="AA37" s="297"/>
      <c r="AB37" s="297"/>
      <c r="AC37" s="297"/>
      <c r="AD37" s="297"/>
      <c r="AE37" s="297"/>
      <c r="AF37" s="297"/>
      <c r="AG37" s="297"/>
      <c r="AH37" s="297"/>
      <c r="AI37" s="297"/>
      <c r="AJ37" s="297"/>
      <c r="AK37" s="297"/>
      <c r="AL37" s="297"/>
      <c r="AM37" s="297"/>
      <c r="AN37" s="297"/>
      <c r="AO37" s="297"/>
      <c r="AP37" s="297"/>
      <c r="AQ37" s="297"/>
      <c r="AR37" s="297"/>
      <c r="AS37" s="297"/>
      <c r="AT37" s="297"/>
      <c r="AU37" s="297"/>
      <c r="AV37" s="297"/>
      <c r="AW37" s="297"/>
      <c r="AX37" s="297"/>
    </row>
    <row r="38" spans="2:50" s="297" customFormat="1" x14ac:dyDescent="0.2">
      <c r="L38" s="615"/>
      <c r="M38" s="615"/>
      <c r="N38" s="615"/>
    </row>
    <row r="39" spans="2:50" x14ac:dyDescent="0.2">
      <c r="B39" s="297"/>
      <c r="C39" s="297"/>
      <c r="D39" s="297"/>
      <c r="E39" s="297"/>
      <c r="F39" s="297"/>
      <c r="G39" s="297"/>
      <c r="H39" s="297"/>
      <c r="I39" s="297"/>
      <c r="J39" s="297"/>
      <c r="K39" s="297"/>
      <c r="L39" s="297"/>
      <c r="M39" s="297"/>
      <c r="N39" s="297"/>
      <c r="O39" s="297"/>
      <c r="P39" s="297"/>
      <c r="Q39" s="297"/>
      <c r="R39" s="297"/>
      <c r="S39" s="297"/>
      <c r="T39" s="297"/>
      <c r="U39" s="297"/>
      <c r="V39" s="297"/>
      <c r="W39" s="297"/>
      <c r="X39" s="297"/>
      <c r="Y39" s="297"/>
    </row>
    <row r="40" spans="2:50" x14ac:dyDescent="0.2">
      <c r="B40" s="297"/>
      <c r="C40" s="297"/>
      <c r="D40" s="297"/>
      <c r="E40" s="297"/>
      <c r="F40" s="297"/>
      <c r="G40" s="297"/>
      <c r="H40" s="297"/>
      <c r="I40" s="297"/>
      <c r="J40" s="297"/>
      <c r="K40" s="297"/>
      <c r="L40" s="297"/>
      <c r="M40" s="297"/>
      <c r="N40" s="297"/>
      <c r="O40" s="297"/>
      <c r="P40" s="297"/>
      <c r="Q40" s="297"/>
      <c r="R40" s="297"/>
      <c r="S40" s="297"/>
      <c r="T40" s="297"/>
      <c r="U40" s="297"/>
      <c r="V40" s="297"/>
      <c r="W40" s="297"/>
      <c r="X40" s="297"/>
      <c r="Y40" s="297"/>
    </row>
    <row r="41" spans="2:50" x14ac:dyDescent="0.2">
      <c r="B41" s="297"/>
      <c r="C41" s="297"/>
      <c r="D41" s="297"/>
      <c r="E41" s="297"/>
      <c r="F41" s="297"/>
      <c r="G41" s="297"/>
      <c r="H41" s="297"/>
      <c r="I41" s="297"/>
      <c r="J41" s="297"/>
      <c r="K41" s="297"/>
      <c r="L41" s="297"/>
      <c r="M41" s="297"/>
      <c r="N41" s="297"/>
      <c r="O41" s="297"/>
      <c r="P41" s="297"/>
      <c r="Q41" s="297"/>
      <c r="R41" s="297"/>
      <c r="S41" s="297"/>
      <c r="T41" s="297"/>
      <c r="U41" s="297"/>
      <c r="V41" s="297"/>
      <c r="W41" s="297"/>
      <c r="X41" s="297"/>
      <c r="Y41" s="297"/>
    </row>
    <row r="42" spans="2:50" x14ac:dyDescent="0.2">
      <c r="B42" s="297"/>
      <c r="C42" s="297"/>
      <c r="D42" s="297"/>
      <c r="E42" s="297"/>
      <c r="F42" s="297"/>
      <c r="G42" s="297"/>
      <c r="H42" s="297"/>
      <c r="I42" s="297"/>
      <c r="J42" s="297"/>
      <c r="K42" s="297"/>
      <c r="L42" s="297"/>
      <c r="M42" s="297"/>
      <c r="N42" s="297"/>
      <c r="O42" s="297"/>
      <c r="P42" s="297"/>
      <c r="Q42" s="297"/>
      <c r="R42" s="297"/>
      <c r="S42" s="297"/>
      <c r="T42" s="297"/>
      <c r="U42" s="297"/>
      <c r="V42" s="297"/>
      <c r="W42" s="297"/>
      <c r="X42" s="297"/>
      <c r="Y42" s="297"/>
    </row>
    <row r="43" spans="2:50" x14ac:dyDescent="0.2">
      <c r="B43" s="297"/>
      <c r="C43" s="297"/>
      <c r="D43" s="297"/>
      <c r="E43" s="297"/>
      <c r="F43" s="297"/>
      <c r="G43" s="297"/>
      <c r="H43" s="297"/>
      <c r="I43" s="297"/>
      <c r="J43" s="297"/>
      <c r="K43" s="297"/>
      <c r="L43" s="297"/>
      <c r="M43" s="297"/>
      <c r="N43" s="297"/>
      <c r="O43" s="297"/>
      <c r="P43" s="297"/>
      <c r="Q43" s="297"/>
      <c r="R43" s="297"/>
      <c r="S43" s="297"/>
      <c r="T43" s="297"/>
      <c r="U43" s="297"/>
      <c r="V43" s="297"/>
      <c r="W43" s="297"/>
      <c r="X43" s="297"/>
      <c r="Y43" s="297"/>
    </row>
    <row r="44" spans="2:50" x14ac:dyDescent="0.2">
      <c r="B44" s="297"/>
      <c r="C44" s="297"/>
      <c r="D44" s="297"/>
      <c r="E44" s="297"/>
      <c r="F44" s="297"/>
      <c r="G44" s="297"/>
      <c r="H44" s="297"/>
      <c r="I44" s="297"/>
      <c r="J44" s="297"/>
      <c r="K44" s="297"/>
      <c r="L44" s="297"/>
      <c r="M44" s="297"/>
      <c r="N44" s="297"/>
      <c r="O44" s="297"/>
      <c r="P44" s="297"/>
      <c r="Q44" s="297"/>
      <c r="R44" s="297"/>
      <c r="S44" s="297"/>
      <c r="T44" s="297"/>
      <c r="U44" s="297"/>
      <c r="V44" s="297"/>
      <c r="W44" s="297"/>
      <c r="X44" s="297"/>
      <c r="Y44" s="297"/>
    </row>
    <row r="45" spans="2:50" x14ac:dyDescent="0.2">
      <c r="B45" s="297"/>
      <c r="C45" s="297"/>
      <c r="D45" s="297"/>
      <c r="E45" s="297"/>
      <c r="F45" s="297"/>
      <c r="G45" s="297"/>
      <c r="H45" s="297"/>
      <c r="I45" s="297"/>
      <c r="J45" s="297"/>
      <c r="K45" s="297"/>
      <c r="L45" s="297"/>
      <c r="M45" s="297"/>
      <c r="N45" s="297"/>
      <c r="O45" s="297"/>
      <c r="P45" s="297"/>
      <c r="Q45" s="297"/>
      <c r="R45" s="297"/>
      <c r="S45" s="297"/>
      <c r="T45" s="297"/>
      <c r="U45" s="297"/>
      <c r="V45" s="297"/>
      <c r="W45" s="297"/>
      <c r="X45" s="297"/>
      <c r="Y45" s="297"/>
    </row>
    <row r="46" spans="2:50" x14ac:dyDescent="0.2">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row>
    <row r="47" spans="2:50" x14ac:dyDescent="0.2">
      <c r="B47" s="297"/>
      <c r="C47" s="297"/>
      <c r="D47" s="297"/>
      <c r="E47" s="297"/>
      <c r="F47" s="297"/>
      <c r="G47" s="297"/>
      <c r="H47" s="297"/>
      <c r="I47" s="297"/>
      <c r="J47" s="297"/>
      <c r="K47" s="297"/>
      <c r="L47" s="297"/>
      <c r="M47" s="297"/>
      <c r="N47" s="297"/>
      <c r="O47" s="297"/>
      <c r="P47" s="297"/>
      <c r="Q47" s="297"/>
      <c r="R47" s="297"/>
      <c r="S47" s="297"/>
      <c r="T47" s="297"/>
      <c r="U47" s="297"/>
      <c r="V47" s="297"/>
      <c r="W47" s="297"/>
      <c r="X47" s="297"/>
      <c r="Y47" s="297"/>
    </row>
    <row r="48" spans="2:50" x14ac:dyDescent="0.2">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7"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42"/>
  <sheetViews>
    <sheetView zoomScale="90" zoomScaleNormal="90" workbookViewId="0"/>
  </sheetViews>
  <sheetFormatPr baseColWidth="10" defaultColWidth="11.42578125" defaultRowHeight="15" x14ac:dyDescent="0.2"/>
  <cols>
    <col min="1" max="1" width="4" style="261" customWidth="1"/>
    <col min="2" max="2" width="32.28515625" style="261" customWidth="1"/>
    <col min="3" max="3" width="0.5703125" style="261" customWidth="1"/>
    <col min="4" max="4" width="17" style="261" customWidth="1"/>
    <col min="5" max="5" width="0.42578125" style="261" customWidth="1"/>
    <col min="6" max="6" width="11.85546875" style="261" customWidth="1"/>
    <col min="7" max="7" width="11.28515625" style="261" customWidth="1"/>
    <col min="8" max="8" width="0.42578125" style="261" customWidth="1"/>
    <col min="9" max="9" width="11.85546875" style="261" customWidth="1"/>
    <col min="10" max="10" width="9.85546875" style="261" customWidth="1"/>
    <col min="11" max="11" width="7.5703125" style="261" customWidth="1"/>
    <col min="12" max="12" width="8.42578125" style="261" customWidth="1"/>
    <col min="13" max="13" width="6.140625" style="261" customWidth="1"/>
    <col min="14" max="14" width="8.42578125" style="261" customWidth="1"/>
    <col min="15" max="15" width="7.5703125" style="261" customWidth="1"/>
    <col min="16" max="16" width="8.42578125" style="261" customWidth="1"/>
    <col min="17" max="17" width="6.140625" style="261" customWidth="1"/>
    <col min="18" max="18" width="8.42578125" style="261" customWidth="1"/>
    <col min="19" max="19" width="6.140625" style="261" customWidth="1"/>
    <col min="20" max="22" width="8.42578125" style="261" customWidth="1"/>
    <col min="23" max="23" width="6.140625" style="261" customWidth="1"/>
    <col min="24" max="24" width="8.42578125" style="261" customWidth="1"/>
    <col min="25" max="25" width="3.5703125" style="261" customWidth="1"/>
    <col min="26" max="27" width="2.42578125" style="261" bestFit="1" customWidth="1"/>
    <col min="28" max="28" width="5.28515625" style="439" customWidth="1"/>
    <col min="29" max="29" width="15" style="297" bestFit="1" customWidth="1"/>
    <col min="30" max="30" width="5.28515625" style="297" bestFit="1" customWidth="1"/>
    <col min="31" max="31" width="3.28515625" style="297" customWidth="1"/>
    <col min="32" max="32" width="4.28515625" style="439" bestFit="1" customWidth="1"/>
    <col min="33" max="33" width="2.42578125" style="439" bestFit="1" customWidth="1"/>
    <col min="34" max="34" width="4.28515625" style="439" bestFit="1" customWidth="1"/>
    <col min="35" max="35" width="8.42578125" style="439" bestFit="1" customWidth="1"/>
    <col min="36" max="36" width="4.28515625" style="261" bestFit="1" customWidth="1"/>
    <col min="37" max="16384" width="11.42578125" style="261"/>
  </cols>
  <sheetData>
    <row r="1" spans="1:36" s="201" customFormat="1" ht="14.25" x14ac:dyDescent="0.2">
      <c r="B1" s="202"/>
      <c r="C1" s="203"/>
      <c r="E1" s="203"/>
      <c r="F1" s="714" t="s">
        <v>143</v>
      </c>
      <c r="G1" s="714"/>
      <c r="H1" s="714"/>
      <c r="I1" s="714" t="s">
        <v>19</v>
      </c>
      <c r="AB1" s="1008"/>
      <c r="AC1" s="714"/>
      <c r="AD1" s="714"/>
      <c r="AE1" s="714"/>
      <c r="AF1" s="1008"/>
      <c r="AG1" s="1008"/>
      <c r="AH1" s="1008"/>
      <c r="AI1" s="1008"/>
    </row>
    <row r="2" spans="1:36" s="205" customFormat="1" x14ac:dyDescent="0.2">
      <c r="B2" s="1044"/>
      <c r="C2" s="1044"/>
      <c r="AB2" s="507"/>
      <c r="AC2" s="617"/>
      <c r="AD2" s="617"/>
      <c r="AE2" s="617"/>
      <c r="AF2" s="507"/>
      <c r="AG2" s="507"/>
      <c r="AH2" s="507"/>
      <c r="AI2" s="507"/>
    </row>
    <row r="3" spans="1:36" s="208" customFormat="1" ht="29.25" customHeight="1" x14ac:dyDescent="0.2">
      <c r="B3" s="1045"/>
      <c r="C3" s="1045"/>
      <c r="AB3" s="507"/>
      <c r="AC3" s="617"/>
      <c r="AD3" s="617"/>
      <c r="AE3" s="617"/>
      <c r="AF3" s="507"/>
      <c r="AG3" s="507"/>
      <c r="AH3" s="507"/>
      <c r="AI3" s="507"/>
    </row>
    <row r="4" spans="1:36" s="208" customFormat="1" ht="24" customHeight="1" x14ac:dyDescent="0.2">
      <c r="A4" s="1092" t="s">
        <v>439</v>
      </c>
      <c r="B4" s="1092"/>
      <c r="C4" s="1092"/>
      <c r="D4" s="1092"/>
      <c r="E4" s="1092"/>
      <c r="F4" s="1092"/>
      <c r="G4" s="1092"/>
      <c r="H4" s="1092"/>
      <c r="I4" s="1092"/>
      <c r="J4" s="1092"/>
      <c r="K4" s="1092"/>
      <c r="L4" s="1092"/>
      <c r="M4" s="1092"/>
      <c r="N4" s="1092"/>
      <c r="O4" s="1092"/>
      <c r="P4" s="1092"/>
      <c r="Q4" s="1092"/>
      <c r="R4" s="1092"/>
      <c r="S4" s="1092"/>
      <c r="T4" s="1092"/>
      <c r="U4" s="1092"/>
      <c r="V4" s="1092"/>
      <c r="W4" s="1092"/>
      <c r="AB4" s="507"/>
      <c r="AC4" s="617"/>
      <c r="AD4" s="617"/>
      <c r="AE4" s="617"/>
      <c r="AF4" s="507"/>
      <c r="AG4" s="507"/>
      <c r="AH4" s="507"/>
      <c r="AI4" s="507"/>
    </row>
    <row r="5" spans="1:36" s="208" customForma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AB5" s="507"/>
      <c r="AC5" s="617"/>
      <c r="AD5" s="617"/>
      <c r="AE5" s="617"/>
      <c r="AF5" s="507"/>
      <c r="AG5" s="507"/>
      <c r="AH5" s="507"/>
      <c r="AI5" s="507"/>
    </row>
    <row r="6" spans="1:36" s="208" customFormat="1" ht="6.75" customHeight="1" x14ac:dyDescent="0.2">
      <c r="AB6" s="507"/>
      <c r="AC6" s="617"/>
      <c r="AD6" s="617"/>
      <c r="AE6" s="617"/>
      <c r="AF6" s="507"/>
      <c r="AG6" s="507"/>
      <c r="AH6" s="507"/>
      <c r="AI6" s="507"/>
    </row>
    <row r="7" spans="1:36" s="213" customFormat="1" ht="9" customHeight="1" x14ac:dyDescent="0.2">
      <c r="A7" s="209"/>
      <c r="B7" s="1047" t="s">
        <v>15</v>
      </c>
      <c r="C7" s="211"/>
      <c r="D7" s="1093" t="s">
        <v>262</v>
      </c>
      <c r="E7" s="568"/>
      <c r="F7" s="1054"/>
      <c r="G7" s="1054"/>
      <c r="H7" s="568"/>
      <c r="I7" s="864"/>
      <c r="J7" s="865"/>
      <c r="K7" s="942"/>
      <c r="L7" s="942"/>
      <c r="M7" s="943"/>
      <c r="N7" s="943"/>
      <c r="O7" s="943"/>
      <c r="P7" s="943"/>
      <c r="Q7" s="943"/>
      <c r="R7" s="943"/>
      <c r="S7" s="944"/>
      <c r="T7" s="945"/>
      <c r="U7" s="945"/>
      <c r="V7" s="945"/>
      <c r="W7" s="945"/>
      <c r="X7" s="946"/>
      <c r="AB7" s="431"/>
      <c r="AC7" s="596"/>
      <c r="AD7" s="596"/>
      <c r="AE7" s="596"/>
      <c r="AF7" s="431"/>
      <c r="AG7" s="431"/>
      <c r="AH7" s="431"/>
      <c r="AI7" s="431"/>
    </row>
    <row r="8" spans="1:36" s="213" customFormat="1" ht="14.25" customHeight="1" x14ac:dyDescent="0.2">
      <c r="A8" s="209"/>
      <c r="B8" s="1048"/>
      <c r="C8" s="211"/>
      <c r="D8" s="1094"/>
      <c r="E8" s="799"/>
      <c r="F8" s="1056" t="s">
        <v>282</v>
      </c>
      <c r="G8" s="1055"/>
      <c r="H8" s="211"/>
      <c r="I8" s="1056" t="s">
        <v>283</v>
      </c>
      <c r="J8" s="1055"/>
      <c r="K8" s="1095" t="s">
        <v>383</v>
      </c>
      <c r="L8" s="1096"/>
      <c r="M8" s="1096"/>
      <c r="N8" s="1096"/>
      <c r="O8" s="1096"/>
      <c r="P8" s="1096"/>
      <c r="Q8" s="1096"/>
      <c r="R8" s="1096"/>
      <c r="S8" s="1096"/>
      <c r="T8" s="1096"/>
      <c r="U8" s="1096"/>
      <c r="V8" s="1096"/>
      <c r="W8" s="1096"/>
      <c r="X8" s="1097"/>
      <c r="AB8" s="431"/>
      <c r="AC8" s="596"/>
      <c r="AD8" s="596"/>
      <c r="AE8" s="596"/>
      <c r="AF8" s="431"/>
      <c r="AG8" s="431"/>
      <c r="AH8" s="431"/>
      <c r="AI8" s="431"/>
    </row>
    <row r="9" spans="1:36" s="213" customFormat="1" ht="28.5" customHeight="1" x14ac:dyDescent="0.2">
      <c r="A9" s="209"/>
      <c r="B9" s="1048"/>
      <c r="C9" s="211"/>
      <c r="D9" s="1094"/>
      <c r="E9" s="211"/>
      <c r="F9" s="1085"/>
      <c r="G9" s="1086"/>
      <c r="H9" s="211"/>
      <c r="I9" s="1085"/>
      <c r="J9" s="1086"/>
      <c r="K9" s="1056" t="s">
        <v>384</v>
      </c>
      <c r="L9" s="1055"/>
      <c r="M9" s="1056" t="s">
        <v>385</v>
      </c>
      <c r="N9" s="1055"/>
      <c r="O9" s="1056" t="s">
        <v>386</v>
      </c>
      <c r="P9" s="1055"/>
      <c r="Q9" s="1056" t="s">
        <v>387</v>
      </c>
      <c r="R9" s="1055"/>
      <c r="S9" s="1056" t="s">
        <v>388</v>
      </c>
      <c r="T9" s="1055"/>
      <c r="U9" s="1056" t="s">
        <v>121</v>
      </c>
      <c r="V9" s="1055"/>
      <c r="W9" s="1056" t="s">
        <v>389</v>
      </c>
      <c r="X9" s="1055"/>
      <c r="AB9" s="431"/>
      <c r="AC9" s="596"/>
      <c r="AD9" s="596"/>
      <c r="AE9" s="596"/>
      <c r="AF9" s="431"/>
      <c r="AG9" s="431"/>
      <c r="AH9" s="431"/>
      <c r="AI9" s="431"/>
    </row>
    <row r="10" spans="1:36" s="219" customFormat="1" ht="22.5" x14ac:dyDescent="0.2">
      <c r="A10" s="214"/>
      <c r="B10" s="1049"/>
      <c r="C10" s="216"/>
      <c r="D10" s="800" t="s">
        <v>12</v>
      </c>
      <c r="E10" s="216"/>
      <c r="F10" s="217" t="s">
        <v>12</v>
      </c>
      <c r="G10" s="218" t="s">
        <v>284</v>
      </c>
      <c r="H10" s="216"/>
      <c r="I10" s="217" t="s">
        <v>12</v>
      </c>
      <c r="J10" s="218" t="s">
        <v>284</v>
      </c>
      <c r="K10" s="217" t="s">
        <v>12</v>
      </c>
      <c r="L10" s="218" t="s">
        <v>390</v>
      </c>
      <c r="M10" s="217" t="s">
        <v>12</v>
      </c>
      <c r="N10" s="218" t="s">
        <v>390</v>
      </c>
      <c r="O10" s="217" t="s">
        <v>12</v>
      </c>
      <c r="P10" s="218" t="s">
        <v>390</v>
      </c>
      <c r="Q10" s="217" t="s">
        <v>12</v>
      </c>
      <c r="R10" s="218" t="s">
        <v>390</v>
      </c>
      <c r="S10" s="217" t="s">
        <v>12</v>
      </c>
      <c r="T10" s="218" t="s">
        <v>390</v>
      </c>
      <c r="U10" s="217" t="s">
        <v>12</v>
      </c>
      <c r="V10" s="218" t="s">
        <v>390</v>
      </c>
      <c r="W10" s="217" t="s">
        <v>12</v>
      </c>
      <c r="X10" s="218" t="s">
        <v>390</v>
      </c>
      <c r="AB10" s="435"/>
      <c r="AC10" s="590" t="s">
        <v>217</v>
      </c>
      <c r="AD10" s="947" t="s">
        <v>399</v>
      </c>
      <c r="AE10" s="948" t="s">
        <v>400</v>
      </c>
      <c r="AF10" s="435"/>
      <c r="AG10" s="435"/>
      <c r="AH10" s="435"/>
      <c r="AI10" s="435"/>
    </row>
    <row r="11" spans="1:36" s="223" customFormat="1" ht="8.25" customHeight="1" x14ac:dyDescent="0.2">
      <c r="A11" s="220"/>
      <c r="B11" s="221"/>
      <c r="C11" s="222"/>
      <c r="D11" s="221"/>
      <c r="E11" s="222"/>
      <c r="F11" s="221"/>
      <c r="G11" s="221"/>
      <c r="H11" s="222"/>
      <c r="I11" s="221"/>
      <c r="J11" s="221"/>
      <c r="K11" s="430"/>
      <c r="L11" s="434"/>
      <c r="M11" s="309"/>
      <c r="N11" s="309"/>
      <c r="O11" s="309"/>
      <c r="P11" s="309"/>
      <c r="Q11" s="231"/>
      <c r="R11" s="231"/>
      <c r="S11" s="231"/>
      <c r="T11" s="231"/>
      <c r="U11" s="231"/>
      <c r="V11" s="231"/>
      <c r="W11" s="231"/>
      <c r="X11" s="231"/>
      <c r="AB11" s="231"/>
      <c r="AC11" s="949">
        <v>44286</v>
      </c>
      <c r="AD11" s="947">
        <v>27240</v>
      </c>
      <c r="AE11" s="947">
        <v>16097</v>
      </c>
      <c r="AF11" s="231"/>
      <c r="AG11" s="231"/>
      <c r="AH11" s="231"/>
      <c r="AI11" s="231"/>
    </row>
    <row r="12" spans="1:36" s="232" customFormat="1" ht="14.25" x14ac:dyDescent="0.15">
      <c r="A12" s="224"/>
      <c r="B12" s="225" t="s">
        <v>11</v>
      </c>
      <c r="C12" s="226"/>
      <c r="D12" s="801">
        <v>280143</v>
      </c>
      <c r="E12" s="226"/>
      <c r="F12" s="227">
        <v>3463</v>
      </c>
      <c r="G12" s="228">
        <v>1.2361543925780762</v>
      </c>
      <c r="H12" s="226"/>
      <c r="I12" s="227">
        <v>2390</v>
      </c>
      <c r="J12" s="228">
        <v>0.85313571997158599</v>
      </c>
      <c r="K12" s="227">
        <v>2085</v>
      </c>
      <c r="L12" s="228">
        <v>87.238493723849373</v>
      </c>
      <c r="M12" s="227">
        <v>39</v>
      </c>
      <c r="N12" s="228">
        <v>1.6317991631799162</v>
      </c>
      <c r="O12" s="227">
        <v>106</v>
      </c>
      <c r="P12" s="228">
        <v>4.435146443514645</v>
      </c>
      <c r="Q12" s="227">
        <v>106</v>
      </c>
      <c r="R12" s="228">
        <v>4.435146443514645</v>
      </c>
      <c r="S12" s="227">
        <v>0</v>
      </c>
      <c r="T12" s="228">
        <v>0</v>
      </c>
      <c r="U12" s="227">
        <v>11</v>
      </c>
      <c r="V12" s="228">
        <v>0.46025104602510464</v>
      </c>
      <c r="W12" s="227">
        <v>43</v>
      </c>
      <c r="X12" s="228">
        <f t="shared" ref="X12:X29" si="0">W12/$I12*100</f>
        <v>1.7991631799163181</v>
      </c>
      <c r="Z12" s="305"/>
      <c r="AA12" s="305"/>
      <c r="AB12" s="305"/>
      <c r="AC12" s="949">
        <v>44316</v>
      </c>
      <c r="AD12" s="947">
        <v>23620</v>
      </c>
      <c r="AE12" s="947">
        <v>14066</v>
      </c>
      <c r="AF12" s="305"/>
      <c r="AG12" s="305"/>
      <c r="AH12" s="305"/>
      <c r="AI12" s="306"/>
      <c r="AJ12" s="950"/>
    </row>
    <row r="13" spans="1:36" s="232" customFormat="1" ht="14.25" x14ac:dyDescent="0.15">
      <c r="A13" s="224"/>
      <c r="B13" s="233" t="s">
        <v>10</v>
      </c>
      <c r="C13" s="226"/>
      <c r="D13" s="802">
        <v>39898</v>
      </c>
      <c r="E13" s="226"/>
      <c r="F13" s="234">
        <v>683</v>
      </c>
      <c r="G13" s="235">
        <v>1.7118652564038297</v>
      </c>
      <c r="H13" s="226"/>
      <c r="I13" s="234">
        <v>456</v>
      </c>
      <c r="J13" s="235">
        <v>1.1429144318010926</v>
      </c>
      <c r="K13" s="234">
        <v>435</v>
      </c>
      <c r="L13" s="235">
        <v>95.39473684210526</v>
      </c>
      <c r="M13" s="234">
        <v>14</v>
      </c>
      <c r="N13" s="235">
        <v>3.070175438596491</v>
      </c>
      <c r="O13" s="234">
        <v>2</v>
      </c>
      <c r="P13" s="235">
        <v>0.43859649122807015</v>
      </c>
      <c r="Q13" s="234">
        <v>0</v>
      </c>
      <c r="R13" s="235">
        <v>0</v>
      </c>
      <c r="S13" s="234">
        <v>0</v>
      </c>
      <c r="T13" s="235">
        <v>0</v>
      </c>
      <c r="U13" s="234">
        <v>2</v>
      </c>
      <c r="V13" s="235">
        <v>0.43859649122807015</v>
      </c>
      <c r="W13" s="234">
        <v>3</v>
      </c>
      <c r="X13" s="235">
        <f t="shared" si="0"/>
        <v>0.6578947368421052</v>
      </c>
      <c r="Z13" s="305"/>
      <c r="AA13" s="305"/>
      <c r="AB13" s="305"/>
      <c r="AC13" s="949">
        <v>44347</v>
      </c>
      <c r="AD13" s="947">
        <v>21534</v>
      </c>
      <c r="AE13" s="947">
        <v>12150</v>
      </c>
      <c r="AF13" s="305"/>
      <c r="AG13" s="305"/>
      <c r="AH13" s="305"/>
      <c r="AI13" s="306"/>
      <c r="AJ13" s="950"/>
    </row>
    <row r="14" spans="1:36" s="232" customFormat="1" ht="14.25" x14ac:dyDescent="0.15">
      <c r="A14" s="224"/>
      <c r="B14" s="233" t="s">
        <v>40</v>
      </c>
      <c r="C14" s="226"/>
      <c r="D14" s="802">
        <v>30524</v>
      </c>
      <c r="E14" s="226"/>
      <c r="F14" s="234">
        <v>682</v>
      </c>
      <c r="G14" s="235">
        <v>2.2343074302188444</v>
      </c>
      <c r="H14" s="226"/>
      <c r="I14" s="234">
        <v>379</v>
      </c>
      <c r="J14" s="235">
        <v>1.2416459179661905</v>
      </c>
      <c r="K14" s="234">
        <v>357</v>
      </c>
      <c r="L14" s="235">
        <v>94.195250659630602</v>
      </c>
      <c r="M14" s="234">
        <v>5</v>
      </c>
      <c r="N14" s="235">
        <v>1.3192612137203166</v>
      </c>
      <c r="O14" s="234">
        <v>10</v>
      </c>
      <c r="P14" s="235">
        <v>2.6385224274406331</v>
      </c>
      <c r="Q14" s="234">
        <v>1</v>
      </c>
      <c r="R14" s="235">
        <v>0.26385224274406333</v>
      </c>
      <c r="S14" s="234">
        <v>0</v>
      </c>
      <c r="T14" s="235">
        <v>0</v>
      </c>
      <c r="U14" s="234">
        <v>6</v>
      </c>
      <c r="V14" s="235">
        <v>1.5831134564643801</v>
      </c>
      <c r="W14" s="234">
        <v>0</v>
      </c>
      <c r="X14" s="235">
        <f t="shared" si="0"/>
        <v>0</v>
      </c>
      <c r="Z14" s="305"/>
      <c r="AA14" s="305"/>
      <c r="AB14" s="305"/>
      <c r="AC14" s="949">
        <v>44377</v>
      </c>
      <c r="AD14" s="947">
        <v>21833</v>
      </c>
      <c r="AE14" s="947">
        <v>13954</v>
      </c>
      <c r="AF14" s="305"/>
      <c r="AG14" s="305"/>
      <c r="AH14" s="305"/>
      <c r="AI14" s="306"/>
      <c r="AJ14" s="950"/>
    </row>
    <row r="15" spans="1:36" s="232" customFormat="1" ht="14.25" x14ac:dyDescent="0.15">
      <c r="A15" s="224"/>
      <c r="B15" s="233" t="s">
        <v>41</v>
      </c>
      <c r="C15" s="226"/>
      <c r="D15" s="802">
        <v>28954</v>
      </c>
      <c r="E15" s="226"/>
      <c r="F15" s="234">
        <v>601</v>
      </c>
      <c r="G15" s="235">
        <v>2.0757062927402083</v>
      </c>
      <c r="H15" s="226"/>
      <c r="I15" s="234">
        <v>347</v>
      </c>
      <c r="J15" s="235">
        <v>1.1984527181045797</v>
      </c>
      <c r="K15" s="234">
        <v>279</v>
      </c>
      <c r="L15" s="235">
        <v>80.403458213256485</v>
      </c>
      <c r="M15" s="234">
        <v>3</v>
      </c>
      <c r="N15" s="235">
        <v>0.86455331412103753</v>
      </c>
      <c r="O15" s="234">
        <v>58</v>
      </c>
      <c r="P15" s="235">
        <v>16.714697406340058</v>
      </c>
      <c r="Q15" s="234">
        <v>0</v>
      </c>
      <c r="R15" s="235">
        <v>0</v>
      </c>
      <c r="S15" s="234">
        <v>0</v>
      </c>
      <c r="T15" s="235">
        <v>0</v>
      </c>
      <c r="U15" s="234">
        <v>7</v>
      </c>
      <c r="V15" s="235">
        <v>2.0172910662824206</v>
      </c>
      <c r="W15" s="234">
        <v>0</v>
      </c>
      <c r="X15" s="235">
        <f t="shared" si="0"/>
        <v>0</v>
      </c>
      <c r="Z15" s="305"/>
      <c r="AA15" s="305"/>
      <c r="AB15" s="305"/>
      <c r="AC15" s="949">
        <v>44408</v>
      </c>
      <c r="AD15" s="947">
        <v>25882</v>
      </c>
      <c r="AE15" s="947">
        <v>13248</v>
      </c>
      <c r="AF15" s="305"/>
      <c r="AG15" s="305"/>
      <c r="AH15" s="305"/>
      <c r="AI15" s="306"/>
      <c r="AJ15" s="950"/>
    </row>
    <row r="16" spans="1:36" s="232" customFormat="1" ht="14.25" x14ac:dyDescent="0.15">
      <c r="A16" s="224"/>
      <c r="B16" s="233" t="s">
        <v>9</v>
      </c>
      <c r="C16" s="226"/>
      <c r="D16" s="802">
        <v>40012</v>
      </c>
      <c r="E16" s="226"/>
      <c r="F16" s="234">
        <v>759</v>
      </c>
      <c r="G16" s="235">
        <v>1.8969309207237828</v>
      </c>
      <c r="H16" s="226"/>
      <c r="I16" s="234">
        <v>386</v>
      </c>
      <c r="J16" s="235">
        <v>0.96471058682395283</v>
      </c>
      <c r="K16" s="234">
        <v>369</v>
      </c>
      <c r="L16" s="235">
        <v>95.595854922279784</v>
      </c>
      <c r="M16" s="234">
        <v>6</v>
      </c>
      <c r="N16" s="235">
        <v>1.5544041450777202</v>
      </c>
      <c r="O16" s="234">
        <v>9</v>
      </c>
      <c r="P16" s="235">
        <v>2.3316062176165802</v>
      </c>
      <c r="Q16" s="234">
        <v>0</v>
      </c>
      <c r="R16" s="235">
        <v>0</v>
      </c>
      <c r="S16" s="234">
        <v>0</v>
      </c>
      <c r="T16" s="235">
        <v>0</v>
      </c>
      <c r="U16" s="234">
        <v>2</v>
      </c>
      <c r="V16" s="235">
        <v>0.5181347150259068</v>
      </c>
      <c r="W16" s="234">
        <v>0</v>
      </c>
      <c r="X16" s="235">
        <f t="shared" si="0"/>
        <v>0</v>
      </c>
      <c r="Z16" s="305"/>
      <c r="AA16" s="305"/>
      <c r="AB16" s="305"/>
      <c r="AC16" s="949">
        <v>44439</v>
      </c>
      <c r="AD16" s="947">
        <v>15551</v>
      </c>
      <c r="AE16" s="947">
        <v>13247</v>
      </c>
      <c r="AF16" s="305"/>
      <c r="AG16" s="305"/>
      <c r="AH16" s="305"/>
      <c r="AI16" s="306"/>
      <c r="AJ16" s="950"/>
    </row>
    <row r="17" spans="1:36" s="232" customFormat="1" ht="14.25" x14ac:dyDescent="0.15">
      <c r="A17" s="224"/>
      <c r="B17" s="233" t="s">
        <v>8</v>
      </c>
      <c r="C17" s="226"/>
      <c r="D17" s="803">
        <v>17312</v>
      </c>
      <c r="E17" s="226"/>
      <c r="F17" s="234">
        <v>78</v>
      </c>
      <c r="G17" s="235">
        <v>0.45055452865064693</v>
      </c>
      <c r="H17" s="226"/>
      <c r="I17" s="234">
        <v>232</v>
      </c>
      <c r="J17" s="235">
        <v>1.3401109057301293</v>
      </c>
      <c r="K17" s="238">
        <v>230</v>
      </c>
      <c r="L17" s="235">
        <v>99.137931034482762</v>
      </c>
      <c r="M17" s="238">
        <v>2</v>
      </c>
      <c r="N17" s="235">
        <v>0.86206896551724133</v>
      </c>
      <c r="O17" s="238">
        <v>0</v>
      </c>
      <c r="P17" s="235">
        <v>0</v>
      </c>
      <c r="Q17" s="238">
        <v>0</v>
      </c>
      <c r="R17" s="235">
        <v>0</v>
      </c>
      <c r="S17" s="238">
        <v>0</v>
      </c>
      <c r="T17" s="235">
        <v>0</v>
      </c>
      <c r="U17" s="238">
        <v>0</v>
      </c>
      <c r="V17" s="235">
        <v>0</v>
      </c>
      <c r="W17" s="238">
        <v>0</v>
      </c>
      <c r="X17" s="235">
        <f t="shared" si="0"/>
        <v>0</v>
      </c>
      <c r="Z17" s="305"/>
      <c r="AA17" s="305"/>
      <c r="AB17" s="305"/>
      <c r="AC17" s="949">
        <v>44469</v>
      </c>
      <c r="AD17" s="947">
        <v>29199</v>
      </c>
      <c r="AE17" s="947">
        <v>15187</v>
      </c>
      <c r="AF17" s="305"/>
      <c r="AG17" s="305"/>
      <c r="AH17" s="305"/>
      <c r="AI17" s="306"/>
      <c r="AJ17" s="950"/>
    </row>
    <row r="18" spans="1:36" s="232" customFormat="1" ht="14.25" x14ac:dyDescent="0.15">
      <c r="A18" s="224"/>
      <c r="B18" s="233" t="s">
        <v>7</v>
      </c>
      <c r="C18" s="226"/>
      <c r="D18" s="802">
        <v>121004</v>
      </c>
      <c r="E18" s="226"/>
      <c r="F18" s="234">
        <v>2022</v>
      </c>
      <c r="G18" s="235">
        <v>1.6710191398631451</v>
      </c>
      <c r="H18" s="226"/>
      <c r="I18" s="234">
        <v>1232</v>
      </c>
      <c r="J18" s="235">
        <v>1.018148160391392</v>
      </c>
      <c r="K18" s="234">
        <v>1161</v>
      </c>
      <c r="L18" s="235">
        <v>94.237012987012989</v>
      </c>
      <c r="M18" s="234">
        <v>44</v>
      </c>
      <c r="N18" s="235">
        <v>3.5714285714285712</v>
      </c>
      <c r="O18" s="234">
        <v>1</v>
      </c>
      <c r="P18" s="235">
        <v>8.1168831168831168E-2</v>
      </c>
      <c r="Q18" s="234">
        <v>1</v>
      </c>
      <c r="R18" s="235">
        <v>8.1168831168831168E-2</v>
      </c>
      <c r="S18" s="234">
        <v>0</v>
      </c>
      <c r="T18" s="235">
        <v>0</v>
      </c>
      <c r="U18" s="234">
        <v>21</v>
      </c>
      <c r="V18" s="235">
        <v>1.7045454545454544</v>
      </c>
      <c r="W18" s="234">
        <v>4</v>
      </c>
      <c r="X18" s="235">
        <f t="shared" si="0"/>
        <v>0.32467532467532467</v>
      </c>
      <c r="Z18" s="305"/>
      <c r="AA18" s="305"/>
      <c r="AB18" s="305"/>
      <c r="AC18" s="949">
        <v>44500</v>
      </c>
      <c r="AD18" s="947">
        <v>26213</v>
      </c>
      <c r="AE18" s="947">
        <v>13678</v>
      </c>
      <c r="AF18" s="305"/>
      <c r="AG18" s="305"/>
      <c r="AH18" s="305"/>
      <c r="AI18" s="306"/>
      <c r="AJ18" s="950"/>
    </row>
    <row r="19" spans="1:36" s="232" customFormat="1" ht="14.25" x14ac:dyDescent="0.15">
      <c r="A19" s="224"/>
      <c r="B19" s="233" t="s">
        <v>43</v>
      </c>
      <c r="C19" s="226"/>
      <c r="D19" s="802">
        <v>70822</v>
      </c>
      <c r="E19" s="226"/>
      <c r="F19" s="234">
        <v>1558</v>
      </c>
      <c r="G19" s="235">
        <v>2.1998813927875518</v>
      </c>
      <c r="H19" s="226"/>
      <c r="I19" s="234">
        <v>720</v>
      </c>
      <c r="J19" s="235">
        <v>1.0166332495552231</v>
      </c>
      <c r="K19" s="234">
        <v>617</v>
      </c>
      <c r="L19" s="235">
        <v>85.694444444444443</v>
      </c>
      <c r="M19" s="234">
        <v>24</v>
      </c>
      <c r="N19" s="235">
        <v>3.3333333333333335</v>
      </c>
      <c r="O19" s="234">
        <v>10</v>
      </c>
      <c r="P19" s="235">
        <v>1.3888888888888888</v>
      </c>
      <c r="Q19" s="234">
        <v>8</v>
      </c>
      <c r="R19" s="235">
        <v>1.1111111111111112</v>
      </c>
      <c r="S19" s="234">
        <v>0</v>
      </c>
      <c r="T19" s="235">
        <v>0</v>
      </c>
      <c r="U19" s="234">
        <v>8</v>
      </c>
      <c r="V19" s="235">
        <v>1.1111111111111112</v>
      </c>
      <c r="W19" s="234">
        <v>53</v>
      </c>
      <c r="X19" s="235">
        <f t="shared" si="0"/>
        <v>7.3611111111111116</v>
      </c>
      <c r="Z19" s="305"/>
      <c r="AA19" s="305"/>
      <c r="AB19" s="305"/>
      <c r="AC19" s="949">
        <v>44530</v>
      </c>
      <c r="AD19" s="947">
        <v>25655</v>
      </c>
      <c r="AE19" s="947">
        <v>14422</v>
      </c>
      <c r="AF19" s="305"/>
      <c r="AG19" s="305"/>
      <c r="AH19" s="305"/>
      <c r="AI19" s="306"/>
      <c r="AJ19" s="950"/>
    </row>
    <row r="20" spans="1:36" s="232" customFormat="1" ht="14.25" x14ac:dyDescent="0.15">
      <c r="A20" s="224"/>
      <c r="B20" s="233" t="s">
        <v>44</v>
      </c>
      <c r="C20" s="226"/>
      <c r="D20" s="802">
        <v>201339</v>
      </c>
      <c r="E20" s="226"/>
      <c r="F20" s="234">
        <v>3764</v>
      </c>
      <c r="G20" s="235">
        <v>1.8694838059193697</v>
      </c>
      <c r="H20" s="226"/>
      <c r="I20" s="234">
        <v>2300</v>
      </c>
      <c r="J20" s="235">
        <v>1.1423519536701783</v>
      </c>
      <c r="K20" s="234">
        <v>1837</v>
      </c>
      <c r="L20" s="235">
        <v>79.869565217391298</v>
      </c>
      <c r="M20" s="234">
        <v>5</v>
      </c>
      <c r="N20" s="235">
        <v>0.21739130434782608</v>
      </c>
      <c r="O20" s="234">
        <v>443</v>
      </c>
      <c r="P20" s="235">
        <v>19.260869565217391</v>
      </c>
      <c r="Q20" s="234">
        <v>0</v>
      </c>
      <c r="R20" s="235">
        <v>0</v>
      </c>
      <c r="S20" s="234">
        <v>2</v>
      </c>
      <c r="T20" s="235">
        <v>8.6956521739130432E-2</v>
      </c>
      <c r="U20" s="234">
        <v>13</v>
      </c>
      <c r="V20" s="235">
        <v>0.56521739130434789</v>
      </c>
      <c r="W20" s="234">
        <v>0</v>
      </c>
      <c r="X20" s="235">
        <f t="shared" si="0"/>
        <v>0</v>
      </c>
      <c r="Z20" s="305"/>
      <c r="AA20" s="305"/>
      <c r="AB20" s="305"/>
      <c r="AC20" s="949">
        <v>44561</v>
      </c>
      <c r="AD20" s="947">
        <v>24712</v>
      </c>
      <c r="AE20" s="947">
        <v>14501</v>
      </c>
      <c r="AF20" s="305"/>
      <c r="AG20" s="305"/>
      <c r="AH20" s="305"/>
      <c r="AI20" s="306"/>
      <c r="AJ20" s="950"/>
    </row>
    <row r="21" spans="1:36" s="232" customFormat="1" ht="14.25" x14ac:dyDescent="0.15">
      <c r="A21" s="224"/>
      <c r="B21" s="233" t="s">
        <v>6</v>
      </c>
      <c r="C21" s="226"/>
      <c r="D21" s="802">
        <v>143800</v>
      </c>
      <c r="E21" s="226"/>
      <c r="F21" s="234">
        <v>4876</v>
      </c>
      <c r="G21" s="235">
        <v>3.3908205841446453</v>
      </c>
      <c r="H21" s="226"/>
      <c r="I21" s="234">
        <v>1642</v>
      </c>
      <c r="J21" s="235">
        <v>1.1418636995827538</v>
      </c>
      <c r="K21" s="234">
        <v>1516</v>
      </c>
      <c r="L21" s="235">
        <v>92.326431181485987</v>
      </c>
      <c r="M21" s="234">
        <v>23</v>
      </c>
      <c r="N21" s="235">
        <v>1.4007308160779537</v>
      </c>
      <c r="O21" s="234">
        <v>75</v>
      </c>
      <c r="P21" s="235">
        <v>4.5676004872107185</v>
      </c>
      <c r="Q21" s="234">
        <v>18</v>
      </c>
      <c r="R21" s="235">
        <v>1.0962241169305724</v>
      </c>
      <c r="S21" s="234">
        <v>1</v>
      </c>
      <c r="T21" s="235">
        <v>6.0901339829476243E-2</v>
      </c>
      <c r="U21" s="234">
        <v>0</v>
      </c>
      <c r="V21" s="235">
        <v>0</v>
      </c>
      <c r="W21" s="234">
        <v>9</v>
      </c>
      <c r="X21" s="235">
        <f t="shared" si="0"/>
        <v>0.54811205846528621</v>
      </c>
      <c r="Z21" s="305"/>
      <c r="AA21" s="305"/>
      <c r="AB21" s="305"/>
      <c r="AC21" s="949">
        <v>44592</v>
      </c>
      <c r="AD21" s="947">
        <v>15800</v>
      </c>
      <c r="AE21" s="947">
        <v>18653</v>
      </c>
      <c r="AF21" s="305"/>
      <c r="AG21" s="305"/>
      <c r="AH21" s="305"/>
      <c r="AI21" s="306"/>
      <c r="AJ21" s="950"/>
    </row>
    <row r="22" spans="1:36" s="232" customFormat="1" ht="14.25" x14ac:dyDescent="0.15">
      <c r="A22" s="224"/>
      <c r="B22" s="233" t="s">
        <v>5</v>
      </c>
      <c r="C22" s="226"/>
      <c r="D22" s="802">
        <v>34759</v>
      </c>
      <c r="E22" s="226"/>
      <c r="F22" s="234">
        <v>580</v>
      </c>
      <c r="G22" s="235">
        <v>1.6686325843666387</v>
      </c>
      <c r="H22" s="226"/>
      <c r="I22" s="234">
        <v>329</v>
      </c>
      <c r="J22" s="235">
        <v>0.94651744871831756</v>
      </c>
      <c r="K22" s="234">
        <v>289</v>
      </c>
      <c r="L22" s="235">
        <v>87.841945288753791</v>
      </c>
      <c r="M22" s="234">
        <v>5</v>
      </c>
      <c r="N22" s="235">
        <v>1.5197568389057752</v>
      </c>
      <c r="O22" s="234">
        <v>26</v>
      </c>
      <c r="P22" s="235">
        <v>7.9027355623100304</v>
      </c>
      <c r="Q22" s="234">
        <v>1</v>
      </c>
      <c r="R22" s="235">
        <v>0.303951367781155</v>
      </c>
      <c r="S22" s="234">
        <v>0</v>
      </c>
      <c r="T22" s="235">
        <v>0</v>
      </c>
      <c r="U22" s="234">
        <v>2</v>
      </c>
      <c r="V22" s="235">
        <v>0.60790273556231</v>
      </c>
      <c r="W22" s="234">
        <v>6</v>
      </c>
      <c r="X22" s="235">
        <f t="shared" si="0"/>
        <v>1.8237082066869299</v>
      </c>
      <c r="Z22" s="305"/>
      <c r="AA22" s="305"/>
      <c r="AB22" s="305"/>
      <c r="AC22" s="949">
        <v>44620</v>
      </c>
      <c r="AD22" s="947">
        <v>21660</v>
      </c>
      <c r="AE22" s="947">
        <v>18762</v>
      </c>
      <c r="AF22" s="305"/>
      <c r="AG22" s="305"/>
      <c r="AH22" s="305"/>
      <c r="AI22" s="306"/>
      <c r="AJ22" s="950"/>
    </row>
    <row r="23" spans="1:36" s="232" customFormat="1" ht="14.25" x14ac:dyDescent="0.15">
      <c r="A23" s="224"/>
      <c r="B23" s="233" t="s">
        <v>38</v>
      </c>
      <c r="C23" s="226"/>
      <c r="D23" s="802">
        <v>73212</v>
      </c>
      <c r="E23" s="226"/>
      <c r="F23" s="234">
        <v>936</v>
      </c>
      <c r="G23" s="235">
        <v>1.2784789378790362</v>
      </c>
      <c r="H23" s="226"/>
      <c r="I23" s="234">
        <v>747</v>
      </c>
      <c r="J23" s="235">
        <v>1.020324536961154</v>
      </c>
      <c r="K23" s="234">
        <v>694</v>
      </c>
      <c r="L23" s="235">
        <v>92.904953145917005</v>
      </c>
      <c r="M23" s="234">
        <v>10</v>
      </c>
      <c r="N23" s="235">
        <v>1.3386880856760375</v>
      </c>
      <c r="O23" s="234">
        <v>1</v>
      </c>
      <c r="P23" s="235">
        <v>0.13386880856760375</v>
      </c>
      <c r="Q23" s="234">
        <v>23</v>
      </c>
      <c r="R23" s="235">
        <v>3.0789825970548863</v>
      </c>
      <c r="S23" s="234">
        <v>0</v>
      </c>
      <c r="T23" s="235">
        <v>0</v>
      </c>
      <c r="U23" s="234">
        <v>19</v>
      </c>
      <c r="V23" s="235">
        <v>2.5435073627844713</v>
      </c>
      <c r="W23" s="234">
        <v>0</v>
      </c>
      <c r="X23" s="235">
        <f t="shared" si="0"/>
        <v>0</v>
      </c>
      <c r="Z23" s="305"/>
      <c r="AA23" s="305"/>
      <c r="AB23" s="305"/>
      <c r="AC23" s="949">
        <v>44651</v>
      </c>
      <c r="AD23" s="947">
        <v>28954</v>
      </c>
      <c r="AE23" s="947">
        <v>17183</v>
      </c>
      <c r="AF23" s="305"/>
      <c r="AG23" s="305"/>
      <c r="AH23" s="305"/>
      <c r="AI23" s="306"/>
      <c r="AJ23" s="950"/>
    </row>
    <row r="24" spans="1:36" s="232" customFormat="1" ht="14.25" x14ac:dyDescent="0.15">
      <c r="A24" s="224"/>
      <c r="B24" s="233" t="s">
        <v>45</v>
      </c>
      <c r="C24" s="226"/>
      <c r="D24" s="802">
        <v>174935</v>
      </c>
      <c r="E24" s="226"/>
      <c r="F24" s="234">
        <v>3379</v>
      </c>
      <c r="G24" s="235">
        <v>1.9315745848457997</v>
      </c>
      <c r="H24" s="226"/>
      <c r="I24" s="234">
        <v>1831</v>
      </c>
      <c r="J24" s="235">
        <v>1.0466744790922344</v>
      </c>
      <c r="K24" s="234">
        <v>1413</v>
      </c>
      <c r="L24" s="235">
        <v>77.170944838885859</v>
      </c>
      <c r="M24" s="234">
        <v>71</v>
      </c>
      <c r="N24" s="235">
        <v>3.8776624795193886</v>
      </c>
      <c r="O24" s="234">
        <v>0</v>
      </c>
      <c r="P24" s="235">
        <v>0</v>
      </c>
      <c r="Q24" s="234">
        <v>0</v>
      </c>
      <c r="R24" s="235">
        <v>0</v>
      </c>
      <c r="S24" s="234">
        <v>0</v>
      </c>
      <c r="T24" s="235">
        <v>0</v>
      </c>
      <c r="U24" s="234">
        <v>4</v>
      </c>
      <c r="V24" s="235">
        <v>0.21845985800109227</v>
      </c>
      <c r="W24" s="234">
        <v>343</v>
      </c>
      <c r="X24" s="235">
        <f t="shared" si="0"/>
        <v>18.732932823593664</v>
      </c>
      <c r="Z24" s="305"/>
      <c r="AA24" s="305"/>
      <c r="AB24" s="305"/>
      <c r="AC24" s="949">
        <v>44681</v>
      </c>
      <c r="AD24" s="947">
        <v>20498</v>
      </c>
      <c r="AE24" s="947">
        <v>16055</v>
      </c>
      <c r="AF24" s="305"/>
      <c r="AG24" s="305"/>
      <c r="AH24" s="305"/>
      <c r="AI24" s="306"/>
      <c r="AJ24" s="950"/>
    </row>
    <row r="25" spans="1:36" s="240" customFormat="1" ht="14.25" x14ac:dyDescent="0.15">
      <c r="A25" s="239"/>
      <c r="B25" s="233" t="s">
        <v>46</v>
      </c>
      <c r="C25" s="226"/>
      <c r="D25" s="802">
        <v>39783</v>
      </c>
      <c r="E25" s="226"/>
      <c r="F25" s="234">
        <v>560</v>
      </c>
      <c r="G25" s="235">
        <v>1.4076364276198376</v>
      </c>
      <c r="H25" s="226"/>
      <c r="I25" s="234">
        <v>425</v>
      </c>
      <c r="J25" s="235">
        <v>1.0682955031043411</v>
      </c>
      <c r="K25" s="234">
        <v>293</v>
      </c>
      <c r="L25" s="235">
        <v>68.941176470588232</v>
      </c>
      <c r="M25" s="234">
        <v>0</v>
      </c>
      <c r="N25" s="235">
        <v>0</v>
      </c>
      <c r="O25" s="234">
        <v>14</v>
      </c>
      <c r="P25" s="235">
        <v>3.2941176470588238</v>
      </c>
      <c r="Q25" s="234">
        <v>81</v>
      </c>
      <c r="R25" s="235">
        <v>19.058823529411764</v>
      </c>
      <c r="S25" s="234">
        <v>19</v>
      </c>
      <c r="T25" s="235">
        <v>4.4705882352941178</v>
      </c>
      <c r="U25" s="234">
        <v>9</v>
      </c>
      <c r="V25" s="235">
        <v>2.1176470588235294</v>
      </c>
      <c r="W25" s="234">
        <v>9</v>
      </c>
      <c r="X25" s="235">
        <f t="shared" si="0"/>
        <v>2.1176470588235294</v>
      </c>
      <c r="Z25" s="305"/>
      <c r="AA25" s="305"/>
      <c r="AB25" s="305"/>
      <c r="AC25" s="949">
        <v>44712</v>
      </c>
      <c r="AD25" s="947">
        <v>23876</v>
      </c>
      <c r="AE25" s="947">
        <v>15983</v>
      </c>
      <c r="AF25" s="305"/>
      <c r="AG25" s="305"/>
      <c r="AH25" s="305"/>
      <c r="AI25" s="306"/>
      <c r="AJ25" s="950"/>
    </row>
    <row r="26" spans="1:36" s="232" customFormat="1" ht="14.25" x14ac:dyDescent="0.15">
      <c r="B26" s="233" t="s">
        <v>47</v>
      </c>
      <c r="C26" s="226"/>
      <c r="D26" s="804">
        <v>15885</v>
      </c>
      <c r="E26" s="226"/>
      <c r="F26" s="238">
        <v>329</v>
      </c>
      <c r="G26" s="235">
        <v>2.0711362920994647</v>
      </c>
      <c r="H26" s="226"/>
      <c r="I26" s="238">
        <v>186</v>
      </c>
      <c r="J26" s="235">
        <v>1.1709159584513693</v>
      </c>
      <c r="K26" s="238">
        <v>180</v>
      </c>
      <c r="L26" s="235">
        <v>96.774193548387103</v>
      </c>
      <c r="M26" s="238">
        <v>6</v>
      </c>
      <c r="N26" s="235">
        <v>3.225806451612903</v>
      </c>
      <c r="O26" s="238">
        <v>0</v>
      </c>
      <c r="P26" s="235">
        <v>0</v>
      </c>
      <c r="Q26" s="238">
        <v>0</v>
      </c>
      <c r="R26" s="235">
        <v>0</v>
      </c>
      <c r="S26" s="238">
        <v>0</v>
      </c>
      <c r="T26" s="235">
        <v>0</v>
      </c>
      <c r="U26" s="238">
        <v>0</v>
      </c>
      <c r="V26" s="235">
        <v>0</v>
      </c>
      <c r="W26" s="238">
        <v>0</v>
      </c>
      <c r="X26" s="235">
        <f t="shared" si="0"/>
        <v>0</v>
      </c>
      <c r="Z26" s="305"/>
      <c r="AA26" s="305"/>
      <c r="AB26" s="305"/>
      <c r="AC26" s="949">
        <v>44742</v>
      </c>
      <c r="AD26" s="947">
        <v>25318</v>
      </c>
      <c r="AE26" s="947">
        <v>16449</v>
      </c>
      <c r="AF26" s="305"/>
      <c r="AG26" s="305"/>
      <c r="AH26" s="305"/>
      <c r="AI26" s="306"/>
      <c r="AJ26" s="950"/>
    </row>
    <row r="27" spans="1:36" s="232" customFormat="1" ht="14.25" x14ac:dyDescent="0.15">
      <c r="B27" s="233" t="s">
        <v>48</v>
      </c>
      <c r="C27" s="226"/>
      <c r="D27" s="804">
        <v>67247</v>
      </c>
      <c r="E27" s="226"/>
      <c r="F27" s="238">
        <v>1250</v>
      </c>
      <c r="G27" s="235">
        <v>1.8588189807723765</v>
      </c>
      <c r="H27" s="226"/>
      <c r="I27" s="238">
        <v>941</v>
      </c>
      <c r="J27" s="235">
        <v>1.3993189287254451</v>
      </c>
      <c r="K27" s="238">
        <v>745</v>
      </c>
      <c r="L27" s="235">
        <v>79.171094580233785</v>
      </c>
      <c r="M27" s="238">
        <v>15</v>
      </c>
      <c r="N27" s="235">
        <v>1.5940488841657812</v>
      </c>
      <c r="O27" s="238">
        <v>122</v>
      </c>
      <c r="P27" s="235">
        <v>12.964930924548353</v>
      </c>
      <c r="Q27" s="238">
        <v>10</v>
      </c>
      <c r="R27" s="235">
        <v>1.0626992561105209</v>
      </c>
      <c r="S27" s="238">
        <v>4</v>
      </c>
      <c r="T27" s="235">
        <v>0.42507970244420828</v>
      </c>
      <c r="U27" s="238">
        <v>42</v>
      </c>
      <c r="V27" s="235">
        <v>4.4633368756641874</v>
      </c>
      <c r="W27" s="238">
        <v>3</v>
      </c>
      <c r="X27" s="235">
        <f t="shared" si="0"/>
        <v>0.3188097768331562</v>
      </c>
      <c r="Z27" s="305"/>
      <c r="AA27" s="305"/>
      <c r="AB27" s="305"/>
      <c r="AC27" s="949">
        <v>44773</v>
      </c>
      <c r="AD27" s="947">
        <v>29962</v>
      </c>
      <c r="AE27" s="947">
        <v>16217</v>
      </c>
      <c r="AF27" s="305"/>
      <c r="AG27" s="305"/>
      <c r="AH27" s="305"/>
      <c r="AI27" s="306"/>
      <c r="AJ27" s="950"/>
    </row>
    <row r="28" spans="1:36" s="232" customFormat="1" ht="14.25" x14ac:dyDescent="0.15">
      <c r="B28" s="233" t="s">
        <v>49</v>
      </c>
      <c r="C28" s="226"/>
      <c r="D28" s="804">
        <v>9051</v>
      </c>
      <c r="E28" s="226"/>
      <c r="F28" s="238">
        <v>199</v>
      </c>
      <c r="G28" s="242">
        <v>2.198652082642802</v>
      </c>
      <c r="H28" s="226"/>
      <c r="I28" s="238">
        <v>150</v>
      </c>
      <c r="J28" s="242">
        <v>1.6572754391779914</v>
      </c>
      <c r="K28" s="238">
        <v>27</v>
      </c>
      <c r="L28" s="242">
        <v>18</v>
      </c>
      <c r="M28" s="238">
        <v>1</v>
      </c>
      <c r="N28" s="242">
        <v>0.66666666666666674</v>
      </c>
      <c r="O28" s="238">
        <v>121</v>
      </c>
      <c r="P28" s="242">
        <v>80.666666666666657</v>
      </c>
      <c r="Q28" s="238">
        <v>0</v>
      </c>
      <c r="R28" s="242">
        <v>0</v>
      </c>
      <c r="S28" s="238">
        <v>0</v>
      </c>
      <c r="T28" s="242">
        <v>0</v>
      </c>
      <c r="U28" s="238">
        <v>1</v>
      </c>
      <c r="V28" s="242">
        <v>0.66666666666666674</v>
      </c>
      <c r="W28" s="238">
        <v>0</v>
      </c>
      <c r="X28" s="242">
        <f t="shared" si="0"/>
        <v>0</v>
      </c>
      <c r="Z28" s="305"/>
      <c r="AA28" s="305"/>
      <c r="AB28" s="305"/>
      <c r="AC28" s="949">
        <v>44804</v>
      </c>
      <c r="AD28" s="947">
        <v>19002</v>
      </c>
      <c r="AE28" s="947">
        <v>17806</v>
      </c>
      <c r="AF28" s="305"/>
      <c r="AG28" s="305"/>
      <c r="AH28" s="305"/>
      <c r="AI28" s="306"/>
      <c r="AJ28" s="950"/>
    </row>
    <row r="29" spans="1:36" s="232" customFormat="1" ht="14.25" x14ac:dyDescent="0.15">
      <c r="B29" s="244" t="s">
        <v>4</v>
      </c>
      <c r="C29" s="226"/>
      <c r="D29" s="805">
        <v>3350</v>
      </c>
      <c r="E29" s="226"/>
      <c r="F29" s="245">
        <v>90</v>
      </c>
      <c r="G29" s="246">
        <v>2.6865671641791042</v>
      </c>
      <c r="H29" s="226"/>
      <c r="I29" s="245">
        <v>37</v>
      </c>
      <c r="J29" s="246">
        <v>1.1044776119402986</v>
      </c>
      <c r="K29" s="245">
        <v>23</v>
      </c>
      <c r="L29" s="246">
        <v>62.162162162162161</v>
      </c>
      <c r="M29" s="245">
        <v>4</v>
      </c>
      <c r="N29" s="246">
        <v>10.810810810810811</v>
      </c>
      <c r="O29" s="245">
        <v>0</v>
      </c>
      <c r="P29" s="246">
        <v>0</v>
      </c>
      <c r="Q29" s="245">
        <v>2</v>
      </c>
      <c r="R29" s="246">
        <v>5.4054054054054053</v>
      </c>
      <c r="S29" s="245">
        <v>0</v>
      </c>
      <c r="T29" s="246">
        <v>0</v>
      </c>
      <c r="U29" s="245">
        <v>4</v>
      </c>
      <c r="V29" s="246">
        <v>10.810810810810811</v>
      </c>
      <c r="W29" s="245">
        <v>4</v>
      </c>
      <c r="X29" s="246">
        <f t="shared" si="0"/>
        <v>10.810810810810811</v>
      </c>
      <c r="Z29" s="305"/>
      <c r="AA29" s="305"/>
      <c r="AB29" s="305"/>
      <c r="AC29" s="949">
        <v>44834</v>
      </c>
      <c r="AD29" s="947">
        <v>23558</v>
      </c>
      <c r="AE29" s="947">
        <v>17545</v>
      </c>
      <c r="AF29" s="305"/>
      <c r="AG29" s="305"/>
      <c r="AH29" s="305"/>
      <c r="AI29" s="306"/>
      <c r="AJ29" s="950"/>
    </row>
    <row r="30" spans="1:36" s="223" customFormat="1" ht="7.5" customHeight="1" x14ac:dyDescent="0.15">
      <c r="A30" s="220"/>
      <c r="B30" s="221"/>
      <c r="C30" s="222"/>
      <c r="D30" s="221"/>
      <c r="E30" s="222"/>
      <c r="F30" s="221"/>
      <c r="G30" s="574"/>
      <c r="H30" s="222"/>
      <c r="I30" s="221"/>
      <c r="J30" s="574"/>
      <c r="K30" s="221"/>
      <c r="L30" s="574"/>
      <c r="M30" s="221"/>
      <c r="N30" s="574"/>
      <c r="O30" s="221"/>
      <c r="P30" s="574"/>
      <c r="Q30" s="221"/>
      <c r="R30" s="574"/>
      <c r="S30" s="221"/>
      <c r="T30" s="574"/>
      <c r="U30" s="221"/>
      <c r="V30" s="574"/>
      <c r="W30" s="221"/>
      <c r="X30" s="574"/>
      <c r="Z30" s="309"/>
      <c r="AA30" s="309"/>
      <c r="AB30" s="305"/>
      <c r="AC30" s="949">
        <v>44865</v>
      </c>
      <c r="AD30" s="947">
        <v>27902</v>
      </c>
      <c r="AE30" s="947">
        <v>14112</v>
      </c>
      <c r="AF30" s="309"/>
      <c r="AG30" s="309"/>
      <c r="AH30" s="305"/>
      <c r="AI30" s="306"/>
      <c r="AJ30" s="950"/>
    </row>
    <row r="31" spans="1:36" s="251" customFormat="1" x14ac:dyDescent="0.15">
      <c r="B31" s="252" t="s">
        <v>3</v>
      </c>
      <c r="C31" s="211"/>
      <c r="D31" s="806">
        <v>1392030</v>
      </c>
      <c r="E31" s="211"/>
      <c r="F31" s="253">
        <v>25809</v>
      </c>
      <c r="G31" s="254">
        <v>1.8540548695071226</v>
      </c>
      <c r="H31" s="211"/>
      <c r="I31" s="253">
        <v>14730</v>
      </c>
      <c r="J31" s="254">
        <v>1.0581668498523737</v>
      </c>
      <c r="K31" s="253">
        <v>12550</v>
      </c>
      <c r="L31" s="254">
        <v>85.200271554650371</v>
      </c>
      <c r="M31" s="253">
        <v>277</v>
      </c>
      <c r="N31" s="254">
        <v>1.8805159538357092</v>
      </c>
      <c r="O31" s="253">
        <v>998</v>
      </c>
      <c r="P31" s="254">
        <v>6.7752885268160217</v>
      </c>
      <c r="Q31" s="253">
        <v>251</v>
      </c>
      <c r="R31" s="254">
        <v>1.7040054310930075</v>
      </c>
      <c r="S31" s="253">
        <v>26</v>
      </c>
      <c r="T31" s="254">
        <v>0.17651052274270196</v>
      </c>
      <c r="U31" s="253">
        <v>151</v>
      </c>
      <c r="V31" s="254">
        <v>1.0251188051595383</v>
      </c>
      <c r="W31" s="253">
        <f>SUM(W12:W29)</f>
        <v>477</v>
      </c>
      <c r="X31" s="254">
        <f>W31/$I31*100</f>
        <v>3.2382892057026478</v>
      </c>
      <c r="Z31" s="305"/>
      <c r="AA31" s="305"/>
      <c r="AB31" s="309"/>
      <c r="AC31" s="949">
        <v>44895</v>
      </c>
      <c r="AD31" s="947">
        <v>25864</v>
      </c>
      <c r="AE31" s="947">
        <v>14618</v>
      </c>
      <c r="AF31" s="305"/>
      <c r="AG31" s="305"/>
      <c r="AH31" s="309"/>
      <c r="AI31" s="309"/>
      <c r="AJ31" s="438"/>
    </row>
    <row r="32" spans="1:36" s="256" customFormat="1" ht="6.75" customHeight="1" x14ac:dyDescent="0.2">
      <c r="B32" s="257" t="s">
        <v>42</v>
      </c>
      <c r="C32" s="258"/>
      <c r="E32" s="258"/>
      <c r="AB32" s="439"/>
      <c r="AC32" s="949">
        <v>44926</v>
      </c>
      <c r="AD32" s="947">
        <v>27618</v>
      </c>
      <c r="AE32" s="947">
        <v>15332</v>
      </c>
      <c r="AF32" s="439"/>
      <c r="AG32" s="439"/>
      <c r="AH32" s="439"/>
      <c r="AI32" s="439"/>
    </row>
    <row r="33" spans="2:35" s="251" customFormat="1" x14ac:dyDescent="0.2">
      <c r="B33" s="1091" t="s">
        <v>401</v>
      </c>
      <c r="C33" s="1091"/>
      <c r="D33" s="1091"/>
      <c r="E33" s="1091"/>
      <c r="F33" s="1091"/>
      <c r="G33" s="1091"/>
      <c r="H33" s="1091"/>
      <c r="I33" s="1091"/>
      <c r="J33" s="1091"/>
      <c r="K33" s="1091"/>
      <c r="L33" s="1091"/>
      <c r="M33" s="1091"/>
      <c r="N33" s="1091"/>
      <c r="O33" s="1091"/>
      <c r="P33" s="1091"/>
      <c r="Q33" s="1091"/>
      <c r="R33" s="1091"/>
      <c r="S33" s="1091"/>
      <c r="T33" s="1091"/>
      <c r="U33" s="1091"/>
      <c r="V33" s="1091"/>
      <c r="W33" s="1091"/>
      <c r="X33" s="1091"/>
      <c r="AB33" s="439"/>
      <c r="AC33" s="949">
        <v>44957</v>
      </c>
      <c r="AD33" s="947">
        <v>19275</v>
      </c>
      <c r="AE33" s="947">
        <v>18183</v>
      </c>
      <c r="AF33" s="439"/>
      <c r="AG33" s="439"/>
      <c r="AH33" s="439"/>
      <c r="AI33" s="439"/>
    </row>
    <row r="34" spans="2:35" s="251" customFormat="1" ht="11.25" customHeight="1" x14ac:dyDescent="0.2">
      <c r="B34" s="1091"/>
      <c r="C34" s="1091"/>
      <c r="D34" s="1091"/>
      <c r="E34" s="1091"/>
      <c r="F34" s="1091"/>
      <c r="G34" s="1091"/>
      <c r="H34" s="1091"/>
      <c r="I34" s="1091"/>
      <c r="J34" s="1091"/>
      <c r="K34" s="1091"/>
      <c r="L34" s="1091"/>
      <c r="M34" s="1091"/>
      <c r="N34" s="1091"/>
      <c r="O34" s="1091"/>
      <c r="P34" s="1091"/>
      <c r="Q34" s="1091"/>
      <c r="R34" s="1091"/>
      <c r="S34" s="1091"/>
      <c r="T34" s="1091"/>
      <c r="U34" s="1091"/>
      <c r="V34" s="1091"/>
      <c r="W34" s="1091"/>
      <c r="X34" s="1091"/>
      <c r="AB34" s="439"/>
      <c r="AC34" s="949">
        <v>44985</v>
      </c>
      <c r="AD34" s="947">
        <v>22255</v>
      </c>
      <c r="AE34" s="947">
        <v>17384</v>
      </c>
      <c r="AF34" s="439"/>
      <c r="AG34" s="439"/>
      <c r="AH34" s="439"/>
      <c r="AI34" s="439"/>
    </row>
    <row r="35" spans="2:35" x14ac:dyDescent="0.2">
      <c r="B35" s="1075"/>
      <c r="C35" s="1075"/>
      <c r="D35" s="1075"/>
      <c r="E35" s="262"/>
      <c r="F35" s="262"/>
      <c r="AC35" s="949">
        <v>45016</v>
      </c>
      <c r="AD35" s="947">
        <f>GETPIVOTDATA("Suma de AltasPIA",[1]td!$A$3,"Fecha",$AC35)</f>
        <v>31089</v>
      </c>
      <c r="AE35" s="947">
        <f>GETPIVOTDATA("Suma de BajasPIA",[1]td!$A$3,"Fecha",$AC35)</f>
        <v>20191</v>
      </c>
    </row>
    <row r="36" spans="2:35" x14ac:dyDescent="0.2">
      <c r="B36" s="1076"/>
      <c r="C36" s="1076"/>
      <c r="D36" s="1076"/>
      <c r="E36" s="262"/>
      <c r="F36" s="262"/>
      <c r="AC36" s="949">
        <v>45046</v>
      </c>
      <c r="AD36" s="947">
        <f>GETPIVOTDATA("Suma de AltasPIA",[1]td!$A$3,"Fecha",$AC36)</f>
        <v>29256</v>
      </c>
      <c r="AE36" s="947">
        <f>GETPIVOTDATA("Suma de BajasPIA",[1]td!$A$3,"Fecha",$AC36)</f>
        <v>18363</v>
      </c>
    </row>
    <row r="37" spans="2:35" x14ac:dyDescent="0.2">
      <c r="AC37" s="949">
        <v>45077</v>
      </c>
      <c r="AD37" s="947">
        <f>GETPIVOTDATA("Suma de AltasPIA",[1]td!$A$3,"Fecha",$AC37)</f>
        <v>26178</v>
      </c>
      <c r="AE37" s="947">
        <f>GETPIVOTDATA("Suma de BajasPIA",[1]td!$A$3,"Fecha",$AC37)</f>
        <v>15112</v>
      </c>
    </row>
    <row r="38" spans="2:35" x14ac:dyDescent="0.2">
      <c r="AC38" s="949">
        <v>45107</v>
      </c>
      <c r="AD38" s="947">
        <f>GETPIVOTDATA("Suma de AltasPIA",[1]td!$A$3,"Fecha",$AC38)</f>
        <v>26589</v>
      </c>
      <c r="AE38" s="947">
        <f>GETPIVOTDATA("Suma de BajasPIA",[1]td!$A$3,"Fecha",$AC38)</f>
        <v>15064</v>
      </c>
    </row>
    <row r="39" spans="2:35" x14ac:dyDescent="0.2">
      <c r="AC39" s="949">
        <v>45138</v>
      </c>
      <c r="AD39" s="947">
        <f>GETPIVOTDATA("Suma de AltasPIA",[1]td!$A$3,"Fecha",$AC39)</f>
        <v>21178</v>
      </c>
      <c r="AE39" s="947">
        <f>GETPIVOTDATA("Suma de BajasPIA",[1]td!$A$3,"Fecha",$AC39)</f>
        <v>19930</v>
      </c>
      <c r="AF39" s="1014"/>
    </row>
    <row r="40" spans="2:35" x14ac:dyDescent="0.2">
      <c r="AC40" s="949">
        <v>45169</v>
      </c>
      <c r="AD40" s="947">
        <f>GETPIVOTDATA("Suma de AltasPIA",[1]td!$A$3,"Fecha",$AC40)</f>
        <v>19953</v>
      </c>
      <c r="AE40" s="947">
        <f>GETPIVOTDATA("Suma de BajasPIA",[1]td!$A$3,"Fecha",$AC40)</f>
        <v>13281</v>
      </c>
    </row>
    <row r="41" spans="2:35" x14ac:dyDescent="0.2">
      <c r="AC41" s="949">
        <v>45199</v>
      </c>
      <c r="AD41" s="947">
        <f>GETPIVOTDATA("Suma de AltasPIA",[1]td!$A$3,"Fecha",$AC41)</f>
        <v>25272</v>
      </c>
      <c r="AE41" s="947">
        <f>GETPIVOTDATA("Suma de BajasPIA",[1]td!$A$3,"Fecha",$AC41)</f>
        <v>16023</v>
      </c>
    </row>
    <row r="42" spans="2:35" x14ac:dyDescent="0.2">
      <c r="AC42" s="1022">
        <v>45230</v>
      </c>
      <c r="AD42" s="947">
        <f>GETPIVOTDATA("Suma de AltasPIA",[1]td!$A$3,"Fecha",$AC42)</f>
        <v>25809</v>
      </c>
      <c r="AE42" s="947">
        <f>GETPIVOTDATA("Suma de BajasPIA",[1]td!$A$3,"Fecha",$AC42)</f>
        <v>14730</v>
      </c>
    </row>
  </sheetData>
  <mergeCells count="20">
    <mergeCell ref="B2:C2"/>
    <mergeCell ref="B3:C3"/>
    <mergeCell ref="A4:W4"/>
    <mergeCell ref="B5:W5"/>
    <mergeCell ref="B7:B10"/>
    <mergeCell ref="D7:D9"/>
    <mergeCell ref="F7:G7"/>
    <mergeCell ref="F8:G9"/>
    <mergeCell ref="I8:J9"/>
    <mergeCell ref="K8:X8"/>
    <mergeCell ref="U9:V9"/>
    <mergeCell ref="B33:X34"/>
    <mergeCell ref="B35:D35"/>
    <mergeCell ref="B36:D36"/>
    <mergeCell ref="K9:L9"/>
    <mergeCell ref="M9:N9"/>
    <mergeCell ref="O9:P9"/>
    <mergeCell ref="Q9:R9"/>
    <mergeCell ref="S9:T9"/>
    <mergeCell ref="W9:X9"/>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6" style="1" customWidth="1"/>
    <col min="7" max="7" width="0.5703125" style="1" customWidth="1"/>
    <col min="8" max="8" width="8" style="1" customWidth="1"/>
    <col min="9" max="9" width="6.140625" style="1" customWidth="1"/>
    <col min="10" max="10" width="0.5703125" style="1" customWidth="1"/>
    <col min="11" max="11" width="6.7109375" style="1" customWidth="1"/>
    <col min="12" max="12" width="5.85546875" style="1" customWidth="1"/>
    <col min="13" max="13" width="0.5703125" style="1" customWidth="1"/>
    <col min="14" max="14" width="6.85546875" style="1" customWidth="1"/>
    <col min="15" max="15" width="6.140625" style="1" customWidth="1"/>
    <col min="16" max="16" width="0.5703125" style="1" customWidth="1"/>
    <col min="17" max="17" width="7" style="1" customWidth="1"/>
    <col min="18" max="18" width="5" style="1" customWidth="1"/>
    <col min="19" max="19" width="0.5703125" style="1" customWidth="1"/>
    <col min="20" max="20" width="8.140625" style="1" customWidth="1"/>
    <col min="21" max="21" width="5.85546875" style="1" customWidth="1"/>
    <col min="22" max="22" width="0.7109375" style="1" customWidth="1"/>
    <col min="23" max="23" width="7.5703125" style="1" customWidth="1"/>
    <col min="24" max="24" width="6.140625" style="1" customWidth="1"/>
    <col min="25" max="25" width="0.5703125" style="1" customWidth="1"/>
    <col min="26" max="26" width="7.28515625" style="1" customWidth="1"/>
    <col min="27" max="27" width="6.140625" style="1" customWidth="1"/>
    <col min="28" max="28" width="0.7109375" style="1" customWidth="1"/>
    <col min="29" max="29" width="9.140625" style="1" customWidth="1"/>
    <col min="30" max="30" width="6.7109375" style="53" customWidth="1"/>
    <col min="31" max="16384" width="11.42578125" style="1"/>
  </cols>
  <sheetData>
    <row r="1" spans="2:32" hidden="1" x14ac:dyDescent="0.2">
      <c r="E1" s="140" t="s">
        <v>39</v>
      </c>
      <c r="F1" s="140"/>
      <c r="H1" s="140" t="s">
        <v>24</v>
      </c>
      <c r="K1" s="140" t="s">
        <v>23</v>
      </c>
      <c r="N1" s="140" t="s">
        <v>22</v>
      </c>
      <c r="Q1" s="140" t="s">
        <v>21</v>
      </c>
      <c r="T1" s="140" t="s">
        <v>20</v>
      </c>
      <c r="W1" s="140" t="s">
        <v>19</v>
      </c>
      <c r="Z1" s="140" t="s">
        <v>18</v>
      </c>
    </row>
    <row r="2" spans="2:32" s="2" customFormat="1" ht="14.25" x14ac:dyDescent="0.2">
      <c r="B2" s="11"/>
      <c r="C2" s="46"/>
      <c r="D2" s="46"/>
      <c r="AB2" s="46"/>
      <c r="AD2" s="90"/>
    </row>
    <row r="3" spans="2:32" s="44" customFormat="1" ht="47.25" customHeight="1" x14ac:dyDescent="0.2">
      <c r="B3" s="1069"/>
      <c r="C3" s="1069"/>
      <c r="D3" s="1069"/>
      <c r="E3" s="1069"/>
      <c r="F3" s="1069"/>
      <c r="G3" s="1069"/>
      <c r="H3" s="1069"/>
      <c r="I3" s="1069"/>
      <c r="J3" s="1069"/>
      <c r="K3" s="1069"/>
      <c r="L3" s="45"/>
      <c r="M3" s="45"/>
      <c r="W3" s="89"/>
      <c r="AA3" s="89"/>
      <c r="AD3" s="88"/>
    </row>
    <row r="4" spans="2:32" s="7" customFormat="1" ht="2.25" customHeight="1" x14ac:dyDescent="0.2">
      <c r="B4" s="1042"/>
      <c r="C4" s="1042"/>
      <c r="D4" s="1042"/>
      <c r="E4" s="1042"/>
      <c r="F4" s="1042"/>
      <c r="G4" s="1042"/>
      <c r="H4" s="1042"/>
      <c r="I4" s="1042"/>
      <c r="J4" s="1042"/>
      <c r="K4" s="1042"/>
      <c r="L4" s="1042"/>
      <c r="M4" s="1042"/>
      <c r="N4" s="1042"/>
      <c r="O4" s="1042"/>
      <c r="P4" s="1042"/>
      <c r="Q4" s="1042"/>
      <c r="R4" s="1042"/>
      <c r="S4" s="1042"/>
      <c r="T4" s="1042"/>
      <c r="U4" s="1042"/>
      <c r="V4" s="1042"/>
      <c r="W4" s="1042"/>
      <c r="X4" s="1042"/>
      <c r="Y4" s="1042"/>
      <c r="Z4" s="1042"/>
      <c r="AA4" s="1042"/>
      <c r="AB4" s="1042"/>
      <c r="AC4" s="1042"/>
      <c r="AD4" s="1042"/>
    </row>
    <row r="5" spans="2:32" s="7" customFormat="1" ht="39" customHeight="1" x14ac:dyDescent="0.2">
      <c r="B5" s="1043" t="s">
        <v>440</v>
      </c>
      <c r="C5" s="1043"/>
      <c r="D5" s="1043"/>
      <c r="E5" s="1043"/>
      <c r="F5" s="1043"/>
      <c r="G5" s="1043"/>
      <c r="H5" s="1043"/>
      <c r="I5" s="1043"/>
      <c r="J5" s="1043"/>
      <c r="K5" s="1043"/>
      <c r="L5" s="1043"/>
      <c r="M5" s="1043"/>
      <c r="N5" s="1043"/>
      <c r="O5" s="1043"/>
      <c r="P5" s="1043"/>
      <c r="Q5" s="1043"/>
      <c r="R5" s="1043"/>
      <c r="S5" s="1043"/>
      <c r="T5" s="1043"/>
      <c r="U5" s="1043"/>
      <c r="V5" s="1043"/>
      <c r="W5" s="1043"/>
      <c r="X5" s="1043"/>
      <c r="Y5" s="1043"/>
      <c r="Z5" s="1043"/>
      <c r="AA5" s="1043"/>
      <c r="AB5" s="1043"/>
      <c r="AC5" s="1043"/>
      <c r="AD5" s="1043"/>
      <c r="AE5" s="13"/>
    </row>
    <row r="6" spans="2:32" s="7" customFormat="1" ht="14.2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8"/>
    </row>
    <row r="7" spans="2:32" s="7" customFormat="1" ht="5.25" customHeight="1" x14ac:dyDescent="0.2">
      <c r="AC7" s="87"/>
      <c r="AD7" s="86"/>
    </row>
    <row r="8" spans="2:32" s="83" customFormat="1" ht="21.75" customHeight="1" x14ac:dyDescent="0.2">
      <c r="B8" s="1103" t="s">
        <v>30</v>
      </c>
      <c r="C8" s="68"/>
      <c r="D8" s="1103" t="s">
        <v>120</v>
      </c>
      <c r="E8" s="1106" t="s">
        <v>29</v>
      </c>
      <c r="F8" s="1107"/>
      <c r="G8" s="1107"/>
      <c r="H8" s="1107"/>
      <c r="I8" s="1107"/>
      <c r="J8" s="1107"/>
      <c r="K8" s="1107"/>
      <c r="L8" s="1107"/>
      <c r="M8" s="1107"/>
      <c r="N8" s="1107"/>
      <c r="O8" s="1107"/>
      <c r="P8" s="1107"/>
      <c r="Q8" s="1107"/>
      <c r="R8" s="1107"/>
      <c r="S8" s="1107"/>
      <c r="T8" s="1107"/>
      <c r="U8" s="1107"/>
      <c r="V8" s="1107"/>
      <c r="W8" s="1107"/>
      <c r="X8" s="1107"/>
      <c r="Y8" s="1107"/>
      <c r="Z8" s="1107"/>
      <c r="AA8" s="1108"/>
      <c r="AB8" s="68"/>
      <c r="AC8" s="1109" t="s">
        <v>3</v>
      </c>
      <c r="AD8" s="1110"/>
    </row>
    <row r="9" spans="2:32" s="83" customFormat="1" ht="21.75" customHeight="1" x14ac:dyDescent="0.2">
      <c r="B9" s="1104"/>
      <c r="C9" s="68"/>
      <c r="D9" s="1104"/>
      <c r="E9" s="1100" t="s">
        <v>25</v>
      </c>
      <c r="F9" s="1101"/>
      <c r="G9" s="199"/>
      <c r="H9" s="1100" t="s">
        <v>24</v>
      </c>
      <c r="I9" s="1101"/>
      <c r="J9" s="199"/>
      <c r="K9" s="1100" t="s">
        <v>23</v>
      </c>
      <c r="L9" s="1101"/>
      <c r="M9" s="199"/>
      <c r="N9" s="1100" t="s">
        <v>22</v>
      </c>
      <c r="O9" s="1101"/>
      <c r="P9" s="199"/>
      <c r="Q9" s="1100" t="s">
        <v>21</v>
      </c>
      <c r="R9" s="1101"/>
      <c r="S9" s="199"/>
      <c r="T9" s="1100" t="s">
        <v>20</v>
      </c>
      <c r="U9" s="1101"/>
      <c r="V9" s="199"/>
      <c r="W9" s="1100" t="s">
        <v>19</v>
      </c>
      <c r="X9" s="1101"/>
      <c r="Y9" s="199"/>
      <c r="Z9" s="1100" t="s">
        <v>18</v>
      </c>
      <c r="AA9" s="1101"/>
      <c r="AB9" s="68"/>
      <c r="AC9" s="1111"/>
      <c r="AD9" s="1112"/>
    </row>
    <row r="10" spans="2:32" s="83" customFormat="1" ht="21.75" customHeight="1" x14ac:dyDescent="0.2">
      <c r="B10" s="1105"/>
      <c r="D10" s="1105"/>
      <c r="E10" s="38" t="s">
        <v>12</v>
      </c>
      <c r="F10" s="198" t="s">
        <v>28</v>
      </c>
      <c r="G10" s="200"/>
      <c r="H10" s="38" t="s">
        <v>12</v>
      </c>
      <c r="I10" s="198" t="s">
        <v>28</v>
      </c>
      <c r="J10" s="200"/>
      <c r="K10" s="38" t="s">
        <v>12</v>
      </c>
      <c r="L10" s="198" t="s">
        <v>28</v>
      </c>
      <c r="M10" s="200"/>
      <c r="N10" s="38" t="s">
        <v>12</v>
      </c>
      <c r="O10" s="198" t="s">
        <v>28</v>
      </c>
      <c r="P10" s="200"/>
      <c r="Q10" s="38" t="s">
        <v>12</v>
      </c>
      <c r="R10" s="198" t="s">
        <v>28</v>
      </c>
      <c r="S10" s="200"/>
      <c r="T10" s="38" t="s">
        <v>12</v>
      </c>
      <c r="U10" s="198" t="s">
        <v>28</v>
      </c>
      <c r="V10" s="200"/>
      <c r="W10" s="38" t="s">
        <v>12</v>
      </c>
      <c r="X10" s="198" t="s">
        <v>28</v>
      </c>
      <c r="Y10" s="200"/>
      <c r="Z10" s="38" t="s">
        <v>12</v>
      </c>
      <c r="AA10" s="198" t="s">
        <v>28</v>
      </c>
      <c r="AC10" s="85" t="s">
        <v>12</v>
      </c>
      <c r="AD10" s="84" t="s">
        <v>28</v>
      </c>
    </row>
    <row r="11" spans="2:32" s="78" customFormat="1" ht="9" customHeight="1" x14ac:dyDescent="0.2">
      <c r="B11" s="82"/>
      <c r="D11" s="80"/>
      <c r="E11" s="80"/>
      <c r="F11" s="80"/>
      <c r="G11" s="80"/>
      <c r="H11" s="80"/>
      <c r="I11" s="80"/>
      <c r="J11" s="80"/>
      <c r="K11" s="80"/>
      <c r="L11" s="80"/>
      <c r="M11" s="80"/>
      <c r="N11" s="80"/>
      <c r="O11" s="80"/>
      <c r="P11" s="80"/>
      <c r="Q11" s="80"/>
      <c r="R11" s="80"/>
      <c r="S11" s="80"/>
      <c r="T11" s="80"/>
      <c r="U11" s="80"/>
      <c r="V11" s="80"/>
      <c r="W11" s="80"/>
      <c r="X11" s="80"/>
      <c r="Y11" s="80"/>
      <c r="Z11" s="80"/>
      <c r="AA11" s="80"/>
      <c r="AB11" s="81"/>
      <c r="AC11" s="80"/>
      <c r="AD11" s="79"/>
    </row>
    <row r="12" spans="2:32" s="73" customFormat="1" ht="21" customHeight="1" x14ac:dyDescent="0.2">
      <c r="B12" s="1126" t="s">
        <v>27</v>
      </c>
      <c r="D12" s="417" t="s">
        <v>34</v>
      </c>
      <c r="E12" s="77">
        <v>475</v>
      </c>
      <c r="F12" s="76">
        <v>0.18338210653921289</v>
      </c>
      <c r="G12" s="74"/>
      <c r="H12" s="77">
        <v>9617</v>
      </c>
      <c r="I12" s="76">
        <v>3.7128120391318111</v>
      </c>
      <c r="J12" s="74"/>
      <c r="K12" s="77">
        <v>6026</v>
      </c>
      <c r="L12" s="76">
        <v>2.3264433136953619</v>
      </c>
      <c r="M12" s="74"/>
      <c r="N12" s="77">
        <v>9007</v>
      </c>
      <c r="O12" s="76">
        <v>3.4773108075761905</v>
      </c>
      <c r="P12" s="74"/>
      <c r="Q12" s="77">
        <v>8241</v>
      </c>
      <c r="R12" s="76">
        <v>3.1815830315571652</v>
      </c>
      <c r="S12" s="74"/>
      <c r="T12" s="77">
        <v>11148</v>
      </c>
      <c r="U12" s="76">
        <v>4.3038815235771475</v>
      </c>
      <c r="V12" s="74"/>
      <c r="W12" s="77">
        <v>37640</v>
      </c>
      <c r="X12" s="76">
        <v>14.531584189759943</v>
      </c>
      <c r="Y12" s="74"/>
      <c r="Z12" s="77">
        <v>176868</v>
      </c>
      <c r="AA12" s="76">
        <f t="shared" ref="AA12:AA19" si="0">Z12*100/$AC12</f>
        <v>68.283002988163162</v>
      </c>
      <c r="AB12" s="66"/>
      <c r="AC12" s="153">
        <f>E12+H12+K12+N12+Q12+T12+W12+Z12</f>
        <v>259022</v>
      </c>
      <c r="AD12" s="75">
        <f>F12+I12+L12+O12+R12+U12+X12+AA12</f>
        <v>100</v>
      </c>
      <c r="AF12" s="425"/>
    </row>
    <row r="13" spans="2:32" s="73" customFormat="1" ht="21" customHeight="1" x14ac:dyDescent="0.2">
      <c r="B13" s="1127"/>
      <c r="D13" s="418" t="s">
        <v>52</v>
      </c>
      <c r="E13" s="415">
        <v>624</v>
      </c>
      <c r="F13" s="416">
        <v>0.18453239963093521</v>
      </c>
      <c r="G13" s="74"/>
      <c r="H13" s="415">
        <v>10668</v>
      </c>
      <c r="I13" s="416">
        <v>3.1547942936904114</v>
      </c>
      <c r="J13" s="74"/>
      <c r="K13" s="415">
        <v>7540</v>
      </c>
      <c r="L13" s="416">
        <v>2.229766495540467</v>
      </c>
      <c r="M13" s="74"/>
      <c r="N13" s="415">
        <v>11081</v>
      </c>
      <c r="O13" s="416">
        <v>3.2769287184461424</v>
      </c>
      <c r="P13" s="74"/>
      <c r="Q13" s="415">
        <v>12215</v>
      </c>
      <c r="R13" s="416">
        <v>3.6122808677754383</v>
      </c>
      <c r="S13" s="74"/>
      <c r="T13" s="415">
        <v>19300</v>
      </c>
      <c r="U13" s="416">
        <v>5.7074924885850153</v>
      </c>
      <c r="V13" s="74"/>
      <c r="W13" s="415">
        <v>61774</v>
      </c>
      <c r="X13" s="416">
        <v>18.268116113463769</v>
      </c>
      <c r="Y13" s="74"/>
      <c r="Z13" s="415">
        <v>214950</v>
      </c>
      <c r="AA13" s="416">
        <f t="shared" si="0"/>
        <v>63.566088622867824</v>
      </c>
      <c r="AB13" s="66"/>
      <c r="AC13" s="157">
        <f t="shared" ref="AC13:AD15" si="1">E13+H13+K13+N13+Q13+T13+W13+Z13</f>
        <v>338152</v>
      </c>
      <c r="AD13" s="181">
        <f t="shared" si="1"/>
        <v>100</v>
      </c>
      <c r="AF13" s="425"/>
    </row>
    <row r="14" spans="2:32" s="73" customFormat="1" ht="21" customHeight="1" x14ac:dyDescent="0.2">
      <c r="B14" s="1127"/>
      <c r="D14" s="418" t="s">
        <v>53</v>
      </c>
      <c r="E14" s="415">
        <v>265</v>
      </c>
      <c r="F14" s="416">
        <v>9.2820915179196911E-2</v>
      </c>
      <c r="G14" s="74"/>
      <c r="H14" s="415">
        <v>7347</v>
      </c>
      <c r="I14" s="416">
        <v>2.5734160898926781</v>
      </c>
      <c r="J14" s="74"/>
      <c r="K14" s="415">
        <v>6135</v>
      </c>
      <c r="L14" s="416">
        <v>2.1488917532995209</v>
      </c>
      <c r="M14" s="74"/>
      <c r="N14" s="415">
        <v>8306</v>
      </c>
      <c r="O14" s="416">
        <v>2.9093227225600358</v>
      </c>
      <c r="P14" s="74"/>
      <c r="Q14" s="415">
        <v>10636</v>
      </c>
      <c r="R14" s="416">
        <v>3.7254462409280689</v>
      </c>
      <c r="S14" s="74"/>
      <c r="T14" s="415">
        <v>18491</v>
      </c>
      <c r="U14" s="416">
        <v>6.4767982738812453</v>
      </c>
      <c r="V14" s="74"/>
      <c r="W14" s="415">
        <v>66348</v>
      </c>
      <c r="X14" s="416">
        <v>23.239555020035308</v>
      </c>
      <c r="Y14" s="74"/>
      <c r="Z14" s="415">
        <v>167968</v>
      </c>
      <c r="AA14" s="416">
        <f t="shared" si="0"/>
        <v>58.833748984223945</v>
      </c>
      <c r="AB14" s="66"/>
      <c r="AC14" s="157">
        <f t="shared" si="1"/>
        <v>285496</v>
      </c>
      <c r="AD14" s="181">
        <f t="shared" si="1"/>
        <v>100</v>
      </c>
      <c r="AF14" s="425"/>
    </row>
    <row r="15" spans="2:32" s="73" customFormat="1" ht="21" customHeight="1" x14ac:dyDescent="0.2">
      <c r="B15" s="1128"/>
      <c r="D15" s="421" t="s">
        <v>71</v>
      </c>
      <c r="E15" s="419">
        <f>SUM(E12:E14)</f>
        <v>1364</v>
      </c>
      <c r="F15" s="420">
        <f t="shared" ref="F13:F19" si="2">E15*100/$AC15</f>
        <v>0.15453113847757372</v>
      </c>
      <c r="G15" s="74"/>
      <c r="H15" s="419">
        <f>SUM(H12:H14)</f>
        <v>27632</v>
      </c>
      <c r="I15" s="420">
        <f t="shared" ref="I12:I19" si="3">H15*100/$AC15</f>
        <v>3.1305017730295579</v>
      </c>
      <c r="J15" s="74"/>
      <c r="K15" s="419">
        <f>SUM(K12:K14)</f>
        <v>19701</v>
      </c>
      <c r="L15" s="420">
        <f t="shared" ref="L12:L19" si="4">K15*100/$AC15</f>
        <v>2.2319779759139884</v>
      </c>
      <c r="M15" s="74"/>
      <c r="N15" s="419">
        <f>SUM(N12:N14)</f>
        <v>28394</v>
      </c>
      <c r="O15" s="420">
        <f t="shared" ref="O12:O19" si="5">N15*100/$AC15</f>
        <v>3.2168307521497277</v>
      </c>
      <c r="P15" s="74"/>
      <c r="Q15" s="419">
        <f>SUM(Q12:Q14)</f>
        <v>31092</v>
      </c>
      <c r="R15" s="420">
        <f t="shared" ref="R12:R19" si="6">Q15*100/$AC15</f>
        <v>3.5224942503993564</v>
      </c>
      <c r="S15" s="74"/>
      <c r="T15" s="419">
        <f>SUM(T12:T14)</f>
        <v>48939</v>
      </c>
      <c r="U15" s="420">
        <f t="shared" ref="U12:U19" si="7">T15*100/$AC15</f>
        <v>5.5444277023123023</v>
      </c>
      <c r="V15" s="74"/>
      <c r="W15" s="419">
        <f>SUM(W12:W14)</f>
        <v>165762</v>
      </c>
      <c r="X15" s="420">
        <f t="shared" ref="X12:X19" si="8">W15*100/$AC15</f>
        <v>18.779611859471832</v>
      </c>
      <c r="Y15" s="74"/>
      <c r="Z15" s="419">
        <f>SUM(Z12:Z14)</f>
        <v>559786</v>
      </c>
      <c r="AA15" s="420">
        <f t="shared" si="0"/>
        <v>63.419624548245665</v>
      </c>
      <c r="AB15" s="66"/>
      <c r="AC15" s="422">
        <f>SUM(AC12:AC14)</f>
        <v>882670</v>
      </c>
      <c r="AD15" s="424">
        <f t="shared" si="1"/>
        <v>100</v>
      </c>
      <c r="AF15" s="425"/>
    </row>
    <row r="16" spans="2:32" s="73" customFormat="1" ht="21" customHeight="1" x14ac:dyDescent="0.2">
      <c r="B16" s="1126" t="s">
        <v>26</v>
      </c>
      <c r="D16" s="417" t="s">
        <v>34</v>
      </c>
      <c r="E16" s="77">
        <v>589</v>
      </c>
      <c r="F16" s="76">
        <v>0.40902777777777777</v>
      </c>
      <c r="G16" s="74"/>
      <c r="H16" s="77">
        <v>19898</v>
      </c>
      <c r="I16" s="76">
        <v>13.818055555555556</v>
      </c>
      <c r="J16" s="74"/>
      <c r="K16" s="77">
        <v>9167</v>
      </c>
      <c r="L16" s="76">
        <v>6.3659722222222221</v>
      </c>
      <c r="M16" s="74"/>
      <c r="N16" s="77">
        <v>11045</v>
      </c>
      <c r="O16" s="76">
        <v>7.6701388888888893</v>
      </c>
      <c r="P16" s="74"/>
      <c r="Q16" s="77">
        <v>9328</v>
      </c>
      <c r="R16" s="76">
        <v>6.4777777777777779</v>
      </c>
      <c r="S16" s="74"/>
      <c r="T16" s="77">
        <v>12199</v>
      </c>
      <c r="U16" s="76">
        <v>8.4715277777777782</v>
      </c>
      <c r="V16" s="74"/>
      <c r="W16" s="77">
        <v>27400</v>
      </c>
      <c r="X16" s="76">
        <v>19.027777777777779</v>
      </c>
      <c r="Y16" s="74"/>
      <c r="Z16" s="77">
        <v>54374</v>
      </c>
      <c r="AA16" s="76">
        <f t="shared" si="0"/>
        <v>37.759722222222223</v>
      </c>
      <c r="AB16" s="66"/>
      <c r="AC16" s="153">
        <f>E16+H16+K16+N16+Q16+T16+W16+Z16</f>
        <v>144000</v>
      </c>
      <c r="AD16" s="75">
        <f>F16+I16+L16+O16+R16+U16+X16+AA16</f>
        <v>100</v>
      </c>
      <c r="AF16" s="425"/>
    </row>
    <row r="17" spans="2:32" s="73" customFormat="1" ht="21" customHeight="1" x14ac:dyDescent="0.2">
      <c r="B17" s="1127"/>
      <c r="D17" s="418" t="s">
        <v>52</v>
      </c>
      <c r="E17" s="415">
        <v>868</v>
      </c>
      <c r="F17" s="416">
        <v>0.43538452278244816</v>
      </c>
      <c r="G17" s="74"/>
      <c r="H17" s="415">
        <v>25717</v>
      </c>
      <c r="I17" s="416">
        <v>12.899520475110853</v>
      </c>
      <c r="J17" s="74"/>
      <c r="K17" s="415">
        <v>11545</v>
      </c>
      <c r="L17" s="416">
        <v>5.7909151100499585</v>
      </c>
      <c r="M17" s="74"/>
      <c r="N17" s="415">
        <v>14644</v>
      </c>
      <c r="O17" s="416">
        <v>7.3453582392006584</v>
      </c>
      <c r="P17" s="74"/>
      <c r="Q17" s="415">
        <v>14493</v>
      </c>
      <c r="R17" s="416">
        <v>7.2696173832788267</v>
      </c>
      <c r="S17" s="74"/>
      <c r="T17" s="415">
        <v>20798</v>
      </c>
      <c r="U17" s="416">
        <v>10.432174314319536</v>
      </c>
      <c r="V17" s="74"/>
      <c r="W17" s="415">
        <v>40108</v>
      </c>
      <c r="X17" s="416">
        <v>20.117975161012019</v>
      </c>
      <c r="Y17" s="74"/>
      <c r="Z17" s="415">
        <v>71191</v>
      </c>
      <c r="AA17" s="416">
        <f t="shared" si="0"/>
        <v>35.709054794245702</v>
      </c>
      <c r="AB17" s="66"/>
      <c r="AC17" s="157">
        <f t="shared" ref="AC17:AD19" si="9">E17+H17+K17+N17+Q17+T17+W17+Z17</f>
        <v>199364</v>
      </c>
      <c r="AD17" s="181">
        <f t="shared" si="9"/>
        <v>100</v>
      </c>
      <c r="AF17" s="425"/>
    </row>
    <row r="18" spans="2:32" s="73" customFormat="1" ht="21" customHeight="1" x14ac:dyDescent="0.2">
      <c r="B18" s="1127"/>
      <c r="D18" s="418" t="s">
        <v>53</v>
      </c>
      <c r="E18" s="415">
        <v>363</v>
      </c>
      <c r="F18" s="416">
        <v>0.21867996819200464</v>
      </c>
      <c r="G18" s="74"/>
      <c r="H18" s="415">
        <v>16539</v>
      </c>
      <c r="I18" s="416">
        <v>9.9634930962191852</v>
      </c>
      <c r="J18" s="74"/>
      <c r="K18" s="415">
        <v>10279</v>
      </c>
      <c r="L18" s="416">
        <v>6.192317887178004</v>
      </c>
      <c r="M18" s="74"/>
      <c r="N18" s="415">
        <v>11741</v>
      </c>
      <c r="O18" s="416">
        <v>7.0730620014940122</v>
      </c>
      <c r="P18" s="74"/>
      <c r="Q18" s="415">
        <v>12367</v>
      </c>
      <c r="R18" s="416">
        <v>7.4501795223981304</v>
      </c>
      <c r="S18" s="74"/>
      <c r="T18" s="415">
        <v>18099</v>
      </c>
      <c r="U18" s="416">
        <v>10.903274777705487</v>
      </c>
      <c r="V18" s="74"/>
      <c r="W18" s="415">
        <v>34194</v>
      </c>
      <c r="X18" s="416">
        <v>20.599291549193957</v>
      </c>
      <c r="Y18" s="74"/>
      <c r="Z18" s="415">
        <v>62414</v>
      </c>
      <c r="AA18" s="416">
        <f t="shared" si="0"/>
        <v>37.599701197619218</v>
      </c>
      <c r="AB18" s="66"/>
      <c r="AC18" s="157">
        <f t="shared" si="9"/>
        <v>165996</v>
      </c>
      <c r="AD18" s="181">
        <f t="shared" si="9"/>
        <v>100</v>
      </c>
      <c r="AF18" s="425"/>
    </row>
    <row r="19" spans="2:32" s="73" customFormat="1" ht="21" customHeight="1" x14ac:dyDescent="0.2">
      <c r="B19" s="1128"/>
      <c r="D19" s="421" t="s">
        <v>71</v>
      </c>
      <c r="E19" s="419">
        <f>SUM(E16:E18)</f>
        <v>1820</v>
      </c>
      <c r="F19" s="420">
        <f t="shared" si="2"/>
        <v>0.35731113554264177</v>
      </c>
      <c r="G19" s="74"/>
      <c r="H19" s="419">
        <f>SUM(H16:H18)</f>
        <v>62154</v>
      </c>
      <c r="I19" s="420">
        <f t="shared" si="3"/>
        <v>12.202371603580964</v>
      </c>
      <c r="J19" s="74"/>
      <c r="K19" s="419">
        <f>SUM(K16:K18)</f>
        <v>30991</v>
      </c>
      <c r="L19" s="420">
        <f t="shared" si="4"/>
        <v>6.0843018690120934</v>
      </c>
      <c r="M19" s="74"/>
      <c r="N19" s="419">
        <f>SUM(N16:N18)</f>
        <v>37430</v>
      </c>
      <c r="O19" s="420">
        <f t="shared" si="5"/>
        <v>7.3484372545940007</v>
      </c>
      <c r="P19" s="74"/>
      <c r="Q19" s="419">
        <f>SUM(Q16:Q18)</f>
        <v>36188</v>
      </c>
      <c r="R19" s="420">
        <f t="shared" si="6"/>
        <v>7.1046018533061099</v>
      </c>
      <c r="S19" s="74"/>
      <c r="T19" s="419">
        <f>SUM(T16:T18)</f>
        <v>51096</v>
      </c>
      <c r="U19" s="420">
        <f t="shared" si="7"/>
        <v>10.031411967959793</v>
      </c>
      <c r="V19" s="74"/>
      <c r="W19" s="419">
        <f>SUM(W16:W18)</f>
        <v>101702</v>
      </c>
      <c r="X19" s="420">
        <f t="shared" si="8"/>
        <v>19.966624784042722</v>
      </c>
      <c r="Y19" s="74"/>
      <c r="Z19" s="419">
        <f>SUM(Z16:Z18)</f>
        <v>187979</v>
      </c>
      <c r="AA19" s="420">
        <f t="shared" si="0"/>
        <v>36.904939531961681</v>
      </c>
      <c r="AB19" s="66"/>
      <c r="AC19" s="422">
        <f>SUM(AC16:AC18)</f>
        <v>509360</v>
      </c>
      <c r="AD19" s="424">
        <f t="shared" si="9"/>
        <v>100</v>
      </c>
      <c r="AF19" s="425"/>
    </row>
    <row r="20" spans="2:32" s="70" customFormat="1" ht="3" customHeight="1" x14ac:dyDescent="0.2">
      <c r="B20" s="423"/>
      <c r="C20" s="68"/>
      <c r="D20" s="66"/>
      <c r="E20" s="71"/>
      <c r="F20" s="72"/>
      <c r="G20" s="66"/>
      <c r="H20" s="71"/>
      <c r="I20" s="72"/>
      <c r="J20" s="66"/>
      <c r="K20" s="71"/>
      <c r="L20" s="72"/>
      <c r="M20" s="66"/>
      <c r="N20" s="71"/>
      <c r="O20" s="72"/>
      <c r="P20" s="66"/>
      <c r="Q20" s="71"/>
      <c r="R20" s="72"/>
      <c r="S20" s="66"/>
      <c r="T20" s="71"/>
      <c r="U20" s="72"/>
      <c r="V20" s="66"/>
      <c r="W20" s="71"/>
      <c r="X20" s="72"/>
      <c r="Y20" s="66"/>
      <c r="Z20" s="71"/>
      <c r="AA20" s="72"/>
      <c r="AB20" s="66"/>
      <c r="AC20" s="71"/>
      <c r="AD20" s="64"/>
    </row>
    <row r="21" spans="2:32" s="63" customFormat="1" ht="18" customHeight="1" x14ac:dyDescent="0.2">
      <c r="B21" s="1106" t="s">
        <v>3</v>
      </c>
      <c r="C21" s="1107"/>
      <c r="D21" s="1108"/>
      <c r="E21" s="65">
        <f>E15+E19</f>
        <v>3184</v>
      </c>
      <c r="F21" s="67">
        <f>E21*100/$AC21</f>
        <v>0.22873070264290282</v>
      </c>
      <c r="G21" s="66"/>
      <c r="H21" s="65">
        <f>H15+H19</f>
        <v>89786</v>
      </c>
      <c r="I21" s="67">
        <f>H21*100/$AC21</f>
        <v>6.4500046694395952</v>
      </c>
      <c r="J21" s="66"/>
      <c r="K21" s="65">
        <f>K15+K19</f>
        <v>50692</v>
      </c>
      <c r="L21" s="67">
        <f>K21*100/$AC21</f>
        <v>3.6415881841626976</v>
      </c>
      <c r="M21" s="66"/>
      <c r="N21" s="65">
        <f>N15+N19</f>
        <v>65824</v>
      </c>
      <c r="O21" s="67">
        <f>N21*100/$AC21</f>
        <v>4.7286337219743828</v>
      </c>
      <c r="P21" s="66"/>
      <c r="Q21" s="65">
        <f>Q15+Q19</f>
        <v>67280</v>
      </c>
      <c r="R21" s="67">
        <f>Q21*100/$AC21</f>
        <v>4.8332291689115898</v>
      </c>
      <c r="S21" s="66"/>
      <c r="T21" s="65">
        <f>T15+T19</f>
        <v>100035</v>
      </c>
      <c r="U21" s="67">
        <f>T21*100/$AC21</f>
        <v>7.1862675373375575</v>
      </c>
      <c r="V21" s="66"/>
      <c r="W21" s="65">
        <f>W15+W19</f>
        <v>267464</v>
      </c>
      <c r="X21" s="67">
        <f>W21*100/$AC21</f>
        <v>19.213953722261731</v>
      </c>
      <c r="Y21" s="66"/>
      <c r="Z21" s="65">
        <f>Z15+Z19</f>
        <v>747765</v>
      </c>
      <c r="AA21" s="67">
        <f>Z21*100/$AC21</f>
        <v>53.71759229326954</v>
      </c>
      <c r="AB21" s="66"/>
      <c r="AC21" s="65">
        <f>AC15+AC19</f>
        <v>1392030</v>
      </c>
      <c r="AD21" s="67">
        <f>F21+I21+L21+O21+R21+U21+X21+AA21</f>
        <v>100</v>
      </c>
    </row>
    <row r="22" spans="2:32" s="19" customFormat="1" ht="5.25" customHeight="1" x14ac:dyDescent="0.2">
      <c r="B22" s="62"/>
      <c r="C22" s="62"/>
      <c r="D22" s="62"/>
      <c r="E22" s="62"/>
      <c r="F22" s="62"/>
      <c r="G22" s="62"/>
      <c r="H22" s="62"/>
      <c r="I22" s="62"/>
      <c r="J22" s="62"/>
      <c r="K22" s="62"/>
      <c r="L22" s="62"/>
      <c r="M22" s="62"/>
      <c r="N22" s="62"/>
      <c r="O22" s="48"/>
      <c r="P22" s="48"/>
      <c r="AD22" s="56"/>
    </row>
    <row r="23" spans="2:32" s="19" customFormat="1" ht="5.25" customHeight="1" x14ac:dyDescent="0.2">
      <c r="B23" s="62"/>
      <c r="C23" s="62"/>
      <c r="D23" s="62"/>
      <c r="E23" s="62"/>
      <c r="F23" s="62"/>
      <c r="G23" s="62"/>
      <c r="H23" s="62"/>
      <c r="I23" s="62"/>
      <c r="J23" s="62"/>
      <c r="K23" s="62"/>
      <c r="L23" s="62"/>
      <c r="M23" s="62"/>
      <c r="N23" s="62"/>
      <c r="O23" s="48"/>
      <c r="P23" s="48"/>
      <c r="AD23" s="56"/>
    </row>
    <row r="24" spans="2:32" s="19" customFormat="1" ht="12.75" customHeight="1" x14ac:dyDescent="0.2">
      <c r="B24" s="48"/>
      <c r="C24" s="48"/>
      <c r="D24" s="48"/>
      <c r="E24" s="48"/>
      <c r="F24" s="48"/>
      <c r="G24" s="48"/>
      <c r="H24" s="48"/>
      <c r="I24" s="48"/>
      <c r="J24" s="48"/>
      <c r="K24" s="48"/>
      <c r="L24" s="48"/>
      <c r="M24" s="48"/>
      <c r="N24" s="48"/>
      <c r="O24" s="48"/>
      <c r="P24" s="48"/>
      <c r="AD24" s="56"/>
    </row>
    <row r="25" spans="2:32" s="57" customFormat="1" ht="24.75" customHeight="1" x14ac:dyDescent="0.2">
      <c r="B25" s="61"/>
      <c r="C25" s="61"/>
      <c r="D25" s="61"/>
      <c r="E25" s="61" t="s">
        <v>122</v>
      </c>
      <c r="F25" s="61" t="s">
        <v>24</v>
      </c>
      <c r="G25" s="61"/>
      <c r="H25" s="61" t="s">
        <v>23</v>
      </c>
      <c r="I25" s="61" t="s">
        <v>22</v>
      </c>
      <c r="J25" s="61"/>
      <c r="K25" s="61" t="s">
        <v>21</v>
      </c>
      <c r="L25" s="61" t="s">
        <v>20</v>
      </c>
      <c r="M25" s="61"/>
      <c r="N25" s="61" t="s">
        <v>19</v>
      </c>
      <c r="O25" s="61" t="s">
        <v>18</v>
      </c>
      <c r="P25" s="61"/>
      <c r="AD25" s="58"/>
    </row>
    <row r="26" spans="2:32" s="57" customFormat="1" ht="10.5" x14ac:dyDescent="0.2">
      <c r="B26" s="60"/>
      <c r="C26" s="60"/>
      <c r="D26" s="60"/>
      <c r="E26" s="60" t="e">
        <f>#REF!</f>
        <v>#REF!</v>
      </c>
      <c r="F26" s="59" t="e">
        <f>#REF!</f>
        <v>#REF!</v>
      </c>
      <c r="G26" s="59"/>
      <c r="H26" s="59" t="e">
        <f>#REF!</f>
        <v>#REF!</v>
      </c>
      <c r="I26" s="59" t="e">
        <f>#REF!</f>
        <v>#REF!</v>
      </c>
      <c r="J26" s="59"/>
      <c r="K26" s="59" t="e">
        <f>#REF!</f>
        <v>#REF!</v>
      </c>
      <c r="L26" s="59" t="e">
        <f>#REF!</f>
        <v>#REF!</v>
      </c>
      <c r="M26" s="59"/>
      <c r="N26" s="59" t="e">
        <f>#REF!</f>
        <v>#REF!</v>
      </c>
      <c r="O26" s="59" t="e">
        <f>#REF!</f>
        <v>#REF!</v>
      </c>
      <c r="P26" s="59"/>
      <c r="AD26" s="58"/>
    </row>
    <row r="27" spans="2:32" s="19" customFormat="1" x14ac:dyDescent="0.2">
      <c r="B27" s="48"/>
      <c r="C27" s="48"/>
      <c r="D27" s="48"/>
      <c r="E27" s="48"/>
      <c r="F27" s="48"/>
      <c r="G27" s="48"/>
      <c r="H27" s="48"/>
      <c r="I27" s="48"/>
      <c r="J27" s="48"/>
      <c r="K27" s="48"/>
      <c r="L27" s="48"/>
      <c r="M27" s="48"/>
      <c r="N27" s="48"/>
      <c r="O27" s="48"/>
      <c r="P27" s="48"/>
      <c r="AD27" s="56"/>
    </row>
    <row r="28" spans="2:32" s="19" customFormat="1" x14ac:dyDescent="0.2">
      <c r="B28" s="48"/>
      <c r="C28" s="48"/>
      <c r="D28" s="48"/>
      <c r="E28" s="48"/>
      <c r="F28" s="48"/>
      <c r="G28" s="48"/>
      <c r="H28" s="48"/>
      <c r="I28" s="48"/>
      <c r="J28" s="48"/>
      <c r="K28" s="48"/>
      <c r="L28" s="48"/>
      <c r="M28" s="48"/>
      <c r="N28" s="48"/>
      <c r="O28" s="48"/>
      <c r="P28" s="48"/>
      <c r="AD28" s="56"/>
    </row>
    <row r="29" spans="2:32" s="19" customFormat="1" x14ac:dyDescent="0.2">
      <c r="B29" s="48"/>
      <c r="C29" s="48"/>
      <c r="D29" s="48"/>
      <c r="E29" s="48"/>
      <c r="F29" s="48"/>
      <c r="G29" s="48"/>
      <c r="H29" s="48"/>
      <c r="I29" s="48"/>
      <c r="J29" s="48"/>
      <c r="K29" s="48"/>
      <c r="L29" s="48"/>
      <c r="M29" s="48"/>
      <c r="N29" s="48"/>
      <c r="O29" s="48"/>
      <c r="P29" s="48"/>
      <c r="AD29" s="56"/>
    </row>
    <row r="30" spans="2:32" s="19" customFormat="1" x14ac:dyDescent="0.2">
      <c r="B30" s="48"/>
      <c r="C30" s="48"/>
      <c r="D30" s="48"/>
      <c r="E30" s="48"/>
      <c r="F30" s="48"/>
      <c r="G30" s="48"/>
      <c r="H30" s="48"/>
      <c r="I30" s="48"/>
      <c r="J30" s="48"/>
      <c r="K30" s="48"/>
      <c r="L30" s="48"/>
      <c r="M30" s="48"/>
      <c r="N30" s="48"/>
      <c r="O30" s="48"/>
      <c r="P30" s="48"/>
      <c r="AD30" s="56"/>
    </row>
    <row r="31" spans="2:32" s="19" customFormat="1" x14ac:dyDescent="0.2">
      <c r="B31" s="48"/>
      <c r="C31" s="48"/>
      <c r="D31" s="48"/>
      <c r="E31" s="48"/>
      <c r="F31" s="48"/>
      <c r="G31" s="48"/>
      <c r="H31" s="48"/>
      <c r="I31" s="48"/>
      <c r="J31" s="48"/>
      <c r="K31" s="48"/>
      <c r="L31" s="48"/>
      <c r="M31" s="48"/>
      <c r="N31" s="48"/>
      <c r="O31" s="48"/>
      <c r="P31" s="48"/>
      <c r="AD31" s="56"/>
    </row>
    <row r="32" spans="2:32" s="19" customFormat="1" x14ac:dyDescent="0.2">
      <c r="B32" s="48"/>
      <c r="C32" s="48"/>
      <c r="D32" s="48"/>
      <c r="E32" s="48"/>
      <c r="F32" s="48"/>
      <c r="G32" s="48"/>
      <c r="H32" s="48"/>
      <c r="I32" s="48"/>
      <c r="J32" s="48"/>
      <c r="K32" s="48"/>
      <c r="L32" s="48"/>
      <c r="M32" s="48"/>
      <c r="N32" s="48"/>
      <c r="O32" s="48"/>
      <c r="P32" s="48"/>
      <c r="AD32" s="56"/>
    </row>
    <row r="33" spans="2:30" s="19" customFormat="1" x14ac:dyDescent="0.2">
      <c r="B33" s="48"/>
      <c r="C33" s="48"/>
      <c r="D33" s="48"/>
      <c r="E33" s="48"/>
      <c r="F33" s="48"/>
      <c r="G33" s="48"/>
      <c r="H33" s="48"/>
      <c r="I33" s="48"/>
      <c r="J33" s="48"/>
      <c r="K33" s="48"/>
      <c r="L33" s="48"/>
      <c r="M33" s="48"/>
      <c r="N33" s="48"/>
      <c r="O33" s="48"/>
      <c r="P33" s="48"/>
      <c r="AD33" s="56"/>
    </row>
    <row r="34" spans="2:30" s="19" customFormat="1" x14ac:dyDescent="0.2">
      <c r="B34" s="48"/>
      <c r="C34" s="48"/>
      <c r="D34" s="48"/>
      <c r="E34" s="48"/>
      <c r="F34" s="48"/>
      <c r="G34" s="48"/>
      <c r="H34" s="48"/>
      <c r="I34" s="48"/>
      <c r="J34" s="48"/>
      <c r="K34" s="48"/>
      <c r="L34" s="48"/>
      <c r="M34" s="48"/>
      <c r="N34" s="48"/>
      <c r="O34" s="48"/>
      <c r="P34" s="48"/>
      <c r="AD34" s="56"/>
    </row>
    <row r="35" spans="2:30" s="19" customFormat="1" x14ac:dyDescent="0.2">
      <c r="C35" s="1102" t="s">
        <v>17</v>
      </c>
      <c r="D35" s="1102"/>
      <c r="E35" s="1102"/>
      <c r="F35" s="1102"/>
      <c r="G35" s="1102"/>
      <c r="H35" s="1102"/>
      <c r="I35" s="1102"/>
      <c r="J35" s="1102"/>
      <c r="K35" s="1102"/>
      <c r="L35" s="1102"/>
      <c r="M35" s="48"/>
      <c r="N35" s="48"/>
      <c r="O35" s="48"/>
      <c r="P35" s="48"/>
      <c r="AD35" s="56"/>
    </row>
    <row r="36" spans="2:30" s="19" customFormat="1" x14ac:dyDescent="0.2">
      <c r="L36" s="48"/>
      <c r="M36" s="48"/>
      <c r="N36" s="48"/>
      <c r="O36" s="48"/>
      <c r="P36" s="48"/>
      <c r="AD36" s="56"/>
    </row>
    <row r="37" spans="2:30" s="19" customFormat="1" x14ac:dyDescent="0.2">
      <c r="B37" s="48"/>
      <c r="C37" s="48"/>
      <c r="D37" s="48"/>
      <c r="E37" s="48"/>
      <c r="F37" s="48"/>
      <c r="G37" s="48"/>
      <c r="H37" s="48"/>
      <c r="I37" s="48"/>
      <c r="J37" s="48"/>
      <c r="K37" s="48"/>
      <c r="L37" s="48"/>
      <c r="M37" s="48"/>
      <c r="N37" s="48"/>
      <c r="O37" s="48"/>
      <c r="P37" s="48"/>
      <c r="AD37" s="56"/>
    </row>
    <row r="38" spans="2:30" s="19" customFormat="1" ht="5.25" customHeight="1" x14ac:dyDescent="0.2">
      <c r="B38" s="48"/>
      <c r="C38" s="48"/>
      <c r="D38" s="48"/>
      <c r="E38" s="48"/>
      <c r="F38" s="48"/>
      <c r="G38" s="48"/>
      <c r="H38" s="48"/>
      <c r="I38" s="48"/>
      <c r="J38" s="48"/>
      <c r="K38" s="48"/>
      <c r="L38" s="48"/>
      <c r="M38" s="48"/>
      <c r="N38" s="48"/>
      <c r="O38" s="48"/>
      <c r="P38" s="48"/>
      <c r="AD38" s="56"/>
    </row>
    <row r="39" spans="2:30" s="19" customFormat="1" ht="5.25" customHeight="1" x14ac:dyDescent="0.2">
      <c r="B39" s="48"/>
      <c r="C39" s="48"/>
      <c r="D39" s="48"/>
      <c r="E39" s="48"/>
      <c r="F39" s="48"/>
      <c r="G39" s="48"/>
      <c r="H39" s="48"/>
      <c r="I39" s="48"/>
      <c r="J39" s="48"/>
      <c r="K39" s="48"/>
      <c r="L39" s="48"/>
      <c r="M39" s="48"/>
      <c r="N39" s="48"/>
      <c r="O39" s="48"/>
      <c r="P39" s="48"/>
      <c r="AD39" s="56"/>
    </row>
    <row r="40" spans="2:30" s="19" customFormat="1" ht="16.5" customHeight="1" x14ac:dyDescent="0.2">
      <c r="B40" s="48"/>
      <c r="C40" s="48"/>
      <c r="D40" s="48"/>
      <c r="E40" s="48"/>
      <c r="F40" s="48"/>
      <c r="G40" s="48"/>
      <c r="H40" s="48"/>
      <c r="I40" s="48"/>
      <c r="J40" s="48"/>
      <c r="K40" s="48"/>
      <c r="L40" s="48"/>
      <c r="M40" s="48"/>
      <c r="N40" s="48"/>
      <c r="O40" s="48"/>
      <c r="P40" s="48"/>
      <c r="AD40" s="56"/>
    </row>
    <row r="41" spans="2:30" s="19" customFormat="1" x14ac:dyDescent="0.2">
      <c r="B41" s="48"/>
      <c r="C41" s="48"/>
      <c r="D41" s="48"/>
      <c r="E41" s="48"/>
      <c r="F41" s="48"/>
      <c r="G41" s="48"/>
      <c r="H41" s="48"/>
      <c r="I41" s="48"/>
      <c r="J41" s="48"/>
      <c r="K41" s="48"/>
      <c r="L41" s="48"/>
      <c r="M41" s="48"/>
      <c r="N41" s="48"/>
      <c r="O41" s="48"/>
      <c r="P41" s="48"/>
      <c r="AD41" s="56"/>
    </row>
    <row r="42" spans="2:30" s="19" customFormat="1" x14ac:dyDescent="0.2">
      <c r="AD42" s="56"/>
    </row>
    <row r="43" spans="2:30" s="20" customFormat="1" x14ac:dyDescent="0.2">
      <c r="AD43" s="55"/>
    </row>
    <row r="44" spans="2:30" s="3" customFormat="1" ht="12.75" customHeight="1" x14ac:dyDescent="0.2">
      <c r="B44" s="1098"/>
      <c r="C44" s="1099"/>
      <c r="D44" s="1099"/>
      <c r="E44" s="1099"/>
      <c r="F44" s="1099"/>
      <c r="G44" s="1099"/>
      <c r="H44" s="1099"/>
      <c r="I44" s="1099"/>
      <c r="J44" s="1099"/>
      <c r="K44" s="1099"/>
      <c r="L44" s="1099"/>
      <c r="M44" s="1099"/>
      <c r="N44" s="1099"/>
      <c r="O44" s="1099"/>
      <c r="P44" s="403"/>
      <c r="AD44" s="54"/>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90"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2578125" defaultRowHeight="15" x14ac:dyDescent="0.2"/>
  <cols>
    <col min="1" max="1" width="1.140625" style="261" customWidth="1"/>
    <col min="2" max="2" width="28.7109375" style="261" customWidth="1"/>
    <col min="3" max="3" width="0.5703125" style="261" customWidth="1"/>
    <col min="4" max="4" width="11.85546875" style="261" customWidth="1"/>
    <col min="5" max="5" width="7.7109375" style="261" customWidth="1"/>
    <col min="6" max="6" width="0.42578125" style="261" customWidth="1"/>
    <col min="7" max="7" width="12.42578125" style="261" customWidth="1"/>
    <col min="8" max="8" width="6.28515625" style="261" customWidth="1"/>
    <col min="9" max="9" width="0.42578125" style="261" customWidth="1"/>
    <col min="10" max="10" width="10.85546875" style="261" customWidth="1"/>
    <col min="11" max="11" width="6.28515625" style="261" customWidth="1"/>
    <col min="12" max="12" width="0.42578125" style="261" customWidth="1"/>
    <col min="13" max="13" width="11.85546875" style="261" customWidth="1"/>
    <col min="14" max="14" width="6.28515625" style="261" customWidth="1"/>
    <col min="15" max="15" width="0.7109375" style="259" customWidth="1"/>
    <col min="16" max="16" width="10.140625" style="261" bestFit="1" customWidth="1"/>
    <col min="17" max="17" width="8.5703125" style="261" customWidth="1"/>
    <col min="18" max="18" width="0.42578125" style="261" customWidth="1"/>
    <col min="19" max="19" width="8.42578125" style="261" bestFit="1" customWidth="1"/>
    <col min="20" max="20" width="7.85546875" style="261" bestFit="1" customWidth="1"/>
    <col min="21" max="21" width="0.42578125" style="261" customWidth="1"/>
    <col min="22" max="22" width="8.42578125" style="261" bestFit="1" customWidth="1"/>
    <col min="23" max="23" width="7.7109375" style="261" bestFit="1" customWidth="1"/>
    <col min="24" max="24" width="0.42578125" style="261" customWidth="1"/>
    <col min="25" max="25" width="8.42578125" style="261" bestFit="1" customWidth="1"/>
    <col min="26" max="26" width="7.7109375" style="261" bestFit="1" customWidth="1"/>
    <col min="27" max="27" width="11.42578125" style="261"/>
    <col min="28" max="30" width="2.42578125" style="261" bestFit="1" customWidth="1"/>
    <col min="31" max="31" width="13" style="261" bestFit="1" customWidth="1"/>
    <col min="32" max="32" width="3.42578125" style="261" bestFit="1" customWidth="1"/>
    <col min="33" max="33" width="3.85546875" style="261" customWidth="1"/>
    <col min="34" max="36" width="2.42578125" style="261" bestFit="1" customWidth="1"/>
    <col min="37" max="37" width="8.42578125" style="261" bestFit="1" customWidth="1"/>
    <col min="38" max="38" width="3.42578125" style="261" bestFit="1" customWidth="1"/>
    <col min="39" max="39" width="3.5703125" style="261" customWidth="1"/>
    <col min="40" max="42" width="2.42578125" style="261" bestFit="1" customWidth="1"/>
    <col min="43" max="43" width="8.42578125" style="261" bestFit="1" customWidth="1"/>
    <col min="44" max="44" width="4.140625" style="261" bestFit="1" customWidth="1"/>
    <col min="45" max="45" width="3.28515625" style="261" customWidth="1"/>
    <col min="46" max="46" width="4.28515625" style="261" bestFit="1" customWidth="1"/>
    <col min="47" max="47" width="2.42578125" style="261" bestFit="1" customWidth="1"/>
    <col min="48" max="48" width="4.28515625" style="261" bestFit="1" customWidth="1"/>
    <col min="49" max="49" width="8.42578125" style="261" bestFit="1" customWidth="1"/>
    <col min="50" max="50" width="4.28515625" style="261" bestFit="1" customWidth="1"/>
    <col min="51" max="16384" width="11.42578125" style="261"/>
  </cols>
  <sheetData>
    <row r="1" spans="1:50" s="201" customFormat="1" ht="15" customHeight="1" x14ac:dyDescent="0.2">
      <c r="B1" s="202"/>
      <c r="C1" s="203"/>
      <c r="F1" s="203"/>
      <c r="I1" s="203"/>
      <c r="O1" s="204"/>
      <c r="R1" s="203"/>
      <c r="S1" s="714" t="s">
        <v>143</v>
      </c>
      <c r="T1" s="714"/>
      <c r="U1" s="714"/>
      <c r="V1" s="714" t="s">
        <v>19</v>
      </c>
      <c r="W1" s="714"/>
      <c r="X1" s="714"/>
      <c r="Y1" s="714" t="s">
        <v>18</v>
      </c>
    </row>
    <row r="2" spans="1:50" s="205" customFormat="1" ht="52.5" customHeight="1" x14ac:dyDescent="0.2">
      <c r="B2" s="1044"/>
      <c r="C2" s="1044"/>
      <c r="D2" s="1044"/>
      <c r="E2" s="1044"/>
      <c r="F2" s="1044"/>
      <c r="G2" s="1044"/>
      <c r="H2" s="1044"/>
      <c r="I2" s="1044"/>
      <c r="O2" s="207"/>
    </row>
    <row r="3" spans="1:50" s="208" customFormat="1" ht="4.5" customHeight="1" x14ac:dyDescent="0.2">
      <c r="B3" s="1045"/>
      <c r="C3" s="1045"/>
      <c r="D3" s="1045"/>
      <c r="E3" s="1045"/>
      <c r="F3" s="1045"/>
      <c r="G3" s="1045"/>
      <c r="H3" s="1045"/>
      <c r="I3" s="1045"/>
      <c r="O3" s="207"/>
    </row>
    <row r="4" spans="1:50" s="208" customFormat="1" ht="37.5" customHeight="1" x14ac:dyDescent="0.2">
      <c r="A4" s="1092" t="s">
        <v>216</v>
      </c>
      <c r="B4" s="1092"/>
      <c r="C4" s="1092"/>
      <c r="D4" s="1092"/>
      <c r="E4" s="1092"/>
      <c r="F4" s="1092"/>
      <c r="G4" s="1092"/>
      <c r="H4" s="1092"/>
      <c r="I4" s="1092"/>
      <c r="J4" s="1092"/>
      <c r="K4" s="1092"/>
      <c r="L4" s="1092"/>
      <c r="M4" s="1092"/>
      <c r="N4" s="1092"/>
      <c r="O4" s="1092"/>
      <c r="P4" s="1092"/>
      <c r="Q4" s="1092"/>
      <c r="R4" s="1092"/>
      <c r="S4" s="1092"/>
      <c r="T4" s="1092"/>
      <c r="U4" s="1092"/>
      <c r="V4" s="1092"/>
      <c r="W4" s="1092"/>
      <c r="X4" s="1092"/>
      <c r="Y4" s="1092"/>
      <c r="Z4" s="1092"/>
    </row>
    <row r="5" spans="1:50" s="208" customFormat="1" ht="17.25" customHeight="1" x14ac:dyDescent="0.2">
      <c r="B5" s="1046" t="str">
        <f>porsaad!B6</f>
        <v>Situación a 31 de octubre de 2023</v>
      </c>
      <c r="C5" s="1046"/>
      <c r="D5" s="1046"/>
      <c r="E5" s="1046"/>
      <c r="F5" s="1046"/>
      <c r="G5" s="1046"/>
      <c r="H5" s="1046"/>
      <c r="I5" s="1046"/>
      <c r="J5" s="1046"/>
      <c r="K5" s="1046"/>
      <c r="L5" s="1046"/>
      <c r="M5" s="1046"/>
      <c r="N5" s="1046"/>
      <c r="O5" s="1046"/>
      <c r="P5" s="1046"/>
      <c r="Q5" s="1046"/>
      <c r="R5" s="1046"/>
      <c r="S5" s="1046"/>
      <c r="T5" s="1046"/>
      <c r="U5" s="1046"/>
      <c r="V5" s="1046"/>
      <c r="W5" s="1046"/>
      <c r="X5" s="1046"/>
      <c r="Y5" s="1046"/>
      <c r="Z5" s="1046"/>
    </row>
    <row r="6" spans="1:50" s="208" customFormat="1" ht="6" customHeight="1" x14ac:dyDescent="0.2">
      <c r="O6" s="207"/>
    </row>
    <row r="7" spans="1:50" s="213" customFormat="1" ht="12.75" customHeight="1" x14ac:dyDescent="0.2">
      <c r="A7" s="209"/>
      <c r="B7" s="1047" t="s">
        <v>15</v>
      </c>
      <c r="C7" s="211"/>
      <c r="D7" s="1056" t="s">
        <v>115</v>
      </c>
      <c r="E7" s="1054"/>
      <c r="F7" s="568"/>
      <c r="G7" s="1054"/>
      <c r="H7" s="1054"/>
      <c r="I7" s="568"/>
      <c r="J7" s="1054"/>
      <c r="K7" s="1054"/>
      <c r="L7" s="568"/>
      <c r="M7" s="1054"/>
      <c r="N7" s="1055"/>
      <c r="O7" s="211"/>
      <c r="P7" s="1056" t="s">
        <v>187</v>
      </c>
      <c r="Q7" s="1054"/>
      <c r="R7" s="568"/>
      <c r="S7" s="1054"/>
      <c r="T7" s="1054"/>
      <c r="U7" s="568"/>
      <c r="V7" s="1054"/>
      <c r="W7" s="1054"/>
      <c r="X7" s="568"/>
      <c r="Y7" s="1054"/>
      <c r="Z7" s="1055"/>
      <c r="AA7" s="430"/>
      <c r="AB7" s="430"/>
      <c r="AC7" s="431"/>
      <c r="AD7" s="431"/>
      <c r="AE7" s="431"/>
      <c r="AF7" s="431"/>
      <c r="AG7" s="431"/>
      <c r="AH7" s="431"/>
      <c r="AI7" s="432"/>
    </row>
    <row r="8" spans="1:50" s="213" customFormat="1" ht="37.5" customHeight="1" x14ac:dyDescent="0.2">
      <c r="A8" s="209"/>
      <c r="B8" s="1048"/>
      <c r="C8" s="211"/>
      <c r="D8" s="1085"/>
      <c r="E8" s="1086"/>
      <c r="F8" s="211"/>
      <c r="G8" s="1056" t="s">
        <v>177</v>
      </c>
      <c r="H8" s="1055"/>
      <c r="I8" s="211"/>
      <c r="J8" s="1056" t="s">
        <v>183</v>
      </c>
      <c r="K8" s="1055"/>
      <c r="L8" s="211"/>
      <c r="M8" s="1056" t="s">
        <v>178</v>
      </c>
      <c r="N8" s="1055"/>
      <c r="O8" s="211"/>
      <c r="P8" s="1085"/>
      <c r="Q8" s="1087"/>
      <c r="R8" s="501"/>
      <c r="S8" s="1056" t="s">
        <v>188</v>
      </c>
      <c r="T8" s="1055"/>
      <c r="U8" s="211"/>
      <c r="V8" s="1056" t="s">
        <v>189</v>
      </c>
      <c r="W8" s="1055"/>
      <c r="X8" s="211"/>
      <c r="Y8" s="1056" t="s">
        <v>190</v>
      </c>
      <c r="Z8" s="1055"/>
      <c r="AA8" s="430"/>
      <c r="AB8" s="430"/>
      <c r="AC8" s="431"/>
      <c r="AD8" s="431"/>
      <c r="AE8" s="431"/>
      <c r="AF8" s="431"/>
      <c r="AG8" s="431"/>
      <c r="AH8" s="431"/>
      <c r="AI8" s="432"/>
    </row>
    <row r="9" spans="1:50" s="219" customFormat="1" ht="36.75" customHeight="1" x14ac:dyDescent="0.2">
      <c r="A9" s="214"/>
      <c r="B9" s="1049"/>
      <c r="C9" s="216"/>
      <c r="D9" s="217" t="s">
        <v>12</v>
      </c>
      <c r="E9" s="218" t="s">
        <v>13</v>
      </c>
      <c r="F9" s="216"/>
      <c r="G9" s="217" t="s">
        <v>12</v>
      </c>
      <c r="H9" s="271" t="s">
        <v>13</v>
      </c>
      <c r="I9" s="216"/>
      <c r="J9" s="217" t="s">
        <v>12</v>
      </c>
      <c r="K9" s="271" t="s">
        <v>13</v>
      </c>
      <c r="L9" s="216"/>
      <c r="M9" s="217" t="s">
        <v>12</v>
      </c>
      <c r="N9" s="271" t="s">
        <v>13</v>
      </c>
      <c r="O9" s="216"/>
      <c r="P9" s="217" t="s">
        <v>12</v>
      </c>
      <c r="Q9" s="218" t="s">
        <v>119</v>
      </c>
      <c r="R9" s="216"/>
      <c r="S9" s="217" t="s">
        <v>12</v>
      </c>
      <c r="T9" s="271" t="s">
        <v>119</v>
      </c>
      <c r="U9" s="216"/>
      <c r="V9" s="217" t="s">
        <v>12</v>
      </c>
      <c r="W9" s="271" t="s">
        <v>119</v>
      </c>
      <c r="X9" s="216"/>
      <c r="Y9" s="217" t="s">
        <v>12</v>
      </c>
      <c r="Z9" s="271" t="s">
        <v>119</v>
      </c>
      <c r="AA9" s="433"/>
      <c r="AB9" s="434"/>
      <c r="AC9" s="309"/>
      <c r="AD9" s="309"/>
      <c r="AE9" s="309"/>
      <c r="AF9" s="309"/>
      <c r="AG9" s="435"/>
      <c r="AH9" s="435"/>
      <c r="AI9" s="435"/>
    </row>
    <row r="10" spans="1:50" s="223" customFormat="1" ht="4.5" customHeight="1" x14ac:dyDescent="0.2">
      <c r="A10" s="220"/>
      <c r="B10" s="221"/>
      <c r="C10" s="222"/>
      <c r="D10" s="221"/>
      <c r="E10" s="221"/>
      <c r="F10" s="222"/>
      <c r="G10" s="221"/>
      <c r="H10" s="221"/>
      <c r="I10" s="222"/>
      <c r="J10" s="221"/>
      <c r="K10" s="221"/>
      <c r="L10" s="222"/>
      <c r="M10" s="221"/>
      <c r="N10" s="221"/>
      <c r="O10" s="222"/>
      <c r="P10" s="221"/>
      <c r="Q10" s="221"/>
      <c r="R10" s="222"/>
      <c r="S10" s="221"/>
      <c r="T10" s="221"/>
      <c r="U10" s="222"/>
      <c r="V10" s="221"/>
      <c r="W10" s="221"/>
      <c r="X10" s="222"/>
      <c r="Y10" s="221"/>
      <c r="Z10" s="221"/>
      <c r="AA10" s="430"/>
      <c r="AB10" s="434"/>
      <c r="AC10" s="309"/>
      <c r="AD10" s="309"/>
      <c r="AE10" s="309"/>
      <c r="AF10" s="309"/>
      <c r="AG10" s="231"/>
      <c r="AH10" s="231"/>
      <c r="AI10" s="231"/>
    </row>
    <row r="11" spans="1:50" s="232" customFormat="1" ht="18" customHeight="1" x14ac:dyDescent="0.15">
      <c r="A11" s="224"/>
      <c r="B11" s="225" t="s">
        <v>11</v>
      </c>
      <c r="C11" s="226"/>
      <c r="D11" s="404">
        <f>G11+J11+M11</f>
        <v>8384408</v>
      </c>
      <c r="E11" s="185">
        <f t="shared" ref="E11:E28" si="0">D11*100/$D$30</f>
        <v>17.944934163017855</v>
      </c>
      <c r="F11" s="226"/>
      <c r="G11" s="227">
        <f>'3solcasaad'!G11</f>
        <v>6973463</v>
      </c>
      <c r="H11" s="569">
        <f>G11*100/$G$30</f>
        <v>18.441080349722064</v>
      </c>
      <c r="I11" s="226"/>
      <c r="J11" s="227">
        <f>'3solcasaad'!J11</f>
        <v>999769</v>
      </c>
      <c r="K11" s="569">
        <f>J11*100/$J$30</f>
        <v>16.561910466829101</v>
      </c>
      <c r="L11" s="226"/>
      <c r="M11" s="227">
        <f>'3solcasaad'!M11</f>
        <v>411176</v>
      </c>
      <c r="N11" s="569">
        <f t="shared" ref="N11:N28" si="1">M11*100/$M$30</f>
        <v>14.318732272482714</v>
      </c>
      <c r="O11" s="226"/>
      <c r="P11" s="229" t="e">
        <f>S11+V11+Y11</f>
        <v>#REF!</v>
      </c>
      <c r="Q11" s="230" t="e">
        <f>P11*100/D11</f>
        <v>#REF!</v>
      </c>
      <c r="R11" s="226"/>
      <c r="S11" s="227" t="e">
        <f>GETPIVOTDATA("Cuenta número de expedientes",#REF!,"CCAA",$B11,"TramoEdad",S$1)</f>
        <v>#REF!</v>
      </c>
      <c r="T11" s="228" t="e">
        <f>S11*100/G11</f>
        <v>#REF!</v>
      </c>
      <c r="U11" s="226"/>
      <c r="V11" s="227" t="e">
        <f>GETPIVOTDATA("Cuenta número de expedientes",#REF!,"CCAA",$B11,"TramoEdad",V$1)</f>
        <v>#REF!</v>
      </c>
      <c r="W11" s="228" t="e">
        <f>V11*100/J11</f>
        <v>#REF!</v>
      </c>
      <c r="X11" s="226"/>
      <c r="Y11" s="227" t="e">
        <f>GETPIVOTDATA("Cuenta número de expedientes",#REF!,"CCAA",$B11,"TramoEdad",Y$1)</f>
        <v>#REF!</v>
      </c>
      <c r="Z11" s="228" t="e">
        <f>Y11*100/M11</f>
        <v>#REF!</v>
      </c>
      <c r="AA11" s="575"/>
      <c r="AB11" s="305"/>
      <c r="AC11" s="305"/>
      <c r="AD11" s="305"/>
      <c r="AE11" s="306"/>
      <c r="AF11" s="436"/>
      <c r="AG11" s="231"/>
      <c r="AH11" s="305"/>
      <c r="AI11" s="305"/>
      <c r="AJ11" s="305"/>
      <c r="AK11" s="306"/>
      <c r="AL11" s="436"/>
      <c r="AN11" s="305"/>
      <c r="AO11" s="305"/>
      <c r="AP11" s="305"/>
      <c r="AQ11" s="306"/>
      <c r="AR11" s="436"/>
      <c r="AT11" s="305"/>
      <c r="AU11" s="305"/>
      <c r="AV11" s="305"/>
      <c r="AW11" s="306"/>
      <c r="AX11" s="436"/>
    </row>
    <row r="12" spans="1:50" s="232" customFormat="1" ht="18" customHeight="1" x14ac:dyDescent="0.15">
      <c r="A12" s="224"/>
      <c r="B12" s="233" t="s">
        <v>10</v>
      </c>
      <c r="C12" s="226"/>
      <c r="D12" s="405">
        <f t="shared" ref="D12:D28" si="2">G12+J12+M12</f>
        <v>1308728</v>
      </c>
      <c r="E12" s="186">
        <f t="shared" si="0"/>
        <v>2.801037091384154</v>
      </c>
      <c r="F12" s="226"/>
      <c r="G12" s="234">
        <f>'3solcasaad'!G12</f>
        <v>1025808</v>
      </c>
      <c r="H12" s="570">
        <f t="shared" ref="H12:H28" si="3">G12*100/$G$30</f>
        <v>2.7127135759360437</v>
      </c>
      <c r="I12" s="226"/>
      <c r="J12" s="234">
        <f>'3solcasaad'!J12</f>
        <v>180311</v>
      </c>
      <c r="K12" s="570">
        <f t="shared" ref="K12:K28" si="4">J12*100/$J$30</f>
        <v>2.9869846316343294</v>
      </c>
      <c r="L12" s="226"/>
      <c r="M12" s="234">
        <f>'3solcasaad'!M12</f>
        <v>102609</v>
      </c>
      <c r="N12" s="570">
        <f t="shared" si="1"/>
        <v>3.5732406554545468</v>
      </c>
      <c r="O12" s="226"/>
      <c r="P12" s="236" t="e">
        <f t="shared" ref="P12:P28" si="5">S12+V12+Y12</f>
        <v>#REF!</v>
      </c>
      <c r="Q12" s="237" t="e">
        <f t="shared" ref="Q12:Q28" si="6">P12*100/D12</f>
        <v>#REF!</v>
      </c>
      <c r="R12" s="226"/>
      <c r="S12" s="234" t="e">
        <f>GETPIVOTDATA("Cuenta número de expedientes",#REF!,"CCAA",$B12,"TramoEdad",S$1)</f>
        <v>#REF!</v>
      </c>
      <c r="T12" s="235" t="e">
        <f t="shared" ref="T12:T28" si="7">S12*100/G12</f>
        <v>#REF!</v>
      </c>
      <c r="U12" s="226"/>
      <c r="V12" s="234" t="e">
        <f>GETPIVOTDATA("Cuenta número de expedientes",#REF!,"CCAA",$B12,"TramoEdad",V$1)</f>
        <v>#REF!</v>
      </c>
      <c r="W12" s="235" t="e">
        <f t="shared" ref="W12:W28" si="8">V12*100/J12</f>
        <v>#REF!</v>
      </c>
      <c r="X12" s="226"/>
      <c r="Y12" s="234" t="e">
        <f>GETPIVOTDATA("Cuenta número de expedientes",#REF!,"CCAA",$B12,"TramoEdad",Y$1)</f>
        <v>#REF!</v>
      </c>
      <c r="Z12" s="235" t="e">
        <f t="shared" ref="Z12:Z28" si="9">Y12*100/M12</f>
        <v>#REF!</v>
      </c>
      <c r="AA12" s="575"/>
      <c r="AB12" s="305"/>
      <c r="AC12" s="305"/>
      <c r="AD12" s="305"/>
      <c r="AE12" s="306"/>
      <c r="AF12" s="436"/>
      <c r="AG12" s="231"/>
      <c r="AH12" s="305"/>
      <c r="AI12" s="305"/>
      <c r="AJ12" s="305"/>
      <c r="AK12" s="306"/>
      <c r="AL12" s="436"/>
      <c r="AN12" s="305"/>
      <c r="AO12" s="305"/>
      <c r="AP12" s="305"/>
      <c r="AQ12" s="306"/>
      <c r="AR12" s="436"/>
      <c r="AT12" s="305"/>
      <c r="AU12" s="305"/>
      <c r="AV12" s="305"/>
      <c r="AW12" s="306"/>
      <c r="AX12" s="436"/>
    </row>
    <row r="13" spans="1:50" s="232" customFormat="1" ht="18" customHeight="1" x14ac:dyDescent="0.15">
      <c r="A13" s="224"/>
      <c r="B13" s="233" t="s">
        <v>40</v>
      </c>
      <c r="C13" s="226"/>
      <c r="D13" s="405">
        <f t="shared" si="2"/>
        <v>1028244</v>
      </c>
      <c r="E13" s="186">
        <f t="shared" si="0"/>
        <v>2.2007243544825266</v>
      </c>
      <c r="F13" s="226"/>
      <c r="G13" s="234">
        <f>'3solcasaad'!G13</f>
        <v>768630</v>
      </c>
      <c r="H13" s="570">
        <f t="shared" si="3"/>
        <v>2.0326153002040548</v>
      </c>
      <c r="I13" s="226"/>
      <c r="J13" s="234">
        <f>'3solcasaad'!J13</f>
        <v>168505</v>
      </c>
      <c r="K13" s="570">
        <f t="shared" si="4"/>
        <v>2.7914095388165041</v>
      </c>
      <c r="L13" s="226"/>
      <c r="M13" s="234">
        <f>'3solcasaad'!M13</f>
        <v>91109</v>
      </c>
      <c r="N13" s="570">
        <f t="shared" si="1"/>
        <v>3.1727663545869107</v>
      </c>
      <c r="O13" s="226"/>
      <c r="P13" s="236" t="e">
        <f t="shared" si="5"/>
        <v>#REF!</v>
      </c>
      <c r="Q13" s="237" t="e">
        <f t="shared" si="6"/>
        <v>#REF!</v>
      </c>
      <c r="R13" s="226"/>
      <c r="S13" s="234" t="e">
        <f>GETPIVOTDATA("Cuenta número de expedientes",#REF!,"CCAA",$B13,"TramoEdad",S$1)</f>
        <v>#REF!</v>
      </c>
      <c r="T13" s="235" t="e">
        <f t="shared" si="7"/>
        <v>#REF!</v>
      </c>
      <c r="U13" s="226"/>
      <c r="V13" s="234" t="e">
        <f>GETPIVOTDATA("Cuenta número de expedientes",#REF!,"CCAA",$B13,"TramoEdad",V$1)</f>
        <v>#REF!</v>
      </c>
      <c r="W13" s="235" t="e">
        <f t="shared" si="8"/>
        <v>#REF!</v>
      </c>
      <c r="X13" s="226"/>
      <c r="Y13" s="234" t="e">
        <f>GETPIVOTDATA("Cuenta número de expedientes",#REF!,"CCAA",$B13,"TramoEdad",Y$1)</f>
        <v>#REF!</v>
      </c>
      <c r="Z13" s="235" t="e">
        <f t="shared" si="9"/>
        <v>#REF!</v>
      </c>
      <c r="AA13" s="575"/>
      <c r="AB13" s="305"/>
      <c r="AC13" s="305"/>
      <c r="AD13" s="305"/>
      <c r="AE13" s="306"/>
      <c r="AF13" s="437"/>
      <c r="AG13" s="231"/>
      <c r="AH13" s="305"/>
      <c r="AI13" s="305"/>
      <c r="AJ13" s="305"/>
      <c r="AK13" s="306"/>
      <c r="AL13" s="436"/>
      <c r="AN13" s="305"/>
      <c r="AO13" s="305"/>
      <c r="AP13" s="305"/>
      <c r="AQ13" s="306"/>
      <c r="AR13" s="436"/>
      <c r="AT13" s="305"/>
      <c r="AU13" s="305"/>
      <c r="AV13" s="305"/>
      <c r="AW13" s="306"/>
      <c r="AX13" s="436"/>
    </row>
    <row r="14" spans="1:50" s="232" customFormat="1" ht="18" customHeight="1" x14ac:dyDescent="0.15">
      <c r="A14" s="224"/>
      <c r="B14" s="233" t="s">
        <v>41</v>
      </c>
      <c r="C14" s="226"/>
      <c r="D14" s="405">
        <f t="shared" si="2"/>
        <v>1128908</v>
      </c>
      <c r="E14" s="186">
        <f t="shared" si="0"/>
        <v>2.4161729410238815</v>
      </c>
      <c r="F14" s="226"/>
      <c r="G14" s="234">
        <f>'3solcasaad'!G14</f>
        <v>954069</v>
      </c>
      <c r="H14" s="570">
        <f t="shared" si="3"/>
        <v>2.5230022856906213</v>
      </c>
      <c r="I14" s="226"/>
      <c r="J14" s="234">
        <f>'3solcasaad'!J14</f>
        <v>125636</v>
      </c>
      <c r="K14" s="570">
        <f t="shared" si="4"/>
        <v>2.0812529528426476</v>
      </c>
      <c r="L14" s="226"/>
      <c r="M14" s="234">
        <f>'3solcasaad'!M14</f>
        <v>49203</v>
      </c>
      <c r="N14" s="570">
        <f t="shared" si="1"/>
        <v>1.7134380022252442</v>
      </c>
      <c r="O14" s="226"/>
      <c r="P14" s="236" t="e">
        <f t="shared" si="5"/>
        <v>#REF!</v>
      </c>
      <c r="Q14" s="237" t="e">
        <f t="shared" si="6"/>
        <v>#REF!</v>
      </c>
      <c r="R14" s="226"/>
      <c r="S14" s="234" t="e">
        <f>GETPIVOTDATA("Cuenta número de expedientes",#REF!,"CCAA",$B14,"TramoEdad",S$1)</f>
        <v>#REF!</v>
      </c>
      <c r="T14" s="235" t="e">
        <f t="shared" si="7"/>
        <v>#REF!</v>
      </c>
      <c r="U14" s="226"/>
      <c r="V14" s="234" t="e">
        <f>GETPIVOTDATA("Cuenta número de expedientes",#REF!,"CCAA",$B14,"TramoEdad",V$1)</f>
        <v>#REF!</v>
      </c>
      <c r="W14" s="235" t="e">
        <f t="shared" si="8"/>
        <v>#REF!</v>
      </c>
      <c r="X14" s="226"/>
      <c r="Y14" s="234" t="e">
        <f>GETPIVOTDATA("Cuenta número de expedientes",#REF!,"CCAA",$B14,"TramoEdad",Y$1)</f>
        <v>#REF!</v>
      </c>
      <c r="Z14" s="235" t="e">
        <f t="shared" si="9"/>
        <v>#REF!</v>
      </c>
      <c r="AA14" s="575"/>
      <c r="AB14" s="305"/>
      <c r="AC14" s="305"/>
      <c r="AD14" s="305"/>
      <c r="AE14" s="306"/>
      <c r="AF14" s="436"/>
      <c r="AG14" s="231"/>
      <c r="AH14" s="305"/>
      <c r="AI14" s="305"/>
      <c r="AJ14" s="305"/>
      <c r="AK14" s="306"/>
      <c r="AL14" s="436"/>
      <c r="AN14" s="305"/>
      <c r="AO14" s="305"/>
      <c r="AP14" s="305"/>
      <c r="AQ14" s="306"/>
      <c r="AR14" s="436"/>
      <c r="AT14" s="305"/>
      <c r="AU14" s="305"/>
      <c r="AV14" s="305"/>
      <c r="AW14" s="306"/>
      <c r="AX14" s="436"/>
    </row>
    <row r="15" spans="1:50" s="232" customFormat="1" ht="18" customHeight="1" x14ac:dyDescent="0.15">
      <c r="A15" s="224"/>
      <c r="B15" s="233" t="s">
        <v>9</v>
      </c>
      <c r="C15" s="226"/>
      <c r="D15" s="405">
        <f t="shared" si="2"/>
        <v>2127685</v>
      </c>
      <c r="E15" s="186">
        <f t="shared" si="0"/>
        <v>4.5538298284912475</v>
      </c>
      <c r="F15" s="226"/>
      <c r="G15" s="234">
        <f>'3solcasaad'!G15</f>
        <v>1796155</v>
      </c>
      <c r="H15" s="570">
        <f t="shared" si="3"/>
        <v>4.7498694229187182</v>
      </c>
      <c r="I15" s="226"/>
      <c r="J15" s="234">
        <f>'3solcasaad'!J15</f>
        <v>243113</v>
      </c>
      <c r="K15" s="570">
        <f t="shared" si="4"/>
        <v>4.0273460562612193</v>
      </c>
      <c r="L15" s="226"/>
      <c r="M15" s="234">
        <f>'3solcasaad'!M15</f>
        <v>88417</v>
      </c>
      <c r="N15" s="570">
        <f t="shared" si="1"/>
        <v>3.0790205443316343</v>
      </c>
      <c r="O15" s="226"/>
      <c r="P15" s="236" t="e">
        <f t="shared" si="5"/>
        <v>#REF!</v>
      </c>
      <c r="Q15" s="237" t="e">
        <f t="shared" si="6"/>
        <v>#REF!</v>
      </c>
      <c r="R15" s="226"/>
      <c r="S15" s="234" t="e">
        <f>GETPIVOTDATA("Cuenta número de expedientes",#REF!,"CCAA",$B15,"TramoEdad",S$1)</f>
        <v>#REF!</v>
      </c>
      <c r="T15" s="235" t="e">
        <f t="shared" si="7"/>
        <v>#REF!</v>
      </c>
      <c r="U15" s="226"/>
      <c r="V15" s="234" t="e">
        <f>GETPIVOTDATA("Cuenta número de expedientes",#REF!,"CCAA",$B15,"TramoEdad",V$1)</f>
        <v>#REF!</v>
      </c>
      <c r="W15" s="235" t="e">
        <f t="shared" si="8"/>
        <v>#REF!</v>
      </c>
      <c r="X15" s="226"/>
      <c r="Y15" s="234" t="e">
        <f>GETPIVOTDATA("Cuenta número de expedientes",#REF!,"CCAA",$B15,"TramoEdad",Y$1)</f>
        <v>#REF!</v>
      </c>
      <c r="Z15" s="235" t="e">
        <f t="shared" si="9"/>
        <v>#REF!</v>
      </c>
      <c r="AA15" s="575"/>
      <c r="AB15" s="305"/>
      <c r="AC15" s="305"/>
      <c r="AD15" s="305"/>
      <c r="AE15" s="306"/>
      <c r="AF15" s="436"/>
      <c r="AG15" s="231"/>
      <c r="AH15" s="305"/>
      <c r="AI15" s="305"/>
      <c r="AJ15" s="305"/>
      <c r="AK15" s="306"/>
      <c r="AL15" s="436"/>
      <c r="AN15" s="305"/>
      <c r="AO15" s="305"/>
      <c r="AP15" s="305"/>
      <c r="AQ15" s="306"/>
      <c r="AR15" s="436"/>
      <c r="AT15" s="305"/>
      <c r="AU15" s="305"/>
      <c r="AV15" s="305"/>
      <c r="AW15" s="306"/>
      <c r="AX15" s="436"/>
    </row>
    <row r="16" spans="1:50" s="232" customFormat="1" ht="18" customHeight="1" x14ac:dyDescent="0.15">
      <c r="A16" s="224"/>
      <c r="B16" s="233" t="s">
        <v>8</v>
      </c>
      <c r="C16" s="226"/>
      <c r="D16" s="406">
        <f t="shared" si="2"/>
        <v>580229</v>
      </c>
      <c r="E16" s="186">
        <f t="shared" si="0"/>
        <v>1.2418492998520214</v>
      </c>
      <c r="F16" s="226"/>
      <c r="G16" s="238">
        <f>'3solcasaad'!G16</f>
        <v>455643</v>
      </c>
      <c r="H16" s="570">
        <f t="shared" si="3"/>
        <v>1.2049320651430158</v>
      </c>
      <c r="I16" s="226"/>
      <c r="J16" s="238">
        <f>'3solcasaad'!J16</f>
        <v>82278</v>
      </c>
      <c r="K16" s="570">
        <f t="shared" si="4"/>
        <v>1.3629957214014083</v>
      </c>
      <c r="L16" s="226"/>
      <c r="M16" s="238">
        <f>'3solcasaad'!M16</f>
        <v>42308</v>
      </c>
      <c r="N16" s="570">
        <f t="shared" si="1"/>
        <v>1.4733275409659092</v>
      </c>
      <c r="O16" s="226"/>
      <c r="P16" s="238" t="e">
        <f t="shared" si="5"/>
        <v>#REF!</v>
      </c>
      <c r="Q16" s="237" t="e">
        <f t="shared" si="6"/>
        <v>#REF!</v>
      </c>
      <c r="R16" s="226"/>
      <c r="S16" s="238" t="e">
        <f>GETPIVOTDATA("Cuenta número de expedientes",#REF!,"CCAA",$B16,"TramoEdad",S$1)</f>
        <v>#REF!</v>
      </c>
      <c r="T16" s="235" t="e">
        <f t="shared" si="7"/>
        <v>#REF!</v>
      </c>
      <c r="U16" s="226"/>
      <c r="V16" s="238" t="e">
        <f>GETPIVOTDATA("Cuenta número de expedientes",#REF!,"CCAA",$B16,"TramoEdad",V$1)</f>
        <v>#REF!</v>
      </c>
      <c r="W16" s="235" t="e">
        <f t="shared" si="8"/>
        <v>#REF!</v>
      </c>
      <c r="X16" s="226"/>
      <c r="Y16" s="238" t="e">
        <f>GETPIVOTDATA("Cuenta número de expedientes",#REF!,"CCAA",$B16,"TramoEdad",Y$1)</f>
        <v>#REF!</v>
      </c>
      <c r="Z16" s="235" t="e">
        <f t="shared" si="9"/>
        <v>#REF!</v>
      </c>
      <c r="AA16" s="575"/>
      <c r="AB16" s="305"/>
      <c r="AC16" s="305"/>
      <c r="AD16" s="305"/>
      <c r="AE16" s="306"/>
      <c r="AF16" s="436"/>
      <c r="AG16" s="231"/>
      <c r="AH16" s="305"/>
      <c r="AI16" s="305"/>
      <c r="AJ16" s="305"/>
      <c r="AK16" s="306"/>
      <c r="AL16" s="436"/>
      <c r="AN16" s="305"/>
      <c r="AO16" s="305"/>
      <c r="AP16" s="305"/>
      <c r="AQ16" s="306"/>
      <c r="AR16" s="436"/>
      <c r="AT16" s="305"/>
      <c r="AU16" s="305"/>
      <c r="AV16" s="305"/>
      <c r="AW16" s="306"/>
      <c r="AX16" s="436"/>
    </row>
    <row r="17" spans="1:50" s="232" customFormat="1" ht="18" customHeight="1" x14ac:dyDescent="0.15">
      <c r="A17" s="224"/>
      <c r="B17" s="233" t="s">
        <v>7</v>
      </c>
      <c r="C17" s="226"/>
      <c r="D17" s="405">
        <f t="shared" si="2"/>
        <v>2409164</v>
      </c>
      <c r="E17" s="186">
        <f t="shared" si="0"/>
        <v>5.1562721384637706</v>
      </c>
      <c r="F17" s="226"/>
      <c r="G17" s="234">
        <f>'3solcasaad'!G17</f>
        <v>1805325</v>
      </c>
      <c r="H17" s="570">
        <f t="shared" si="3"/>
        <v>4.7741191689641118</v>
      </c>
      <c r="I17" s="226"/>
      <c r="J17" s="234">
        <f>'3solcasaad'!J17</f>
        <v>372394</v>
      </c>
      <c r="K17" s="570">
        <f t="shared" si="4"/>
        <v>6.1689811210233119</v>
      </c>
      <c r="L17" s="226"/>
      <c r="M17" s="234">
        <f>'3solcasaad'!M17</f>
        <v>231445</v>
      </c>
      <c r="N17" s="570">
        <f t="shared" si="1"/>
        <v>8.0598064838530501</v>
      </c>
      <c r="O17" s="226"/>
      <c r="P17" s="236" t="e">
        <f t="shared" si="5"/>
        <v>#REF!</v>
      </c>
      <c r="Q17" s="237" t="e">
        <f>P17*100/D17</f>
        <v>#REF!</v>
      </c>
      <c r="R17" s="226"/>
      <c r="S17" s="234" t="e">
        <f>GETPIVOTDATA("Cuenta número de expedientes",#REF!,"CCAA",$B17,"TramoEdad",S$1)</f>
        <v>#REF!</v>
      </c>
      <c r="T17" s="235" t="e">
        <f>S17*100/G17</f>
        <v>#REF!</v>
      </c>
      <c r="U17" s="226"/>
      <c r="V17" s="234" t="e">
        <f>GETPIVOTDATA("Cuenta número de expedientes",#REF!,"CCAA",$B17,"TramoEdad",V$1)</f>
        <v>#REF!</v>
      </c>
      <c r="W17" s="235" t="e">
        <f>V17*100/J17</f>
        <v>#REF!</v>
      </c>
      <c r="X17" s="226"/>
      <c r="Y17" s="234" t="e">
        <f>GETPIVOTDATA("Cuenta número de expedientes",#REF!,"CCAA",$B17,"TramoEdad",Y$1)</f>
        <v>#REF!</v>
      </c>
      <c r="Z17" s="235" t="e">
        <f>Y17*100/M17</f>
        <v>#REF!</v>
      </c>
      <c r="AA17" s="575"/>
      <c r="AB17" s="305"/>
      <c r="AC17" s="305"/>
      <c r="AD17" s="305"/>
      <c r="AE17" s="306"/>
      <c r="AF17" s="436"/>
      <c r="AG17" s="231"/>
      <c r="AH17" s="305"/>
      <c r="AI17" s="305"/>
      <c r="AJ17" s="305"/>
      <c r="AK17" s="306"/>
      <c r="AL17" s="436"/>
      <c r="AN17" s="305"/>
      <c r="AO17" s="305"/>
      <c r="AP17" s="305"/>
      <c r="AQ17" s="306"/>
      <c r="AR17" s="436"/>
      <c r="AT17" s="305"/>
      <c r="AU17" s="305"/>
      <c r="AV17" s="305"/>
      <c r="AW17" s="306"/>
      <c r="AX17" s="436"/>
    </row>
    <row r="18" spans="1:50" s="232" customFormat="1" ht="18" customHeight="1" x14ac:dyDescent="0.15">
      <c r="A18" s="224"/>
      <c r="B18" s="233" t="s">
        <v>43</v>
      </c>
      <c r="C18" s="226"/>
      <c r="D18" s="405">
        <f t="shared" si="2"/>
        <v>2026807</v>
      </c>
      <c r="E18" s="186">
        <f t="shared" si="0"/>
        <v>4.3379232232190672</v>
      </c>
      <c r="F18" s="226"/>
      <c r="G18" s="234">
        <f>'3solcasaad'!G18</f>
        <v>1644219</v>
      </c>
      <c r="H18" s="570">
        <f t="shared" si="3"/>
        <v>4.3480799556174112</v>
      </c>
      <c r="I18" s="226"/>
      <c r="J18" s="234">
        <f>'3solcasaad'!J18</f>
        <v>241609</v>
      </c>
      <c r="K18" s="570">
        <f t="shared" si="4"/>
        <v>4.0024311875844436</v>
      </c>
      <c r="L18" s="226"/>
      <c r="M18" s="234">
        <f>'3solcasaad'!M18</f>
        <v>140979</v>
      </c>
      <c r="N18" s="570">
        <f t="shared" si="1"/>
        <v>4.9094318662624774</v>
      </c>
      <c r="O18" s="226"/>
      <c r="P18" s="236" t="e">
        <f t="shared" si="5"/>
        <v>#REF!</v>
      </c>
      <c r="Q18" s="237" t="e">
        <f t="shared" si="6"/>
        <v>#REF!</v>
      </c>
      <c r="R18" s="226"/>
      <c r="S18" s="234" t="e">
        <f>GETPIVOTDATA("Cuenta número de expedientes",#REF!,"CCAA",$B18,"TramoEdad",S$1)</f>
        <v>#REF!</v>
      </c>
      <c r="T18" s="235" t="e">
        <f t="shared" si="7"/>
        <v>#REF!</v>
      </c>
      <c r="U18" s="226"/>
      <c r="V18" s="234" t="e">
        <f>GETPIVOTDATA("Cuenta número de expedientes",#REF!,"CCAA",$B18,"TramoEdad",V$1)</f>
        <v>#REF!</v>
      </c>
      <c r="W18" s="235" t="e">
        <f t="shared" si="8"/>
        <v>#REF!</v>
      </c>
      <c r="X18" s="226"/>
      <c r="Y18" s="234" t="e">
        <f>GETPIVOTDATA("Cuenta número de expedientes",#REF!,"CCAA",$B18,"TramoEdad",Y$1)</f>
        <v>#REF!</v>
      </c>
      <c r="Z18" s="235" t="e">
        <f t="shared" si="9"/>
        <v>#REF!</v>
      </c>
      <c r="AA18" s="575"/>
      <c r="AB18" s="305"/>
      <c r="AC18" s="305"/>
      <c r="AD18" s="305"/>
      <c r="AE18" s="306"/>
      <c r="AF18" s="436"/>
      <c r="AG18" s="231"/>
      <c r="AH18" s="305"/>
      <c r="AI18" s="305"/>
      <c r="AJ18" s="305"/>
      <c r="AK18" s="306"/>
      <c r="AL18" s="436"/>
      <c r="AN18" s="305"/>
      <c r="AO18" s="305"/>
      <c r="AP18" s="305"/>
      <c r="AQ18" s="306"/>
      <c r="AR18" s="436"/>
      <c r="AT18" s="305"/>
      <c r="AU18" s="305"/>
      <c r="AV18" s="305"/>
      <c r="AW18" s="306"/>
      <c r="AX18" s="436"/>
    </row>
    <row r="19" spans="1:50" s="232" customFormat="1" ht="18" customHeight="1" x14ac:dyDescent="0.15">
      <c r="A19" s="224"/>
      <c r="B19" s="233" t="s">
        <v>44</v>
      </c>
      <c r="C19" s="226"/>
      <c r="D19" s="405">
        <f t="shared" si="2"/>
        <v>7600065</v>
      </c>
      <c r="E19" s="186">
        <f t="shared" si="0"/>
        <v>16.266224885484615</v>
      </c>
      <c r="F19" s="226"/>
      <c r="G19" s="234">
        <f>'3solcasaad'!G19</f>
        <v>6178644</v>
      </c>
      <c r="H19" s="570">
        <f t="shared" si="3"/>
        <v>16.339209149934277</v>
      </c>
      <c r="I19" s="226"/>
      <c r="J19" s="234">
        <f>'3solcasaad'!J19</f>
        <v>960955</v>
      </c>
      <c r="K19" s="570">
        <f t="shared" si="4"/>
        <v>15.918927945007054</v>
      </c>
      <c r="L19" s="226"/>
      <c r="M19" s="234">
        <f>'3solcasaad'!M19</f>
        <v>460466</v>
      </c>
      <c r="N19" s="570">
        <f t="shared" si="1"/>
        <v>16.035199949853652</v>
      </c>
      <c r="O19" s="226"/>
      <c r="P19" s="236" t="e">
        <f t="shared" si="5"/>
        <v>#REF!</v>
      </c>
      <c r="Q19" s="237" t="e">
        <f t="shared" si="6"/>
        <v>#REF!</v>
      </c>
      <c r="R19" s="226"/>
      <c r="S19" s="234" t="e">
        <f>GETPIVOTDATA("Cuenta número de expedientes",#REF!,"CCAA",$B19,"TramoEdad",S$1)</f>
        <v>#REF!</v>
      </c>
      <c r="T19" s="235" t="e">
        <f t="shared" si="7"/>
        <v>#REF!</v>
      </c>
      <c r="U19" s="226"/>
      <c r="V19" s="234" t="e">
        <f>GETPIVOTDATA("Cuenta número de expedientes",#REF!,"CCAA",$B19,"TramoEdad",V$1)</f>
        <v>#REF!</v>
      </c>
      <c r="W19" s="235" t="e">
        <f t="shared" si="8"/>
        <v>#REF!</v>
      </c>
      <c r="X19" s="226"/>
      <c r="Y19" s="234" t="e">
        <f>GETPIVOTDATA("Cuenta número de expedientes",#REF!,"CCAA",$B19,"TramoEdad",Y$1)</f>
        <v>#REF!</v>
      </c>
      <c r="Z19" s="235" t="e">
        <f t="shared" si="9"/>
        <v>#REF!</v>
      </c>
      <c r="AA19" s="575"/>
      <c r="AB19" s="305"/>
      <c r="AC19" s="305"/>
      <c r="AD19" s="305"/>
      <c r="AE19" s="306"/>
      <c r="AF19" s="436"/>
      <c r="AG19" s="231"/>
      <c r="AH19" s="305"/>
      <c r="AI19" s="305"/>
      <c r="AJ19" s="305"/>
      <c r="AK19" s="306"/>
      <c r="AL19" s="436"/>
      <c r="AN19" s="305"/>
      <c r="AO19" s="305"/>
      <c r="AP19" s="305"/>
      <c r="AQ19" s="306"/>
      <c r="AR19" s="436"/>
      <c r="AT19" s="305"/>
      <c r="AU19" s="305"/>
      <c r="AV19" s="305"/>
      <c r="AW19" s="306"/>
      <c r="AX19" s="436"/>
    </row>
    <row r="20" spans="1:50" s="232" customFormat="1" ht="18" customHeight="1" x14ac:dyDescent="0.15">
      <c r="A20" s="224"/>
      <c r="B20" s="233" t="s">
        <v>6</v>
      </c>
      <c r="C20" s="226"/>
      <c r="D20" s="405">
        <f t="shared" si="2"/>
        <v>4963703</v>
      </c>
      <c r="E20" s="186">
        <f t="shared" si="0"/>
        <v>10.623686674094845</v>
      </c>
      <c r="F20" s="226"/>
      <c r="G20" s="234">
        <f>'3solcasaad'!G20</f>
        <v>4017065</v>
      </c>
      <c r="H20" s="570">
        <f t="shared" si="3"/>
        <v>10.622988669339216</v>
      </c>
      <c r="I20" s="226"/>
      <c r="J20" s="234">
        <f>'3solcasaad'!J20</f>
        <v>669229</v>
      </c>
      <c r="K20" s="570">
        <f t="shared" si="4"/>
        <v>11.086271708570251</v>
      </c>
      <c r="L20" s="226"/>
      <c r="M20" s="234">
        <f>'3solcasaad'!M20</f>
        <v>277409</v>
      </c>
      <c r="N20" s="570">
        <f t="shared" si="1"/>
        <v>9.660450028642618</v>
      </c>
      <c r="O20" s="226"/>
      <c r="P20" s="236" t="e">
        <f t="shared" si="5"/>
        <v>#REF!</v>
      </c>
      <c r="Q20" s="237" t="e">
        <f t="shared" si="6"/>
        <v>#REF!</v>
      </c>
      <c r="R20" s="226"/>
      <c r="S20" s="234" t="e">
        <f>GETPIVOTDATA("Cuenta número de expedientes",#REF!,"CCAA",$B20,"TramoEdad",S$1)</f>
        <v>#REF!</v>
      </c>
      <c r="T20" s="235" t="e">
        <f t="shared" si="7"/>
        <v>#REF!</v>
      </c>
      <c r="U20" s="226"/>
      <c r="V20" s="234" t="e">
        <f>GETPIVOTDATA("Cuenta número de expedientes",#REF!,"CCAA",$B20,"TramoEdad",V$1)</f>
        <v>#REF!</v>
      </c>
      <c r="W20" s="235" t="e">
        <f t="shared" si="8"/>
        <v>#REF!</v>
      </c>
      <c r="X20" s="226"/>
      <c r="Y20" s="234" t="e">
        <f>GETPIVOTDATA("Cuenta número de expedientes",#REF!,"CCAA",$B20,"TramoEdad",Y$1)</f>
        <v>#REF!</v>
      </c>
      <c r="Z20" s="235" t="e">
        <f t="shared" si="9"/>
        <v>#REF!</v>
      </c>
      <c r="AA20" s="575"/>
      <c r="AB20" s="305"/>
      <c r="AC20" s="305"/>
      <c r="AD20" s="305"/>
      <c r="AE20" s="306"/>
      <c r="AF20" s="437"/>
      <c r="AG20" s="231"/>
      <c r="AH20" s="305"/>
      <c r="AI20" s="305"/>
      <c r="AJ20" s="305"/>
      <c r="AK20" s="306"/>
      <c r="AL20" s="436"/>
      <c r="AN20" s="305"/>
      <c r="AO20" s="305"/>
      <c r="AP20" s="305"/>
      <c r="AQ20" s="306"/>
      <c r="AR20" s="436"/>
      <c r="AT20" s="305"/>
      <c r="AU20" s="305"/>
      <c r="AV20" s="305"/>
      <c r="AW20" s="306"/>
      <c r="AX20" s="436"/>
    </row>
    <row r="21" spans="1:50" s="232" customFormat="1" ht="18" customHeight="1" x14ac:dyDescent="0.15">
      <c r="A21" s="224"/>
      <c r="B21" s="233" t="s">
        <v>5</v>
      </c>
      <c r="C21" s="226"/>
      <c r="D21" s="405">
        <f t="shared" si="2"/>
        <v>1072863</v>
      </c>
      <c r="E21" s="186">
        <f t="shared" si="0"/>
        <v>2.2962212598597094</v>
      </c>
      <c r="F21" s="226"/>
      <c r="G21" s="234">
        <f>'3solcasaad'!G21</f>
        <v>853665</v>
      </c>
      <c r="H21" s="570">
        <f t="shared" si="3"/>
        <v>2.2574873999826894</v>
      </c>
      <c r="I21" s="226"/>
      <c r="J21" s="234">
        <f>'3solcasaad'!J21</f>
        <v>141083</v>
      </c>
      <c r="K21" s="570">
        <f t="shared" si="4"/>
        <v>2.3371438946313097</v>
      </c>
      <c r="L21" s="226"/>
      <c r="M21" s="234">
        <f>'3solcasaad'!M21</f>
        <v>78115</v>
      </c>
      <c r="N21" s="570">
        <f t="shared" si="1"/>
        <v>2.720265218458731</v>
      </c>
      <c r="O21" s="226"/>
      <c r="P21" s="236" t="e">
        <f t="shared" si="5"/>
        <v>#REF!</v>
      </c>
      <c r="Q21" s="237" t="e">
        <f t="shared" si="6"/>
        <v>#REF!</v>
      </c>
      <c r="R21" s="226"/>
      <c r="S21" s="234" t="e">
        <f>GETPIVOTDATA("Cuenta número de expedientes",#REF!,"CCAA",$B21,"TramoEdad",S$1)</f>
        <v>#REF!</v>
      </c>
      <c r="T21" s="235" t="e">
        <f t="shared" si="7"/>
        <v>#REF!</v>
      </c>
      <c r="U21" s="226"/>
      <c r="V21" s="234" t="e">
        <f>GETPIVOTDATA("Cuenta número de expedientes",#REF!,"CCAA",$B21,"TramoEdad",V$1)</f>
        <v>#REF!</v>
      </c>
      <c r="W21" s="235" t="e">
        <f t="shared" si="8"/>
        <v>#REF!</v>
      </c>
      <c r="X21" s="226"/>
      <c r="Y21" s="234" t="e">
        <f>GETPIVOTDATA("Cuenta número de expedientes",#REF!,"CCAA",$B21,"TramoEdad",Y$1)</f>
        <v>#REF!</v>
      </c>
      <c r="Z21" s="235" t="e">
        <f t="shared" si="9"/>
        <v>#REF!</v>
      </c>
      <c r="AA21" s="575"/>
      <c r="AB21" s="305"/>
      <c r="AC21" s="305"/>
      <c r="AD21" s="305"/>
      <c r="AE21" s="306"/>
      <c r="AF21" s="436"/>
      <c r="AG21" s="231"/>
      <c r="AH21" s="305"/>
      <c r="AI21" s="305"/>
      <c r="AJ21" s="305"/>
      <c r="AK21" s="306"/>
      <c r="AL21" s="436"/>
      <c r="AN21" s="305"/>
      <c r="AO21" s="305"/>
      <c r="AP21" s="305"/>
      <c r="AQ21" s="306"/>
      <c r="AR21" s="436"/>
      <c r="AT21" s="305"/>
      <c r="AU21" s="305"/>
      <c r="AV21" s="305"/>
      <c r="AW21" s="306"/>
      <c r="AX21" s="436"/>
    </row>
    <row r="22" spans="1:50" s="232" customFormat="1" ht="18" customHeight="1" x14ac:dyDescent="0.15">
      <c r="A22" s="224"/>
      <c r="B22" s="233" t="s">
        <v>38</v>
      </c>
      <c r="C22" s="226"/>
      <c r="D22" s="405">
        <f t="shared" si="2"/>
        <v>2701743</v>
      </c>
      <c r="E22" s="186">
        <f t="shared" si="0"/>
        <v>5.7824714947548292</v>
      </c>
      <c r="F22" s="226"/>
      <c r="G22" s="234">
        <f>'3solcasaad'!G22</f>
        <v>2028813</v>
      </c>
      <c r="H22" s="570">
        <f t="shared" si="3"/>
        <v>5.365125411515149</v>
      </c>
      <c r="I22" s="226"/>
      <c r="J22" s="234">
        <f>'3solcasaad'!J22</f>
        <v>434138</v>
      </c>
      <c r="K22" s="570">
        <f t="shared" si="4"/>
        <v>7.1918159957432684</v>
      </c>
      <c r="L22" s="226"/>
      <c r="M22" s="234">
        <f>'3solcasaad'!M22</f>
        <v>238792</v>
      </c>
      <c r="N22" s="570">
        <f t="shared" si="1"/>
        <v>8.3156573263290952</v>
      </c>
      <c r="O22" s="226"/>
      <c r="P22" s="236" t="e">
        <f t="shared" si="5"/>
        <v>#REF!</v>
      </c>
      <c r="Q22" s="237" t="e">
        <f t="shared" si="6"/>
        <v>#REF!</v>
      </c>
      <c r="R22" s="226"/>
      <c r="S22" s="234" t="e">
        <f>GETPIVOTDATA("Cuenta número de expedientes",#REF!,"CCAA",$B22,"TramoEdad",S$1)</f>
        <v>#REF!</v>
      </c>
      <c r="T22" s="235" t="e">
        <f t="shared" si="7"/>
        <v>#REF!</v>
      </c>
      <c r="U22" s="226"/>
      <c r="V22" s="234" t="e">
        <f>GETPIVOTDATA("Cuenta número de expedientes",#REF!,"CCAA",$B22,"TramoEdad",V$1)</f>
        <v>#REF!</v>
      </c>
      <c r="W22" s="235" t="e">
        <f t="shared" si="8"/>
        <v>#REF!</v>
      </c>
      <c r="X22" s="226"/>
      <c r="Y22" s="234" t="e">
        <f>GETPIVOTDATA("Cuenta número de expedientes",#REF!,"CCAA",$B22,"TramoEdad",Y$1)</f>
        <v>#REF!</v>
      </c>
      <c r="Z22" s="235" t="e">
        <f t="shared" si="9"/>
        <v>#REF!</v>
      </c>
      <c r="AA22" s="575"/>
      <c r="AB22" s="305"/>
      <c r="AC22" s="305"/>
      <c r="AD22" s="305"/>
      <c r="AE22" s="306"/>
      <c r="AF22" s="436"/>
      <c r="AG22" s="231"/>
      <c r="AH22" s="305"/>
      <c r="AI22" s="305"/>
      <c r="AJ22" s="305"/>
      <c r="AK22" s="306"/>
      <c r="AL22" s="436"/>
      <c r="AN22" s="305"/>
      <c r="AO22" s="305"/>
      <c r="AP22" s="305"/>
      <c r="AQ22" s="306"/>
      <c r="AR22" s="436"/>
      <c r="AT22" s="305"/>
      <c r="AU22" s="305"/>
      <c r="AV22" s="305"/>
      <c r="AW22" s="306"/>
      <c r="AX22" s="436"/>
    </row>
    <row r="23" spans="1:50" s="232" customFormat="1" ht="18" customHeight="1" x14ac:dyDescent="0.15">
      <c r="A23" s="224"/>
      <c r="B23" s="233" t="s">
        <v>45</v>
      </c>
      <c r="C23" s="226"/>
      <c r="D23" s="405">
        <f t="shared" si="2"/>
        <v>6578079</v>
      </c>
      <c r="E23" s="186">
        <f t="shared" si="0"/>
        <v>14.078894368467079</v>
      </c>
      <c r="F23" s="226"/>
      <c r="G23" s="234">
        <f>'3solcasaad'!G23</f>
        <v>5423824</v>
      </c>
      <c r="H23" s="570">
        <f t="shared" si="3"/>
        <v>14.343113914385279</v>
      </c>
      <c r="I23" s="226"/>
      <c r="J23" s="234">
        <f>'3solcasaad'!J23</f>
        <v>793640</v>
      </c>
      <c r="K23" s="570">
        <f t="shared" si="4"/>
        <v>13.147231633401562</v>
      </c>
      <c r="L23" s="226"/>
      <c r="M23" s="234">
        <f>'3solcasaad'!M23</f>
        <v>360615</v>
      </c>
      <c r="N23" s="570">
        <f t="shared" si="1"/>
        <v>12.55800347890284</v>
      </c>
      <c r="O23" s="226"/>
      <c r="P23" s="236" t="e">
        <f t="shared" si="5"/>
        <v>#REF!</v>
      </c>
      <c r="Q23" s="237" t="e">
        <f t="shared" si="6"/>
        <v>#REF!</v>
      </c>
      <c r="R23" s="226"/>
      <c r="S23" s="234" t="e">
        <f>GETPIVOTDATA("Cuenta número de expedientes",#REF!,"CCAA",$B23,"TramoEdad",S$1)</f>
        <v>#REF!</v>
      </c>
      <c r="T23" s="235" t="e">
        <f t="shared" si="7"/>
        <v>#REF!</v>
      </c>
      <c r="U23" s="226"/>
      <c r="V23" s="234" t="e">
        <f>GETPIVOTDATA("Cuenta número de expedientes",#REF!,"CCAA",$B23,"TramoEdad",V$1)</f>
        <v>#REF!</v>
      </c>
      <c r="W23" s="235" t="e">
        <f t="shared" si="8"/>
        <v>#REF!</v>
      </c>
      <c r="X23" s="226"/>
      <c r="Y23" s="234" t="e">
        <f>GETPIVOTDATA("Cuenta número de expedientes",#REF!,"CCAA",$B23,"TramoEdad",Y$1)</f>
        <v>#REF!</v>
      </c>
      <c r="Z23" s="235" t="e">
        <f t="shared" si="9"/>
        <v>#REF!</v>
      </c>
      <c r="AA23" s="575"/>
      <c r="AB23" s="305"/>
      <c r="AC23" s="305"/>
      <c r="AD23" s="305"/>
      <c r="AE23" s="306"/>
      <c r="AF23" s="436"/>
      <c r="AG23" s="231"/>
      <c r="AH23" s="305"/>
      <c r="AI23" s="305"/>
      <c r="AJ23" s="305"/>
      <c r="AK23" s="306"/>
      <c r="AL23" s="436"/>
      <c r="AN23" s="305"/>
      <c r="AO23" s="305"/>
      <c r="AP23" s="305"/>
      <c r="AQ23" s="306"/>
      <c r="AR23" s="436"/>
      <c r="AT23" s="305"/>
      <c r="AU23" s="305"/>
      <c r="AV23" s="305"/>
      <c r="AW23" s="306"/>
      <c r="AX23" s="436"/>
    </row>
    <row r="24" spans="1:50" s="240" customFormat="1" ht="18" customHeight="1" x14ac:dyDescent="0.15">
      <c r="A24" s="239"/>
      <c r="B24" s="233" t="s">
        <v>46</v>
      </c>
      <c r="C24" s="226"/>
      <c r="D24" s="405">
        <f t="shared" si="2"/>
        <v>1478509</v>
      </c>
      <c r="E24" s="186">
        <f t="shared" si="0"/>
        <v>3.1644150266100319</v>
      </c>
      <c r="F24" s="226"/>
      <c r="G24" s="234">
        <f>'3solcasaad'!G24</f>
        <v>1249999</v>
      </c>
      <c r="H24" s="570">
        <f t="shared" si="3"/>
        <v>3.3055788775350536</v>
      </c>
      <c r="I24" s="226"/>
      <c r="J24" s="234">
        <f>'3solcasaad'!J24</f>
        <v>159024</v>
      </c>
      <c r="K24" s="570">
        <f t="shared" si="4"/>
        <v>2.6343497848773372</v>
      </c>
      <c r="L24" s="226"/>
      <c r="M24" s="234">
        <f>'3solcasaad'!M24</f>
        <v>69486</v>
      </c>
      <c r="N24" s="570">
        <f t="shared" si="1"/>
        <v>2.4197701973990067</v>
      </c>
      <c r="O24" s="226"/>
      <c r="P24" s="236" t="e">
        <f t="shared" si="5"/>
        <v>#REF!</v>
      </c>
      <c r="Q24" s="237" t="e">
        <f t="shared" si="6"/>
        <v>#REF!</v>
      </c>
      <c r="R24" s="226"/>
      <c r="S24" s="234" t="e">
        <f>GETPIVOTDATA("Cuenta número de expedientes",#REF!,"CCAA",$B24,"TramoEdad",S$1)</f>
        <v>#REF!</v>
      </c>
      <c r="T24" s="235" t="e">
        <f t="shared" si="7"/>
        <v>#REF!</v>
      </c>
      <c r="U24" s="226"/>
      <c r="V24" s="234" t="e">
        <f>GETPIVOTDATA("Cuenta número de expedientes",#REF!,"CCAA",$B24,"TramoEdad",V$1)</f>
        <v>#REF!</v>
      </c>
      <c r="W24" s="235" t="e">
        <f t="shared" si="8"/>
        <v>#REF!</v>
      </c>
      <c r="X24" s="226"/>
      <c r="Y24" s="234" t="e">
        <f>GETPIVOTDATA("Cuenta número de expedientes",#REF!,"CCAA",$B24,"TramoEdad",Y$1)</f>
        <v>#REF!</v>
      </c>
      <c r="Z24" s="235" t="e">
        <f t="shared" si="9"/>
        <v>#REF!</v>
      </c>
      <c r="AA24" s="575"/>
      <c r="AB24" s="305"/>
      <c r="AC24" s="305"/>
      <c r="AD24" s="305"/>
      <c r="AE24" s="306"/>
      <c r="AF24" s="436"/>
      <c r="AG24" s="231"/>
      <c r="AH24" s="305"/>
      <c r="AI24" s="305"/>
      <c r="AJ24" s="305"/>
      <c r="AK24" s="306"/>
      <c r="AL24" s="436"/>
      <c r="AN24" s="305"/>
      <c r="AO24" s="305"/>
      <c r="AP24" s="305"/>
      <c r="AQ24" s="306"/>
      <c r="AR24" s="436"/>
      <c r="AT24" s="305"/>
      <c r="AU24" s="305"/>
      <c r="AV24" s="305"/>
      <c r="AW24" s="306"/>
      <c r="AX24" s="436"/>
    </row>
    <row r="25" spans="1:50" s="232" customFormat="1" ht="18" customHeight="1" x14ac:dyDescent="0.15">
      <c r="B25" s="233" t="s">
        <v>47</v>
      </c>
      <c r="C25" s="226"/>
      <c r="D25" s="406">
        <f t="shared" si="2"/>
        <v>647554</v>
      </c>
      <c r="E25" s="186">
        <f t="shared" si="0"/>
        <v>1.385943276734489</v>
      </c>
      <c r="F25" s="226"/>
      <c r="G25" s="238">
        <f>'3solcasaad'!G25</f>
        <v>521118</v>
      </c>
      <c r="H25" s="570">
        <f t="shared" si="3"/>
        <v>1.3780784252653899</v>
      </c>
      <c r="I25" s="226"/>
      <c r="J25" s="238">
        <f>'3solcasaad'!J25</f>
        <v>84596</v>
      </c>
      <c r="K25" s="570">
        <f t="shared" si="4"/>
        <v>1.4013951001200022</v>
      </c>
      <c r="L25" s="226"/>
      <c r="M25" s="238">
        <f>'3solcasaad'!M25</f>
        <v>41840</v>
      </c>
      <c r="N25" s="570">
        <f t="shared" si="1"/>
        <v>1.4570299781132088</v>
      </c>
      <c r="O25" s="226"/>
      <c r="P25" s="241" t="e">
        <f t="shared" si="5"/>
        <v>#REF!</v>
      </c>
      <c r="Q25" s="237" t="e">
        <f t="shared" si="6"/>
        <v>#REF!</v>
      </c>
      <c r="R25" s="226"/>
      <c r="S25" s="238" t="e">
        <f>GETPIVOTDATA("Cuenta número de expedientes",#REF!,"CCAA",$B25,"TramoEdad",S$1)</f>
        <v>#REF!</v>
      </c>
      <c r="T25" s="235" t="e">
        <f t="shared" si="7"/>
        <v>#REF!</v>
      </c>
      <c r="U25" s="226"/>
      <c r="V25" s="238" t="e">
        <f>GETPIVOTDATA("Cuenta número de expedientes",#REF!,"CCAA",$B25,"TramoEdad",V$1)</f>
        <v>#REF!</v>
      </c>
      <c r="W25" s="235" t="e">
        <f t="shared" si="8"/>
        <v>#REF!</v>
      </c>
      <c r="X25" s="226"/>
      <c r="Y25" s="238" t="e">
        <f>GETPIVOTDATA("Cuenta número de expedientes",#REF!,"CCAA",$B25,"TramoEdad",Y$1)</f>
        <v>#REF!</v>
      </c>
      <c r="Z25" s="235" t="e">
        <f t="shared" si="9"/>
        <v>#REF!</v>
      </c>
      <c r="AA25" s="575"/>
      <c r="AB25" s="305"/>
      <c r="AC25" s="305"/>
      <c r="AD25" s="305"/>
      <c r="AE25" s="306"/>
      <c r="AF25" s="436"/>
      <c r="AG25" s="231"/>
      <c r="AH25" s="305"/>
      <c r="AI25" s="305"/>
      <c r="AJ25" s="305"/>
      <c r="AK25" s="306"/>
      <c r="AL25" s="436"/>
      <c r="AN25" s="305"/>
      <c r="AO25" s="305"/>
      <c r="AP25" s="305"/>
      <c r="AQ25" s="306"/>
      <c r="AR25" s="436"/>
      <c r="AT25" s="305"/>
      <c r="AU25" s="305"/>
      <c r="AV25" s="305"/>
      <c r="AW25" s="306"/>
      <c r="AX25" s="436"/>
    </row>
    <row r="26" spans="1:50" s="232" customFormat="1" ht="18" customHeight="1" x14ac:dyDescent="0.15">
      <c r="B26" s="233" t="s">
        <v>48</v>
      </c>
      <c r="C26" s="226"/>
      <c r="D26" s="406">
        <f t="shared" si="2"/>
        <v>2199088</v>
      </c>
      <c r="E26" s="186">
        <f t="shared" si="0"/>
        <v>4.7066518445527237</v>
      </c>
      <c r="F26" s="226"/>
      <c r="G26" s="238">
        <f>'3solcasaad'!G26</f>
        <v>1714987</v>
      </c>
      <c r="H26" s="570">
        <f t="shared" si="3"/>
        <v>4.5352234701365433</v>
      </c>
      <c r="I26" s="226"/>
      <c r="J26" s="238">
        <f>'3solcasaad'!J26</f>
        <v>324460</v>
      </c>
      <c r="K26" s="570">
        <f t="shared" si="4"/>
        <v>5.3749190763740122</v>
      </c>
      <c r="L26" s="226"/>
      <c r="M26" s="238">
        <f>'3solcasaad'!M26</f>
        <v>159641</v>
      </c>
      <c r="N26" s="570">
        <f t="shared" si="1"/>
        <v>5.5593145969400277</v>
      </c>
      <c r="O26" s="226"/>
      <c r="P26" s="241" t="e">
        <f t="shared" si="5"/>
        <v>#REF!</v>
      </c>
      <c r="Q26" s="237" t="e">
        <f t="shared" si="6"/>
        <v>#REF!</v>
      </c>
      <c r="R26" s="226"/>
      <c r="S26" s="238" t="e">
        <f>GETPIVOTDATA("Cuenta número de expedientes",#REF!,"CCAA",$B26,"TramoEdad",S$1)</f>
        <v>#REF!</v>
      </c>
      <c r="T26" s="235" t="e">
        <f t="shared" si="7"/>
        <v>#REF!</v>
      </c>
      <c r="U26" s="226"/>
      <c r="V26" s="238" t="e">
        <f>GETPIVOTDATA("Cuenta número de expedientes",#REF!,"CCAA",$B26,"TramoEdad",V$1)</f>
        <v>#REF!</v>
      </c>
      <c r="W26" s="235" t="e">
        <f t="shared" si="8"/>
        <v>#REF!</v>
      </c>
      <c r="X26" s="226"/>
      <c r="Y26" s="238" t="e">
        <f>GETPIVOTDATA("Cuenta número de expedientes",#REF!,"CCAA",$B26,"TramoEdad",Y$1)</f>
        <v>#REF!</v>
      </c>
      <c r="Z26" s="235" t="e">
        <f t="shared" si="9"/>
        <v>#REF!</v>
      </c>
      <c r="AA26" s="575"/>
      <c r="AB26" s="305"/>
      <c r="AC26" s="305"/>
      <c r="AD26" s="305"/>
      <c r="AE26" s="306"/>
      <c r="AF26" s="437"/>
      <c r="AG26" s="231"/>
      <c r="AH26" s="305"/>
      <c r="AI26" s="305"/>
      <c r="AJ26" s="305"/>
      <c r="AK26" s="306"/>
      <c r="AL26" s="436"/>
      <c r="AN26" s="305"/>
      <c r="AO26" s="305"/>
      <c r="AP26" s="305"/>
      <c r="AQ26" s="306"/>
      <c r="AR26" s="436"/>
      <c r="AT26" s="305"/>
      <c r="AU26" s="305"/>
      <c r="AV26" s="305"/>
      <c r="AW26" s="306"/>
      <c r="AX26" s="436"/>
    </row>
    <row r="27" spans="1:50" s="232" customFormat="1" ht="18" customHeight="1" x14ac:dyDescent="0.15">
      <c r="B27" s="233" t="s">
        <v>49</v>
      </c>
      <c r="C27" s="226"/>
      <c r="D27" s="406">
        <f t="shared" si="2"/>
        <v>315675</v>
      </c>
      <c r="E27" s="187">
        <f t="shared" si="0"/>
        <v>0.67563113482915682</v>
      </c>
      <c r="F27" s="226"/>
      <c r="G27" s="238">
        <f>'3solcasaad'!G27</f>
        <v>250290</v>
      </c>
      <c r="H27" s="571">
        <f t="shared" si="3"/>
        <v>0.66188319931315831</v>
      </c>
      <c r="I27" s="226"/>
      <c r="J27" s="238">
        <f>'3solcasaad'!J27</f>
        <v>42318</v>
      </c>
      <c r="K27" s="571">
        <f t="shared" si="4"/>
        <v>0.70102886480304327</v>
      </c>
      <c r="L27" s="226"/>
      <c r="M27" s="238">
        <f>'3solcasaad'!M27</f>
        <v>23067</v>
      </c>
      <c r="N27" s="571">
        <f t="shared" si="1"/>
        <v>0.80328179983597969</v>
      </c>
      <c r="O27" s="226"/>
      <c r="P27" s="241" t="e">
        <f t="shared" si="5"/>
        <v>#REF!</v>
      </c>
      <c r="Q27" s="243" t="e">
        <f t="shared" si="6"/>
        <v>#REF!</v>
      </c>
      <c r="R27" s="226"/>
      <c r="S27" s="238" t="e">
        <f>GETPIVOTDATA("Cuenta número de expedientes",#REF!,"CCAA",$B27,"TramoEdad",S$1)</f>
        <v>#REF!</v>
      </c>
      <c r="T27" s="242" t="e">
        <f t="shared" si="7"/>
        <v>#REF!</v>
      </c>
      <c r="U27" s="226"/>
      <c r="V27" s="238" t="e">
        <f>GETPIVOTDATA("Cuenta número de expedientes",#REF!,"CCAA",$B27,"TramoEdad",V$1)</f>
        <v>#REF!</v>
      </c>
      <c r="W27" s="242" t="e">
        <f t="shared" si="8"/>
        <v>#REF!</v>
      </c>
      <c r="X27" s="226"/>
      <c r="Y27" s="238" t="e">
        <f>GETPIVOTDATA("Cuenta número de expedientes",#REF!,"CCAA",$B27,"TramoEdad",Y$1)</f>
        <v>#REF!</v>
      </c>
      <c r="Z27" s="242" t="e">
        <f t="shared" si="9"/>
        <v>#REF!</v>
      </c>
      <c r="AA27" s="575"/>
      <c r="AB27" s="305"/>
      <c r="AC27" s="305"/>
      <c r="AD27" s="305"/>
      <c r="AE27" s="306"/>
      <c r="AF27" s="436"/>
      <c r="AG27" s="231"/>
      <c r="AH27" s="305"/>
      <c r="AI27" s="305"/>
      <c r="AJ27" s="305"/>
      <c r="AK27" s="306"/>
      <c r="AL27" s="436"/>
      <c r="AN27" s="305"/>
      <c r="AO27" s="305"/>
      <c r="AP27" s="305"/>
      <c r="AQ27" s="306"/>
      <c r="AR27" s="436"/>
      <c r="AT27" s="305"/>
      <c r="AU27" s="305"/>
      <c r="AV27" s="305"/>
      <c r="AW27" s="306"/>
      <c r="AX27" s="436"/>
    </row>
    <row r="28" spans="1:50" s="232" customFormat="1" ht="18" customHeight="1" x14ac:dyDescent="0.15">
      <c r="B28" s="244" t="s">
        <v>4</v>
      </c>
      <c r="C28" s="226"/>
      <c r="D28" s="407">
        <f t="shared" si="2"/>
        <v>171528</v>
      </c>
      <c r="E28" s="188">
        <f t="shared" si="0"/>
        <v>0.36711699467799358</v>
      </c>
      <c r="F28" s="226"/>
      <c r="G28" s="245">
        <f>'3solcasaad'!G28</f>
        <v>153112</v>
      </c>
      <c r="H28" s="572">
        <f t="shared" si="3"/>
        <v>0.40489935839720442</v>
      </c>
      <c r="I28" s="226"/>
      <c r="J28" s="245">
        <f>'3solcasaad'!J28</f>
        <v>13498</v>
      </c>
      <c r="K28" s="572">
        <f t="shared" si="4"/>
        <v>0.22360432007919748</v>
      </c>
      <c r="L28" s="226"/>
      <c r="M28" s="245">
        <f>'3solcasaad'!M28</f>
        <v>4918</v>
      </c>
      <c r="N28" s="572">
        <f t="shared" si="1"/>
        <v>0.17126370536235089</v>
      </c>
      <c r="O28" s="226"/>
      <c r="P28" s="247" t="e">
        <f t="shared" si="5"/>
        <v>#REF!</v>
      </c>
      <c r="Q28" s="248" t="e">
        <f t="shared" si="6"/>
        <v>#REF!</v>
      </c>
      <c r="R28" s="226"/>
      <c r="S28" s="245" t="e">
        <f>GETPIVOTDATA("Cuenta número de expedientes",#REF!,"CCAA","Ceuta","TramoEdad",S$1)+GETPIVOTDATA("Cuenta número de expedientes",#REF!,"CCAA","Melilla","TramoEdad",S$1)</f>
        <v>#REF!</v>
      </c>
      <c r="T28" s="246" t="e">
        <f t="shared" si="7"/>
        <v>#REF!</v>
      </c>
      <c r="U28" s="226"/>
      <c r="V28" s="245" t="e">
        <f>GETPIVOTDATA("Cuenta número de expedientes",#REF!,"CCAA","Ceuta","TramoEdad",V$1)+GETPIVOTDATA("Cuenta número de expedientes",#REF!,"CCAA","Melilla","TramoEdad",V$1)</f>
        <v>#REF!</v>
      </c>
      <c r="W28" s="246" t="e">
        <f t="shared" si="8"/>
        <v>#REF!</v>
      </c>
      <c r="X28" s="226"/>
      <c r="Y28" s="245" t="e">
        <f>GETPIVOTDATA("Cuenta número de expedientes",#REF!,"CCAA","Ceuta","TramoEdad",Y$1)+GETPIVOTDATA("Cuenta número de expedientes",#REF!,"CCAA","Melilla","TramoEdad",Y$1)</f>
        <v>#REF!</v>
      </c>
      <c r="Z28" s="246" t="e">
        <f t="shared" si="9"/>
        <v>#REF!</v>
      </c>
      <c r="AA28" s="575"/>
      <c r="AB28" s="305"/>
      <c r="AC28" s="305"/>
      <c r="AD28" s="305"/>
      <c r="AE28" s="306"/>
      <c r="AF28" s="436"/>
      <c r="AG28" s="231"/>
      <c r="AH28" s="305"/>
      <c r="AI28" s="305"/>
      <c r="AJ28" s="305"/>
      <c r="AK28" s="306"/>
      <c r="AL28" s="436"/>
      <c r="AN28" s="305"/>
      <c r="AO28" s="305"/>
      <c r="AP28" s="305"/>
      <c r="AQ28" s="306"/>
      <c r="AR28" s="436"/>
      <c r="AT28" s="305"/>
      <c r="AU28" s="305"/>
      <c r="AV28" s="305"/>
      <c r="AW28" s="306"/>
      <c r="AX28" s="436"/>
    </row>
    <row r="29" spans="1:50" s="223" customFormat="1" ht="3.75" customHeight="1" x14ac:dyDescent="0.15">
      <c r="A29" s="220"/>
      <c r="B29" s="221"/>
      <c r="C29" s="222"/>
      <c r="D29" s="221"/>
      <c r="E29" s="249"/>
      <c r="F29" s="222"/>
      <c r="G29" s="221"/>
      <c r="H29" s="573"/>
      <c r="I29" s="222"/>
      <c r="J29" s="221"/>
      <c r="K29" s="573"/>
      <c r="L29" s="222"/>
      <c r="M29" s="221"/>
      <c r="N29" s="573"/>
      <c r="O29" s="222"/>
      <c r="P29" s="221"/>
      <c r="Q29" s="250"/>
      <c r="R29" s="222"/>
      <c r="S29" s="221"/>
      <c r="T29" s="574"/>
      <c r="U29" s="222"/>
      <c r="V29" s="221"/>
      <c r="W29" s="573"/>
      <c r="X29" s="222"/>
      <c r="Y29" s="221"/>
      <c r="Z29" s="573"/>
      <c r="AA29" s="575"/>
      <c r="AB29" s="309"/>
      <c r="AC29" s="309"/>
      <c r="AD29" s="305"/>
      <c r="AE29" s="306"/>
      <c r="AF29" s="436"/>
      <c r="AG29" s="231"/>
      <c r="AH29" s="309"/>
      <c r="AI29" s="309"/>
      <c r="AJ29" s="305"/>
      <c r="AK29" s="306"/>
      <c r="AL29" s="436"/>
      <c r="AN29" s="309"/>
      <c r="AO29" s="309"/>
      <c r="AP29" s="305"/>
      <c r="AQ29" s="306"/>
      <c r="AR29" s="436"/>
      <c r="AT29" s="309"/>
      <c r="AU29" s="309"/>
      <c r="AV29" s="305"/>
      <c r="AW29" s="306"/>
      <c r="AX29" s="436"/>
    </row>
    <row r="30" spans="1:50" s="251" customFormat="1" ht="18" customHeight="1" x14ac:dyDescent="0.15">
      <c r="B30" s="252" t="s">
        <v>3</v>
      </c>
      <c r="C30" s="211"/>
      <c r="D30" s="253">
        <f>SUM(D11:D28)</f>
        <v>46722980</v>
      </c>
      <c r="E30" s="254">
        <f>SUM(E11:E28)</f>
        <v>100</v>
      </c>
      <c r="F30" s="211"/>
      <c r="G30" s="253">
        <f>SUM(G11:G28)</f>
        <v>37814829</v>
      </c>
      <c r="H30" s="504">
        <f>SUM(H11:H28)</f>
        <v>100</v>
      </c>
      <c r="I30" s="211"/>
      <c r="J30" s="253">
        <f>SUM(J11:J28)</f>
        <v>6036556</v>
      </c>
      <c r="K30" s="504">
        <f>SUM(K11:K28)</f>
        <v>100.00000000000001</v>
      </c>
      <c r="L30" s="211"/>
      <c r="M30" s="253">
        <f>SUM(M11:M28)</f>
        <v>2871595</v>
      </c>
      <c r="N30" s="504">
        <f>SUM(N11:N28)</f>
        <v>100</v>
      </c>
      <c r="O30" s="211"/>
      <c r="P30" s="253" t="e">
        <f>SUM(P11:P28)</f>
        <v>#REF!</v>
      </c>
      <c r="Q30" s="255" t="e">
        <f>P30*100/D30</f>
        <v>#REF!</v>
      </c>
      <c r="R30" s="211"/>
      <c r="S30" s="253" t="e">
        <f>SUM(S11:S28)</f>
        <v>#REF!</v>
      </c>
      <c r="T30" s="254" t="e">
        <f>S30*100/G30</f>
        <v>#REF!</v>
      </c>
      <c r="U30" s="211"/>
      <c r="V30" s="253" t="e">
        <f>SUM(V11:V28)</f>
        <v>#REF!</v>
      </c>
      <c r="W30" s="254" t="e">
        <f>V30*100/J30</f>
        <v>#REF!</v>
      </c>
      <c r="X30" s="211"/>
      <c r="Y30" s="253" t="e">
        <f>SUM(Y11:Y28)</f>
        <v>#REF!</v>
      </c>
      <c r="Z30" s="254" t="e">
        <f>Y30*100/M30</f>
        <v>#REF!</v>
      </c>
      <c r="AA30" s="575"/>
      <c r="AB30" s="305"/>
      <c r="AC30" s="305"/>
      <c r="AD30" s="309"/>
      <c r="AE30" s="309"/>
      <c r="AF30" s="438"/>
      <c r="AG30" s="439"/>
      <c r="AH30" s="305"/>
      <c r="AI30" s="305"/>
      <c r="AJ30" s="309"/>
      <c r="AK30" s="309"/>
      <c r="AL30" s="438"/>
      <c r="AN30" s="305"/>
      <c r="AO30" s="305"/>
      <c r="AP30" s="309"/>
      <c r="AQ30" s="309"/>
      <c r="AR30" s="438"/>
      <c r="AT30" s="305"/>
      <c r="AU30" s="305"/>
      <c r="AV30" s="309"/>
      <c r="AW30" s="309"/>
      <c r="AX30" s="438"/>
    </row>
    <row r="31" spans="1:50" s="256" customFormat="1" ht="5.25" customHeight="1" x14ac:dyDescent="0.2">
      <c r="B31" s="257" t="s">
        <v>42</v>
      </c>
      <c r="C31" s="258"/>
      <c r="D31" s="258"/>
      <c r="E31" s="258"/>
      <c r="F31" s="258"/>
      <c r="G31" s="258"/>
      <c r="H31" s="258"/>
      <c r="I31" s="258"/>
      <c r="O31" s="259"/>
      <c r="R31" s="258"/>
    </row>
    <row r="32" spans="1:50" s="251" customFormat="1" ht="5.25" customHeight="1" x14ac:dyDescent="0.2">
      <c r="B32" s="257" t="s">
        <v>50</v>
      </c>
      <c r="C32" s="260"/>
      <c r="D32" s="260"/>
      <c r="E32" s="260"/>
      <c r="F32" s="260"/>
      <c r="G32" s="260"/>
      <c r="H32" s="260"/>
      <c r="I32" s="260"/>
      <c r="O32" s="259"/>
      <c r="R32" s="260"/>
    </row>
    <row r="33" spans="2:19" s="251" customFormat="1" ht="13.5" customHeight="1" x14ac:dyDescent="0.2">
      <c r="B33" s="1068" t="s">
        <v>227</v>
      </c>
      <c r="C33" s="1068"/>
      <c r="D33" s="1068"/>
      <c r="E33" s="1068"/>
      <c r="F33" s="1068"/>
      <c r="G33" s="1068"/>
      <c r="H33" s="1068"/>
      <c r="I33" s="1068"/>
      <c r="J33" s="1068"/>
      <c r="K33" s="1068"/>
      <c r="L33" s="1068"/>
      <c r="M33" s="1068"/>
      <c r="O33" s="259"/>
    </row>
    <row r="34" spans="2:19" ht="29.25" customHeight="1" x14ac:dyDescent="0.2">
      <c r="B34" s="1075"/>
      <c r="C34" s="1075"/>
      <c r="D34" s="1075"/>
      <c r="E34" s="1075"/>
      <c r="F34" s="1075"/>
      <c r="G34" s="1075"/>
      <c r="H34" s="1075"/>
      <c r="I34" s="1075"/>
      <c r="J34" s="1075"/>
      <c r="K34" s="1075"/>
      <c r="L34" s="1075"/>
      <c r="M34" s="1075"/>
      <c r="N34" s="1075"/>
      <c r="O34" s="1075"/>
      <c r="P34" s="1075"/>
      <c r="Q34" s="262"/>
      <c r="R34" s="262"/>
      <c r="S34" s="262"/>
    </row>
    <row r="35" spans="2:19" ht="4.5" customHeight="1" x14ac:dyDescent="0.2">
      <c r="B35" s="1076"/>
      <c r="C35" s="1076"/>
      <c r="D35" s="1076"/>
      <c r="E35" s="1076"/>
      <c r="F35" s="1076"/>
      <c r="G35" s="1076"/>
      <c r="H35" s="1076"/>
      <c r="I35" s="1076"/>
      <c r="J35" s="1076"/>
      <c r="K35" s="1076"/>
      <c r="L35" s="1076"/>
      <c r="M35" s="1076"/>
      <c r="N35" s="1076"/>
      <c r="O35" s="1076"/>
      <c r="P35" s="1076"/>
      <c r="Q35" s="262"/>
      <c r="R35" s="262"/>
      <c r="S35" s="262"/>
    </row>
    <row r="38" spans="2:19" x14ac:dyDescent="0.2">
      <c r="L38" s="263"/>
      <c r="M38" s="263"/>
      <c r="N38" s="263"/>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3" zoomScaleNormal="100" workbookViewId="0">
      <selection activeCell="B5" sqref="B5:AC5"/>
    </sheetView>
  </sheetViews>
  <sheetFormatPr baseColWidth="10" defaultColWidth="11.42578125" defaultRowHeight="15" x14ac:dyDescent="0.2"/>
  <cols>
    <col min="1" max="1" width="1.140625" style="1" customWidth="1"/>
    <col min="2" max="2" width="7.85546875" style="1" customWidth="1"/>
    <col min="3" max="3" width="1" style="1" customWidth="1"/>
    <col min="4" max="4" width="9.140625" style="1" customWidth="1"/>
    <col min="5" max="5" width="7.5703125" style="1" customWidth="1"/>
    <col min="6" max="6" width="0.5703125" style="1" customWidth="1"/>
    <col min="7" max="7" width="8" style="1" customWidth="1"/>
    <col min="8" max="8" width="0.5703125" style="1" customWidth="1"/>
    <col min="9" max="9" width="6.7109375" style="1" customWidth="1"/>
    <col min="10" max="10" width="0.5703125" style="1" customWidth="1"/>
    <col min="11" max="11" width="6.85546875" style="1" customWidth="1"/>
    <col min="12" max="12" width="0.5703125" style="1" customWidth="1"/>
    <col min="13" max="13" width="7" style="1" customWidth="1"/>
    <col min="14" max="14" width="0.5703125" style="1" customWidth="1"/>
    <col min="15" max="15" width="8.140625" style="1" customWidth="1"/>
    <col min="16" max="16" width="0.7109375" style="1" customWidth="1"/>
    <col min="17" max="17" width="7.5703125" style="1" customWidth="1"/>
    <col min="18" max="18" width="0.5703125" style="1" customWidth="1"/>
    <col min="19" max="19" width="7.28515625" style="1" customWidth="1"/>
    <col min="20" max="20" width="0.7109375" style="1" customWidth="1"/>
    <col min="21" max="21" width="5.140625" style="1" customWidth="1"/>
    <col min="22" max="22" width="4.5703125" style="1" bestFit="1" customWidth="1"/>
    <col min="23" max="23" width="7" style="1" bestFit="1" customWidth="1"/>
    <col min="24" max="24" width="4.5703125" style="1" bestFit="1" customWidth="1"/>
    <col min="25" max="25" width="7" style="1" bestFit="1" customWidth="1"/>
    <col min="26" max="26" width="4.5703125" style="1" bestFit="1" customWidth="1"/>
    <col min="27" max="27" width="7" style="1" bestFit="1" customWidth="1"/>
    <col min="28" max="28" width="4.5703125" style="1" bestFit="1" customWidth="1"/>
    <col min="29" max="29" width="7" style="1" bestFit="1" customWidth="1"/>
    <col min="30" max="16384" width="11.42578125" style="1"/>
  </cols>
  <sheetData>
    <row r="1" spans="2:30" hidden="1" x14ac:dyDescent="0.2">
      <c r="E1" s="140" t="s">
        <v>39</v>
      </c>
      <c r="G1" s="140" t="s">
        <v>24</v>
      </c>
      <c r="I1" s="140" t="s">
        <v>23</v>
      </c>
      <c r="K1" s="140" t="s">
        <v>22</v>
      </c>
      <c r="M1" s="140" t="s">
        <v>21</v>
      </c>
      <c r="O1" s="140" t="s">
        <v>20</v>
      </c>
      <c r="Q1" s="140" t="s">
        <v>19</v>
      </c>
      <c r="S1" s="140" t="s">
        <v>18</v>
      </c>
    </row>
    <row r="2" spans="2:30" s="2" customFormat="1" ht="14.25" x14ac:dyDescent="0.2">
      <c r="B2" s="11"/>
      <c r="C2" s="46"/>
      <c r="D2" s="46"/>
      <c r="T2" s="46"/>
    </row>
    <row r="3" spans="2:30" s="44" customFormat="1" ht="47.25" customHeight="1" x14ac:dyDescent="0.2">
      <c r="B3" s="1069"/>
      <c r="C3" s="1069"/>
      <c r="D3" s="1069"/>
      <c r="E3" s="1069"/>
      <c r="F3" s="1069"/>
      <c r="G3" s="1069"/>
      <c r="H3" s="1069"/>
      <c r="I3" s="1069"/>
      <c r="J3" s="45"/>
      <c r="Q3" s="89"/>
    </row>
    <row r="4" spans="2:30" s="7" customFormat="1" ht="2.25" customHeight="1" x14ac:dyDescent="0.2">
      <c r="B4" s="1042"/>
      <c r="C4" s="1042"/>
      <c r="D4" s="1042"/>
      <c r="E4" s="1042"/>
      <c r="F4" s="1042"/>
      <c r="G4" s="1042"/>
      <c r="H4" s="1042"/>
      <c r="I4" s="1042"/>
      <c r="J4" s="1042"/>
      <c r="K4" s="1042"/>
      <c r="L4" s="1042"/>
      <c r="M4" s="1042"/>
      <c r="N4" s="1042"/>
      <c r="O4" s="1042"/>
      <c r="P4" s="1042"/>
      <c r="Q4" s="1042"/>
      <c r="R4" s="1042"/>
      <c r="S4" s="1042"/>
      <c r="T4" s="1042"/>
    </row>
    <row r="5" spans="2:30" s="7" customFormat="1" ht="16.5" customHeight="1" x14ac:dyDescent="0.2">
      <c r="B5" s="1042" t="s">
        <v>441</v>
      </c>
      <c r="C5" s="1042"/>
      <c r="D5" s="1042"/>
      <c r="E5" s="1042"/>
      <c r="F5" s="1042"/>
      <c r="G5" s="1042"/>
      <c r="H5" s="1042"/>
      <c r="I5" s="1042"/>
      <c r="J5" s="1042"/>
      <c r="K5" s="1042"/>
      <c r="L5" s="1042"/>
      <c r="M5" s="1042"/>
      <c r="N5" s="1042"/>
      <c r="O5" s="1042"/>
      <c r="P5" s="1042"/>
      <c r="Q5" s="1042"/>
      <c r="R5" s="1042"/>
      <c r="S5" s="1042"/>
      <c r="T5" s="1042"/>
      <c r="U5" s="1042"/>
      <c r="V5" s="1042"/>
      <c r="W5" s="1042"/>
      <c r="X5" s="1042"/>
      <c r="Y5" s="1042"/>
      <c r="Z5" s="1042"/>
      <c r="AA5" s="1042"/>
      <c r="AB5" s="1042"/>
      <c r="AC5" s="1042"/>
    </row>
    <row r="6" spans="2:30" s="7" customFormat="1" ht="14.25" customHeight="1" x14ac:dyDescent="0.2">
      <c r="B6" s="1046" t="str">
        <f>porsaad!B6</f>
        <v>Situación a 31 de octubre de 2023</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row>
    <row r="7" spans="2:30" s="517" customFormat="1" ht="5.25" customHeight="1" x14ac:dyDescent="0.2"/>
    <row r="8" spans="2:30" s="519" customFormat="1" ht="21.75" customHeight="1" x14ac:dyDescent="0.2">
      <c r="B8" s="1129" t="s">
        <v>30</v>
      </c>
      <c r="D8" s="1129" t="s">
        <v>120</v>
      </c>
      <c r="E8" s="1129" t="s">
        <v>29</v>
      </c>
      <c r="F8" s="1129"/>
      <c r="G8" s="1129"/>
      <c r="H8" s="1129"/>
      <c r="I8" s="1129"/>
      <c r="J8" s="1129"/>
      <c r="K8" s="1129"/>
      <c r="L8" s="1129"/>
      <c r="M8" s="1129"/>
      <c r="N8" s="1129"/>
      <c r="O8" s="1129"/>
      <c r="P8" s="1129"/>
      <c r="Q8" s="1129"/>
      <c r="R8" s="1129"/>
      <c r="S8" s="1129"/>
    </row>
    <row r="9" spans="2:30" s="519" customFormat="1" ht="21.75" customHeight="1" x14ac:dyDescent="0.2">
      <c r="B9" s="1129"/>
      <c r="D9" s="1129"/>
      <c r="E9" s="520" t="s">
        <v>25</v>
      </c>
      <c r="F9" s="520"/>
      <c r="G9" s="520" t="s">
        <v>24</v>
      </c>
      <c r="H9" s="520"/>
      <c r="I9" s="520" t="s">
        <v>23</v>
      </c>
      <c r="J9" s="520"/>
      <c r="K9" s="520" t="s">
        <v>22</v>
      </c>
      <c r="L9" s="520"/>
      <c r="M9" s="520" t="s">
        <v>21</v>
      </c>
      <c r="N9" s="520"/>
      <c r="O9" s="520" t="s">
        <v>20</v>
      </c>
      <c r="P9" s="520"/>
      <c r="Q9" s="520" t="s">
        <v>19</v>
      </c>
      <c r="R9" s="520"/>
      <c r="S9" s="520" t="s">
        <v>18</v>
      </c>
    </row>
    <row r="10" spans="2:30" s="519" customFormat="1" ht="21.75" customHeight="1" x14ac:dyDescent="0.2">
      <c r="B10" s="1129"/>
      <c r="D10" s="1129"/>
      <c r="E10" s="520" t="s">
        <v>12</v>
      </c>
      <c r="F10" s="520"/>
      <c r="G10" s="520" t="s">
        <v>12</v>
      </c>
      <c r="H10" s="520"/>
      <c r="I10" s="520" t="s">
        <v>12</v>
      </c>
      <c r="J10" s="520"/>
      <c r="K10" s="520" t="s">
        <v>12</v>
      </c>
      <c r="L10" s="520"/>
      <c r="M10" s="520" t="s">
        <v>12</v>
      </c>
      <c r="N10" s="520"/>
      <c r="O10" s="520" t="s">
        <v>12</v>
      </c>
      <c r="P10" s="520"/>
      <c r="Q10" s="520" t="s">
        <v>12</v>
      </c>
      <c r="R10" s="520"/>
      <c r="S10" s="520" t="s">
        <v>12</v>
      </c>
    </row>
    <row r="11" spans="2:30" s="521" customFormat="1" ht="9" customHeight="1" x14ac:dyDescent="0.2">
      <c r="B11" s="522"/>
      <c r="D11" s="523"/>
      <c r="E11" s="523"/>
      <c r="F11" s="523"/>
      <c r="G11" s="523"/>
      <c r="H11" s="523"/>
      <c r="I11" s="523"/>
      <c r="J11" s="523"/>
      <c r="K11" s="523"/>
      <c r="L11" s="523"/>
      <c r="M11" s="523"/>
      <c r="N11" s="523"/>
      <c r="O11" s="523"/>
      <c r="P11" s="523"/>
      <c r="Q11" s="523"/>
      <c r="R11" s="523"/>
      <c r="S11" s="523"/>
      <c r="T11" s="524"/>
    </row>
    <row r="12" spans="2:30" s="525" customFormat="1" ht="21" customHeight="1" x14ac:dyDescent="0.2">
      <c r="B12" s="1130" t="s">
        <v>27</v>
      </c>
      <c r="D12" s="526" t="s">
        <v>34</v>
      </c>
      <c r="E12" s="527">
        <f>'46perfpbsaad'!E12</f>
        <v>475</v>
      </c>
      <c r="F12" s="526"/>
      <c r="G12" s="527">
        <f>'46perfpbsaad'!H12</f>
        <v>9617</v>
      </c>
      <c r="H12" s="526"/>
      <c r="I12" s="527">
        <f>'46perfpbsaad'!K12</f>
        <v>6026</v>
      </c>
      <c r="J12" s="526"/>
      <c r="K12" s="527">
        <f>'46perfpbsaad'!N12</f>
        <v>9007</v>
      </c>
      <c r="L12" s="526"/>
      <c r="M12" s="527">
        <f>'46perfpbsaad'!Q12</f>
        <v>8241</v>
      </c>
      <c r="N12" s="526"/>
      <c r="O12" s="527">
        <f>'46perfpbsaad'!T12</f>
        <v>11148</v>
      </c>
      <c r="P12" s="526"/>
      <c r="Q12" s="527">
        <f>'46perfpbsaad'!W12</f>
        <v>37640</v>
      </c>
      <c r="R12" s="526"/>
      <c r="S12" s="527">
        <f>'46perfpbsaad'!Z12</f>
        <v>176868</v>
      </c>
      <c r="T12" s="528"/>
      <c r="V12" s="529">
        <f>E12/E$15</f>
        <v>0.34824046920821117</v>
      </c>
      <c r="W12" s="529">
        <f>G12/G$15</f>
        <v>0.34803850607990733</v>
      </c>
      <c r="X12" s="529">
        <f>I12/I$15</f>
        <v>0.30587279833510989</v>
      </c>
      <c r="Y12" s="529">
        <f>K12/K$15</f>
        <v>0.31721490455730084</v>
      </c>
      <c r="Z12" s="529">
        <f>M12/M$15</f>
        <v>0.26505210343496721</v>
      </c>
      <c r="AA12" s="529">
        <f>O12/O$15</f>
        <v>0.22779378409857168</v>
      </c>
      <c r="AB12" s="529">
        <f>Q12/Q$15</f>
        <v>0.2270725498003161</v>
      </c>
      <c r="AC12" s="529">
        <f>S12/S$15</f>
        <v>0.31595645478807971</v>
      </c>
      <c r="AD12" s="529"/>
    </row>
    <row r="13" spans="2:30" s="525" customFormat="1" ht="21" customHeight="1" x14ac:dyDescent="0.2">
      <c r="B13" s="1130"/>
      <c r="D13" s="526" t="s">
        <v>52</v>
      </c>
      <c r="E13" s="527">
        <f>'46perfpbsaad'!E13</f>
        <v>624</v>
      </c>
      <c r="F13" s="526"/>
      <c r="G13" s="527">
        <f>'46perfpbsaad'!H13</f>
        <v>10668</v>
      </c>
      <c r="H13" s="526"/>
      <c r="I13" s="527">
        <f>'46perfpbsaad'!K13</f>
        <v>7540</v>
      </c>
      <c r="J13" s="526"/>
      <c r="K13" s="527">
        <f>'46perfpbsaad'!N13</f>
        <v>11081</v>
      </c>
      <c r="L13" s="526"/>
      <c r="M13" s="527">
        <f>'46perfpbsaad'!Q13</f>
        <v>12215</v>
      </c>
      <c r="N13" s="526"/>
      <c r="O13" s="527">
        <f>'46perfpbsaad'!T13</f>
        <v>19300</v>
      </c>
      <c r="P13" s="526"/>
      <c r="Q13" s="527">
        <f>'46perfpbsaad'!W13</f>
        <v>61774</v>
      </c>
      <c r="R13" s="526"/>
      <c r="S13" s="527">
        <f>'46perfpbsaad'!Z13</f>
        <v>214950</v>
      </c>
      <c r="T13" s="528"/>
      <c r="V13" s="529">
        <f>E13/E$15</f>
        <v>0.45747800586510262</v>
      </c>
      <c r="W13" s="529">
        <f>G13/G$15</f>
        <v>0.38607411696583671</v>
      </c>
      <c r="X13" s="529">
        <f>I13/I$15</f>
        <v>0.38272168925435257</v>
      </c>
      <c r="Y13" s="529">
        <f>K13/K$15</f>
        <v>0.39025850531802492</v>
      </c>
      <c r="Z13" s="529">
        <f>M13/M$15</f>
        <v>0.39286633217547923</v>
      </c>
      <c r="AA13" s="529">
        <f>O13/O$15</f>
        <v>0.3943684995606776</v>
      </c>
      <c r="AB13" s="529">
        <f>Q13/Q$15</f>
        <v>0.37266683558354752</v>
      </c>
      <c r="AC13" s="529">
        <f>S13/S$15</f>
        <v>0.38398602323030584</v>
      </c>
      <c r="AD13" s="529"/>
    </row>
    <row r="14" spans="2:30" s="525" customFormat="1" ht="21" customHeight="1" x14ac:dyDescent="0.2">
      <c r="B14" s="1130"/>
      <c r="D14" s="526" t="s">
        <v>53</v>
      </c>
      <c r="E14" s="527">
        <f>'46perfpbsaad'!E14</f>
        <v>265</v>
      </c>
      <c r="F14" s="526"/>
      <c r="G14" s="527">
        <f>'46perfpbsaad'!H14</f>
        <v>7347</v>
      </c>
      <c r="H14" s="526"/>
      <c r="I14" s="527">
        <f>'46perfpbsaad'!K14</f>
        <v>6135</v>
      </c>
      <c r="J14" s="526"/>
      <c r="K14" s="527">
        <f>'46perfpbsaad'!N14</f>
        <v>8306</v>
      </c>
      <c r="L14" s="526"/>
      <c r="M14" s="527">
        <f>'46perfpbsaad'!Q14</f>
        <v>10636</v>
      </c>
      <c r="N14" s="526"/>
      <c r="O14" s="527">
        <f>'46perfpbsaad'!T14</f>
        <v>18491</v>
      </c>
      <c r="P14" s="526"/>
      <c r="Q14" s="527">
        <f>'46perfpbsaad'!W14</f>
        <v>66348</v>
      </c>
      <c r="R14" s="526"/>
      <c r="S14" s="527">
        <f>'46perfpbsaad'!Z14</f>
        <v>167968</v>
      </c>
      <c r="T14" s="528"/>
      <c r="V14" s="529">
        <f>E14/E$15</f>
        <v>0.19428152492668621</v>
      </c>
      <c r="W14" s="529">
        <f>G14/G$15</f>
        <v>0.26588737695425596</v>
      </c>
      <c r="X14" s="529">
        <f>I14/I$15</f>
        <v>0.31140551241053754</v>
      </c>
      <c r="Y14" s="529">
        <f>K14/K$15</f>
        <v>0.29252659012467425</v>
      </c>
      <c r="Z14" s="529">
        <f>M14/M$15</f>
        <v>0.34208156438955356</v>
      </c>
      <c r="AA14" s="529">
        <f>O14/O$15</f>
        <v>0.37783771634075075</v>
      </c>
      <c r="AB14" s="529">
        <f>Q14/Q$15</f>
        <v>0.40026061461613638</v>
      </c>
      <c r="AC14" s="529">
        <f>S14/S$15</f>
        <v>0.30005752198161439</v>
      </c>
      <c r="AD14" s="529"/>
    </row>
    <row r="15" spans="2:30" s="525" customFormat="1" ht="21" customHeight="1" x14ac:dyDescent="0.2">
      <c r="B15" s="1130"/>
      <c r="D15" s="530" t="s">
        <v>71</v>
      </c>
      <c r="E15" s="527">
        <f>'46perfpbsaad'!E15</f>
        <v>1364</v>
      </c>
      <c r="F15" s="526"/>
      <c r="G15" s="527">
        <f>SUM(G12:G14)</f>
        <v>27632</v>
      </c>
      <c r="H15" s="527">
        <f t="shared" ref="H15:T15" si="0">SUM(H12:H14)</f>
        <v>0</v>
      </c>
      <c r="I15" s="527">
        <f t="shared" si="0"/>
        <v>19701</v>
      </c>
      <c r="J15" s="527">
        <f t="shared" si="0"/>
        <v>0</v>
      </c>
      <c r="K15" s="527">
        <f t="shared" si="0"/>
        <v>28394</v>
      </c>
      <c r="L15" s="527">
        <f t="shared" si="0"/>
        <v>0</v>
      </c>
      <c r="M15" s="527">
        <f t="shared" si="0"/>
        <v>31092</v>
      </c>
      <c r="N15" s="527">
        <f t="shared" si="0"/>
        <v>0</v>
      </c>
      <c r="O15" s="527">
        <f t="shared" si="0"/>
        <v>48939</v>
      </c>
      <c r="P15" s="527">
        <f t="shared" si="0"/>
        <v>0</v>
      </c>
      <c r="Q15" s="527">
        <f t="shared" si="0"/>
        <v>165762</v>
      </c>
      <c r="R15" s="527">
        <f t="shared" si="0"/>
        <v>0</v>
      </c>
      <c r="S15" s="527">
        <f t="shared" si="0"/>
        <v>559786</v>
      </c>
      <c r="T15" s="527">
        <f t="shared" si="0"/>
        <v>0</v>
      </c>
      <c r="V15" s="529"/>
    </row>
    <row r="16" spans="2:30" s="525" customFormat="1" ht="21" customHeight="1" x14ac:dyDescent="0.2">
      <c r="B16" s="1130" t="s">
        <v>26</v>
      </c>
      <c r="D16" s="526" t="s">
        <v>34</v>
      </c>
      <c r="E16" s="527">
        <f>'46perfpbsaad'!E16</f>
        <v>589</v>
      </c>
      <c r="F16" s="526"/>
      <c r="G16" s="527">
        <f>'46perfpbsaad'!H16</f>
        <v>19898</v>
      </c>
      <c r="H16" s="526"/>
      <c r="I16" s="527">
        <f>'46perfpbsaad'!K16</f>
        <v>9167</v>
      </c>
      <c r="J16" s="526"/>
      <c r="K16" s="527">
        <f>'46perfpbsaad'!N16</f>
        <v>11045</v>
      </c>
      <c r="L16" s="526"/>
      <c r="M16" s="527">
        <f>'46perfpbsaad'!Q16</f>
        <v>9328</v>
      </c>
      <c r="N16" s="526"/>
      <c r="O16" s="527">
        <f>'46perfpbsaad'!T16</f>
        <v>12199</v>
      </c>
      <c r="P16" s="526"/>
      <c r="Q16" s="527">
        <f>'46perfpbsaad'!W16</f>
        <v>27400</v>
      </c>
      <c r="R16" s="526"/>
      <c r="S16" s="527">
        <f>'46perfpbsaad'!Z16</f>
        <v>54374</v>
      </c>
      <c r="T16" s="528"/>
      <c r="V16" s="529">
        <f>E16/E$19</f>
        <v>0.32362637362637364</v>
      </c>
      <c r="W16" s="529">
        <f>G16/G$19</f>
        <v>0.32014029668243393</v>
      </c>
      <c r="X16" s="529">
        <f>I16/I$19</f>
        <v>0.29579555354780418</v>
      </c>
      <c r="Y16" s="529">
        <f>K16/K$19</f>
        <v>0.29508415709324071</v>
      </c>
      <c r="Z16" s="529">
        <f>M16/M$19</f>
        <v>0.25776500497402455</v>
      </c>
      <c r="AA16" s="529">
        <f>O16/O$19</f>
        <v>0.23874667292938781</v>
      </c>
      <c r="AB16" s="529">
        <f>Q16/Q$19</f>
        <v>0.26941456411869974</v>
      </c>
      <c r="AC16" s="529">
        <f>S16/S$19</f>
        <v>0.28925571473409262</v>
      </c>
    </row>
    <row r="17" spans="2:29" s="525" customFormat="1" ht="21" customHeight="1" x14ac:dyDescent="0.2">
      <c r="B17" s="1130"/>
      <c r="D17" s="526" t="s">
        <v>52</v>
      </c>
      <c r="E17" s="527">
        <f>'46perfpbsaad'!E17</f>
        <v>868</v>
      </c>
      <c r="F17" s="526"/>
      <c r="G17" s="527">
        <f>'46perfpbsaad'!H17</f>
        <v>25717</v>
      </c>
      <c r="H17" s="526"/>
      <c r="I17" s="527">
        <f>'46perfpbsaad'!K17</f>
        <v>11545</v>
      </c>
      <c r="J17" s="526"/>
      <c r="K17" s="527">
        <f>'46perfpbsaad'!N17</f>
        <v>14644</v>
      </c>
      <c r="L17" s="526"/>
      <c r="M17" s="527">
        <f>'46perfpbsaad'!Q17</f>
        <v>14493</v>
      </c>
      <c r="N17" s="526"/>
      <c r="O17" s="527">
        <f>'46perfpbsaad'!T17</f>
        <v>20798</v>
      </c>
      <c r="P17" s="526"/>
      <c r="Q17" s="527">
        <f>'46perfpbsaad'!W17</f>
        <v>40108</v>
      </c>
      <c r="R17" s="526"/>
      <c r="S17" s="527">
        <f>'46perfpbsaad'!Z17</f>
        <v>71191</v>
      </c>
      <c r="T17" s="528"/>
      <c r="V17" s="529">
        <f>E17/E$19</f>
        <v>0.47692307692307695</v>
      </c>
      <c r="W17" s="529">
        <f>G17/G$19</f>
        <v>0.41376258969656016</v>
      </c>
      <c r="X17" s="529">
        <f>I17/I$19</f>
        <v>0.37252750798618955</v>
      </c>
      <c r="Y17" s="529">
        <f>K17/K$19</f>
        <v>0.39123697568795085</v>
      </c>
      <c r="Z17" s="529">
        <f>M17/M$19</f>
        <v>0.4004918757599204</v>
      </c>
      <c r="AA17" s="529">
        <f>O17/O$19</f>
        <v>0.40703773289494283</v>
      </c>
      <c r="AB17" s="529">
        <f>Q17/Q$19</f>
        <v>0.39436785903915361</v>
      </c>
      <c r="AC17" s="529">
        <f>S17/S$19</f>
        <v>0.37871783550290194</v>
      </c>
    </row>
    <row r="18" spans="2:29" s="525" customFormat="1" ht="21" customHeight="1" x14ac:dyDescent="0.2">
      <c r="B18" s="1130"/>
      <c r="D18" s="526" t="s">
        <v>53</v>
      </c>
      <c r="E18" s="527">
        <f>'46perfpbsaad'!E18</f>
        <v>363</v>
      </c>
      <c r="F18" s="526"/>
      <c r="G18" s="527">
        <f>'46perfpbsaad'!H18</f>
        <v>16539</v>
      </c>
      <c r="H18" s="526"/>
      <c r="I18" s="527">
        <f>'46perfpbsaad'!K18</f>
        <v>10279</v>
      </c>
      <c r="J18" s="526"/>
      <c r="K18" s="527">
        <f>'46perfpbsaad'!N18</f>
        <v>11741</v>
      </c>
      <c r="L18" s="526"/>
      <c r="M18" s="527">
        <f>'46perfpbsaad'!Q18</f>
        <v>12367</v>
      </c>
      <c r="N18" s="526"/>
      <c r="O18" s="527">
        <f>'46perfpbsaad'!T18</f>
        <v>18099</v>
      </c>
      <c r="P18" s="526"/>
      <c r="Q18" s="527">
        <f>'46perfpbsaad'!W18</f>
        <v>34194</v>
      </c>
      <c r="R18" s="526"/>
      <c r="S18" s="527">
        <f>'46perfpbsaad'!Z18</f>
        <v>62414</v>
      </c>
      <c r="T18" s="528"/>
      <c r="V18" s="529">
        <f>E18/E$19</f>
        <v>0.19945054945054946</v>
      </c>
      <c r="W18" s="529">
        <f>G18/G$19</f>
        <v>0.26609711362100591</v>
      </c>
      <c r="X18" s="529">
        <f>I18/I$19</f>
        <v>0.33167693846600627</v>
      </c>
      <c r="Y18" s="529">
        <f>K18/K$19</f>
        <v>0.31367886721880844</v>
      </c>
      <c r="Z18" s="529">
        <f>M18/M$19</f>
        <v>0.34174311926605505</v>
      </c>
      <c r="AA18" s="529">
        <f>O18/O$19</f>
        <v>0.35421559417566933</v>
      </c>
      <c r="AB18" s="529">
        <f>Q18/Q$19</f>
        <v>0.33621757684214665</v>
      </c>
      <c r="AC18" s="529">
        <f>S18/S$19</f>
        <v>0.33202644976300544</v>
      </c>
    </row>
    <row r="19" spans="2:29" s="525" customFormat="1" ht="21" customHeight="1" x14ac:dyDescent="0.2">
      <c r="B19" s="1130"/>
      <c r="D19" s="530" t="s">
        <v>71</v>
      </c>
      <c r="E19" s="527">
        <f>'46perfpbsaad'!E19</f>
        <v>1820</v>
      </c>
      <c r="F19" s="526"/>
      <c r="G19" s="527">
        <f>SUM(G16:G18)</f>
        <v>62154</v>
      </c>
      <c r="H19" s="527">
        <f t="shared" ref="H19:T19" si="1">SUM(H16:H18)</f>
        <v>0</v>
      </c>
      <c r="I19" s="527">
        <f t="shared" si="1"/>
        <v>30991</v>
      </c>
      <c r="J19" s="527">
        <f t="shared" si="1"/>
        <v>0</v>
      </c>
      <c r="K19" s="527">
        <f t="shared" si="1"/>
        <v>37430</v>
      </c>
      <c r="L19" s="527">
        <f t="shared" si="1"/>
        <v>0</v>
      </c>
      <c r="M19" s="527">
        <f t="shared" si="1"/>
        <v>36188</v>
      </c>
      <c r="N19" s="527">
        <f t="shared" si="1"/>
        <v>0</v>
      </c>
      <c r="O19" s="527">
        <f t="shared" si="1"/>
        <v>51096</v>
      </c>
      <c r="P19" s="527">
        <f t="shared" si="1"/>
        <v>0</v>
      </c>
      <c r="Q19" s="527">
        <f t="shared" si="1"/>
        <v>101702</v>
      </c>
      <c r="R19" s="527">
        <f t="shared" si="1"/>
        <v>0</v>
      </c>
      <c r="S19" s="527">
        <f t="shared" si="1"/>
        <v>187979</v>
      </c>
      <c r="T19" s="527">
        <f t="shared" si="1"/>
        <v>0</v>
      </c>
      <c r="V19" s="529"/>
    </row>
    <row r="20" spans="2:29" s="521" customFormat="1" ht="3" customHeight="1" x14ac:dyDescent="0.2">
      <c r="B20" s="531"/>
      <c r="C20" s="519"/>
      <c r="D20" s="528"/>
      <c r="E20" s="532"/>
      <c r="F20" s="528"/>
      <c r="G20" s="532"/>
      <c r="H20" s="532"/>
      <c r="I20" s="532"/>
      <c r="J20" s="532"/>
      <c r="K20" s="532"/>
      <c r="L20" s="532"/>
      <c r="M20" s="532"/>
      <c r="N20" s="532"/>
      <c r="O20" s="532"/>
      <c r="P20" s="532"/>
      <c r="Q20" s="532"/>
      <c r="R20" s="532"/>
      <c r="S20" s="532"/>
      <c r="T20" s="532"/>
    </row>
    <row r="21" spans="2:29" s="533" customFormat="1" ht="18" customHeight="1" x14ac:dyDescent="0.2">
      <c r="B21" s="1129" t="s">
        <v>3</v>
      </c>
      <c r="C21" s="1129"/>
      <c r="D21" s="1129"/>
      <c r="E21" s="532">
        <f>'46perfpbsaad'!E21</f>
        <v>3184</v>
      </c>
      <c r="F21" s="528"/>
      <c r="G21" s="532">
        <f>G15+G19</f>
        <v>89786</v>
      </c>
      <c r="H21" s="532">
        <f t="shared" ref="H21:T21" si="2">H15+H19</f>
        <v>0</v>
      </c>
      <c r="I21" s="532">
        <f t="shared" si="2"/>
        <v>50692</v>
      </c>
      <c r="J21" s="532">
        <f t="shared" si="2"/>
        <v>0</v>
      </c>
      <c r="K21" s="532">
        <f t="shared" si="2"/>
        <v>65824</v>
      </c>
      <c r="L21" s="532">
        <f t="shared" si="2"/>
        <v>0</v>
      </c>
      <c r="M21" s="532">
        <f t="shared" si="2"/>
        <v>67280</v>
      </c>
      <c r="N21" s="532">
        <f t="shared" si="2"/>
        <v>0</v>
      </c>
      <c r="O21" s="532">
        <f t="shared" si="2"/>
        <v>100035</v>
      </c>
      <c r="P21" s="532">
        <f t="shared" si="2"/>
        <v>0</v>
      </c>
      <c r="Q21" s="532">
        <f t="shared" si="2"/>
        <v>267464</v>
      </c>
      <c r="R21" s="532">
        <f t="shared" si="2"/>
        <v>0</v>
      </c>
      <c r="S21" s="532">
        <f t="shared" si="2"/>
        <v>747765</v>
      </c>
      <c r="T21" s="532">
        <f t="shared" si="2"/>
        <v>0</v>
      </c>
    </row>
    <row r="22" spans="2:29" s="536" customFormat="1" ht="5.25" customHeight="1" x14ac:dyDescent="0.2">
      <c r="B22" s="534"/>
      <c r="C22" s="534"/>
      <c r="D22" s="534"/>
      <c r="E22" s="534"/>
      <c r="F22" s="534"/>
      <c r="G22" s="534"/>
      <c r="H22" s="534"/>
      <c r="I22" s="534"/>
      <c r="J22" s="534"/>
      <c r="K22" s="534"/>
      <c r="L22" s="535"/>
    </row>
    <row r="23" spans="2:29" s="536" customFormat="1" ht="5.25" customHeight="1" x14ac:dyDescent="0.2">
      <c r="B23" s="534"/>
      <c r="C23" s="534"/>
      <c r="D23" s="534"/>
      <c r="E23" s="534"/>
      <c r="F23" s="534"/>
      <c r="G23" s="534"/>
      <c r="H23" s="534"/>
      <c r="I23" s="534"/>
      <c r="J23" s="534"/>
      <c r="K23" s="534"/>
      <c r="L23" s="535"/>
    </row>
    <row r="24" spans="2:29" s="536" customFormat="1" ht="12.75" customHeight="1" x14ac:dyDescent="0.2">
      <c r="B24" s="538"/>
      <c r="C24" s="538"/>
      <c r="D24" s="538"/>
      <c r="E24" s="538"/>
      <c r="F24" s="538"/>
      <c r="G24" s="538"/>
      <c r="H24" s="538"/>
      <c r="I24" s="538"/>
      <c r="J24" s="538"/>
      <c r="K24" s="538"/>
      <c r="L24" s="538"/>
    </row>
    <row r="25" spans="2:29" s="524" customFormat="1" ht="24.75" customHeight="1" x14ac:dyDescent="0.2">
      <c r="B25" s="539"/>
      <c r="C25" s="539"/>
      <c r="D25" s="539"/>
      <c r="E25" s="539"/>
      <c r="F25" s="539"/>
      <c r="G25" s="539"/>
      <c r="H25" s="539"/>
      <c r="I25" s="539"/>
      <c r="J25" s="539"/>
      <c r="K25" s="539"/>
      <c r="L25" s="539"/>
    </row>
    <row r="26" spans="2:29" s="524" customFormat="1" ht="10.5" x14ac:dyDescent="0.2">
      <c r="B26" s="721"/>
      <c r="C26" s="721"/>
      <c r="D26" s="721"/>
      <c r="E26" s="721"/>
      <c r="F26" s="722"/>
      <c r="G26" s="722"/>
      <c r="H26" s="722"/>
      <c r="I26" s="722"/>
      <c r="J26" s="722"/>
      <c r="K26" s="722"/>
      <c r="L26" s="722"/>
      <c r="M26" s="717"/>
      <c r="N26" s="717"/>
      <c r="O26" s="717"/>
      <c r="P26" s="717"/>
      <c r="Q26" s="717"/>
      <c r="R26" s="717"/>
      <c r="S26" s="717"/>
      <c r="T26" s="717"/>
      <c r="U26" s="717"/>
      <c r="V26" s="717"/>
      <c r="W26" s="717"/>
      <c r="X26" s="717"/>
      <c r="Y26" s="717"/>
      <c r="Z26" s="717"/>
      <c r="AA26" s="717"/>
      <c r="AB26" s="717"/>
      <c r="AC26" s="717"/>
    </row>
    <row r="27" spans="2:29" s="536" customFormat="1" x14ac:dyDescent="0.2">
      <c r="B27" s="537"/>
      <c r="C27" s="537"/>
      <c r="D27" s="537"/>
      <c r="E27" s="537"/>
      <c r="F27" s="537"/>
      <c r="G27" s="537"/>
      <c r="H27" s="537"/>
      <c r="I27" s="537"/>
      <c r="J27" s="537"/>
      <c r="K27" s="537"/>
      <c r="L27" s="537"/>
      <c r="M27" s="135"/>
      <c r="N27" s="135"/>
      <c r="O27" s="135"/>
      <c r="P27" s="135"/>
      <c r="Q27" s="135"/>
      <c r="R27" s="135"/>
      <c r="S27" s="135"/>
      <c r="T27" s="135"/>
      <c r="U27" s="135"/>
      <c r="V27" s="135"/>
      <c r="W27" s="135"/>
      <c r="X27" s="135"/>
      <c r="Y27" s="135"/>
      <c r="Z27" s="135"/>
      <c r="AA27" s="135"/>
      <c r="AB27" s="135"/>
      <c r="AC27" s="135"/>
    </row>
    <row r="28" spans="2:29" s="536" customFormat="1" x14ac:dyDescent="0.2">
      <c r="B28" s="537"/>
      <c r="C28" s="537"/>
      <c r="D28" s="537"/>
      <c r="E28" s="537"/>
      <c r="F28" s="537"/>
      <c r="G28" s="537"/>
      <c r="H28" s="537"/>
      <c r="I28" s="537"/>
      <c r="J28" s="537"/>
      <c r="K28" s="537"/>
      <c r="L28" s="537"/>
      <c r="M28" s="135"/>
      <c r="N28" s="135"/>
      <c r="O28" s="135"/>
      <c r="P28" s="135"/>
      <c r="Q28" s="135"/>
      <c r="R28" s="135"/>
      <c r="S28" s="135"/>
      <c r="T28" s="135"/>
      <c r="U28" s="135"/>
      <c r="V28" s="135"/>
      <c r="W28" s="135"/>
      <c r="X28" s="135"/>
      <c r="Y28" s="135"/>
      <c r="Z28" s="135"/>
      <c r="AA28" s="135"/>
      <c r="AB28" s="135"/>
      <c r="AC28" s="135"/>
    </row>
    <row r="29" spans="2:29" s="135" customFormat="1" x14ac:dyDescent="0.2">
      <c r="B29" s="537"/>
      <c r="C29" s="537"/>
      <c r="D29" s="537"/>
      <c r="E29" s="537"/>
      <c r="F29" s="537"/>
      <c r="G29" s="537"/>
      <c r="H29" s="537"/>
      <c r="I29" s="537"/>
      <c r="J29" s="537"/>
      <c r="K29" s="537"/>
      <c r="L29" s="537"/>
    </row>
    <row r="30" spans="2:29" s="135" customFormat="1" x14ac:dyDescent="0.2">
      <c r="B30" s="537"/>
      <c r="C30" s="537"/>
      <c r="D30" s="537"/>
      <c r="E30" s="537"/>
      <c r="F30" s="537"/>
      <c r="G30" s="537"/>
      <c r="H30" s="537"/>
      <c r="I30" s="537"/>
      <c r="J30" s="537"/>
      <c r="K30" s="537"/>
      <c r="L30" s="537"/>
    </row>
    <row r="31" spans="2:29" s="135" customFormat="1" x14ac:dyDescent="0.2">
      <c r="B31" s="537"/>
      <c r="C31" s="537"/>
      <c r="D31" s="537"/>
      <c r="E31" s="537"/>
      <c r="F31" s="537"/>
      <c r="G31" s="537"/>
      <c r="H31" s="537"/>
      <c r="I31" s="537"/>
      <c r="J31" s="537"/>
      <c r="K31" s="537"/>
      <c r="L31" s="537"/>
    </row>
    <row r="32" spans="2:29" s="135" customFormat="1" x14ac:dyDescent="0.2">
      <c r="B32" s="537"/>
      <c r="C32" s="537"/>
      <c r="D32" s="537"/>
      <c r="E32" s="537"/>
      <c r="F32" s="537"/>
      <c r="G32" s="537"/>
      <c r="H32" s="537"/>
      <c r="I32" s="537"/>
      <c r="J32" s="537"/>
      <c r="K32" s="537"/>
      <c r="L32" s="537"/>
    </row>
    <row r="33" spans="2:29" s="19" customFormat="1" x14ac:dyDescent="0.2">
      <c r="B33" s="537"/>
      <c r="C33" s="537"/>
      <c r="D33" s="537"/>
      <c r="E33" s="537"/>
      <c r="F33" s="537"/>
      <c r="G33" s="537"/>
      <c r="H33" s="537"/>
      <c r="I33" s="537"/>
      <c r="J33" s="537"/>
      <c r="K33" s="537"/>
      <c r="L33" s="537"/>
      <c r="M33" s="135"/>
      <c r="N33" s="135"/>
      <c r="O33" s="135"/>
      <c r="P33" s="135"/>
      <c r="Q33" s="135"/>
      <c r="R33" s="135"/>
      <c r="S33" s="135"/>
      <c r="T33" s="135"/>
      <c r="U33" s="135"/>
      <c r="V33" s="135"/>
      <c r="W33" s="135"/>
      <c r="X33" s="135"/>
      <c r="Y33" s="135"/>
      <c r="Z33" s="135"/>
      <c r="AA33" s="135"/>
      <c r="AB33" s="135"/>
      <c r="AC33" s="135"/>
    </row>
    <row r="34" spans="2:29" s="19" customFormat="1" x14ac:dyDescent="0.2">
      <c r="B34" s="537"/>
      <c r="C34" s="537"/>
      <c r="D34" s="537"/>
      <c r="E34" s="537"/>
      <c r="F34" s="537"/>
      <c r="G34" s="537"/>
      <c r="H34" s="537"/>
      <c r="I34" s="537"/>
      <c r="J34" s="537"/>
      <c r="K34" s="537"/>
      <c r="L34" s="537"/>
      <c r="M34" s="135"/>
      <c r="N34" s="135"/>
      <c r="O34" s="135"/>
      <c r="P34" s="135"/>
      <c r="Q34" s="135"/>
      <c r="R34" s="135"/>
      <c r="S34" s="135"/>
      <c r="T34" s="135"/>
      <c r="U34" s="135"/>
      <c r="V34" s="135"/>
      <c r="W34" s="135"/>
      <c r="X34" s="135"/>
      <c r="Y34" s="135"/>
      <c r="Z34" s="135"/>
      <c r="AA34" s="135"/>
      <c r="AB34" s="135"/>
      <c r="AC34" s="135"/>
    </row>
    <row r="35" spans="2:29" s="19" customFormat="1" x14ac:dyDescent="0.2">
      <c r="C35" s="1102"/>
      <c r="D35" s="1102"/>
      <c r="E35" s="1102"/>
      <c r="F35" s="1102"/>
      <c r="G35" s="1102"/>
      <c r="H35" s="1102"/>
      <c r="I35" s="1102"/>
      <c r="J35" s="48"/>
      <c r="K35" s="48"/>
      <c r="L35" s="48"/>
    </row>
    <row r="36" spans="2:29" s="19" customFormat="1" x14ac:dyDescent="0.2">
      <c r="J36" s="48"/>
      <c r="K36" s="48"/>
      <c r="L36" s="48"/>
    </row>
    <row r="37" spans="2:29" s="19" customFormat="1" x14ac:dyDescent="0.2">
      <c r="B37" s="48"/>
      <c r="C37" s="48"/>
      <c r="D37" s="48"/>
      <c r="E37" s="48"/>
      <c r="F37" s="48"/>
      <c r="G37" s="48"/>
      <c r="H37" s="48"/>
      <c r="I37" s="48"/>
      <c r="J37" s="48"/>
      <c r="K37" s="48"/>
      <c r="L37" s="48"/>
    </row>
    <row r="38" spans="2:29" s="19" customFormat="1" ht="5.25" customHeight="1" x14ac:dyDescent="0.2">
      <c r="B38" s="48"/>
      <c r="C38" s="48"/>
      <c r="D38" s="48"/>
      <c r="E38" s="48"/>
      <c r="F38" s="48"/>
      <c r="G38" s="48"/>
      <c r="H38" s="48"/>
      <c r="I38" s="48"/>
      <c r="J38" s="48"/>
      <c r="K38" s="48"/>
      <c r="L38" s="48"/>
    </row>
    <row r="39" spans="2:29" s="19" customFormat="1" ht="5.25" customHeight="1" x14ac:dyDescent="0.2">
      <c r="B39" s="48"/>
      <c r="C39" s="48"/>
      <c r="D39" s="48"/>
      <c r="E39" s="48"/>
      <c r="F39" s="48"/>
      <c r="G39" s="48"/>
      <c r="H39" s="48"/>
      <c r="I39" s="48"/>
      <c r="J39" s="48"/>
      <c r="K39" s="48"/>
      <c r="L39" s="48"/>
    </row>
    <row r="40" spans="2:29" s="19" customFormat="1" ht="16.5" customHeight="1" x14ac:dyDescent="0.2">
      <c r="B40" s="48"/>
      <c r="C40" s="48"/>
      <c r="D40" s="48"/>
      <c r="E40" s="48"/>
      <c r="F40" s="48"/>
      <c r="G40" s="48"/>
      <c r="H40" s="48"/>
      <c r="I40" s="48"/>
      <c r="J40" s="48"/>
      <c r="K40" s="48"/>
      <c r="L40" s="48"/>
    </row>
    <row r="41" spans="2:29" s="19" customFormat="1" x14ac:dyDescent="0.2">
      <c r="B41" s="48"/>
      <c r="C41" s="48"/>
      <c r="D41" s="48"/>
      <c r="E41" s="48"/>
      <c r="F41" s="48"/>
      <c r="G41" s="48"/>
      <c r="H41" s="48"/>
      <c r="I41" s="48"/>
      <c r="J41" s="48"/>
      <c r="K41" s="48"/>
      <c r="L41" s="48"/>
    </row>
    <row r="42" spans="2:29" s="19" customFormat="1" x14ac:dyDescent="0.2"/>
    <row r="43" spans="2:29" s="20" customFormat="1" x14ac:dyDescent="0.2"/>
    <row r="44" spans="2:29" s="3" customFormat="1" ht="12.75" customHeight="1" x14ac:dyDescent="0.2">
      <c r="B44" s="1098"/>
      <c r="C44" s="1099"/>
      <c r="D44" s="1099"/>
      <c r="E44" s="1099"/>
      <c r="F44" s="1099"/>
      <c r="G44" s="1099"/>
      <c r="H44" s="1099"/>
      <c r="I44" s="1099"/>
      <c r="J44" s="1099"/>
      <c r="K44" s="1099"/>
      <c r="L44" s="403"/>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10.140625" style="264" customWidth="1"/>
    <col min="6" max="6" width="0.85546875" style="264" customWidth="1"/>
    <col min="7" max="7" width="11.7109375" style="264" customWidth="1"/>
    <col min="8" max="8" width="7.140625" style="264" customWidth="1"/>
    <col min="9" max="9" width="8.85546875" style="264" customWidth="1"/>
    <col min="10" max="10" width="0.7109375" style="264" customWidth="1"/>
    <col min="11" max="11" width="10.140625" style="264" customWidth="1"/>
    <col min="12" max="12" width="8" style="264" customWidth="1"/>
    <col min="13" max="13" width="9.85546875" style="264" customWidth="1"/>
    <col min="14" max="14" width="0.5703125" style="264" customWidth="1"/>
    <col min="15" max="15" width="9" style="264" customWidth="1"/>
    <col min="16" max="16" width="7.42578125" style="264" customWidth="1"/>
    <col min="17" max="17" width="8.8554687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row r="2" spans="1:21" s="205" customFormat="1" ht="49.5" customHeight="1" x14ac:dyDescent="0.2">
      <c r="B2" s="1044"/>
      <c r="C2" s="1044"/>
      <c r="D2" s="1044"/>
      <c r="E2" s="206"/>
      <c r="F2" s="206"/>
      <c r="G2" s="1145"/>
      <c r="H2" s="1145"/>
      <c r="I2" s="1145"/>
      <c r="J2" s="1145"/>
      <c r="K2" s="1145"/>
      <c r="L2" s="1145"/>
      <c r="M2" s="1145"/>
      <c r="N2" s="1145"/>
      <c r="O2" s="1145"/>
      <c r="P2" s="1145"/>
      <c r="S2" s="206"/>
    </row>
    <row r="3" spans="1:21" s="205" customFormat="1" ht="3" customHeight="1" x14ac:dyDescent="0.2">
      <c r="B3" s="206"/>
      <c r="C3" s="206"/>
      <c r="D3" s="206"/>
      <c r="E3" s="206"/>
      <c r="F3" s="206"/>
      <c r="K3" s="206"/>
      <c r="O3" s="206"/>
      <c r="S3" s="206"/>
    </row>
    <row r="4" spans="1:21" s="208" customFormat="1" ht="15" customHeight="1" x14ac:dyDescent="0.2">
      <c r="B4" s="1159" t="s">
        <v>450</v>
      </c>
      <c r="C4" s="1159"/>
      <c r="D4" s="1159"/>
      <c r="E4" s="1159"/>
      <c r="F4" s="1159"/>
      <c r="G4" s="1159"/>
      <c r="H4" s="1159"/>
      <c r="I4" s="1159"/>
      <c r="J4" s="1159"/>
      <c r="K4" s="1159"/>
      <c r="L4" s="1159"/>
      <c r="M4" s="1159"/>
      <c r="N4" s="1159"/>
      <c r="O4" s="1159"/>
      <c r="P4" s="1159"/>
      <c r="Q4" s="1159"/>
      <c r="R4" s="314"/>
      <c r="S4" s="314"/>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316"/>
      <c r="R5" s="316"/>
      <c r="S5" s="316"/>
      <c r="T5" s="316"/>
      <c r="U5" s="91"/>
    </row>
    <row r="6" spans="1:21" s="208" customFormat="1" ht="4.5" customHeight="1" x14ac:dyDescent="0.2"/>
    <row r="7" spans="1:21" s="211" customFormat="1" ht="15" customHeight="1" x14ac:dyDescent="0.2">
      <c r="A7" s="212"/>
      <c r="B7" s="1147" t="s">
        <v>15</v>
      </c>
      <c r="C7" s="1150" t="s">
        <v>3</v>
      </c>
      <c r="D7" s="1151"/>
      <c r="E7" s="1151"/>
      <c r="F7" s="347"/>
      <c r="G7" s="350"/>
      <c r="H7" s="327"/>
      <c r="I7" s="328"/>
      <c r="J7" s="351"/>
      <c r="K7" s="350"/>
      <c r="L7" s="327"/>
      <c r="M7" s="328"/>
      <c r="N7" s="351"/>
      <c r="O7" s="350"/>
      <c r="P7" s="327"/>
      <c r="Q7" s="328"/>
    </row>
    <row r="8" spans="1:21" s="211" customFormat="1" ht="15" customHeight="1" x14ac:dyDescent="0.2">
      <c r="A8" s="212"/>
      <c r="B8" s="1148"/>
      <c r="C8" s="1152"/>
      <c r="D8" s="1153"/>
      <c r="E8" s="1153"/>
      <c r="F8" s="347"/>
      <c r="G8" s="1154" t="s">
        <v>34</v>
      </c>
      <c r="H8" s="1154"/>
      <c r="I8" s="1155"/>
      <c r="J8" s="329"/>
      <c r="K8" s="1156" t="s">
        <v>52</v>
      </c>
      <c r="L8" s="1154"/>
      <c r="M8" s="1155"/>
      <c r="N8" s="329"/>
      <c r="O8" s="1156" t="s">
        <v>53</v>
      </c>
      <c r="P8" s="1154"/>
      <c r="Q8" s="1155"/>
    </row>
    <row r="9" spans="1:21" s="211" customFormat="1" ht="33.75" customHeight="1" x14ac:dyDescent="0.2">
      <c r="A9" s="212"/>
      <c r="B9" s="1148"/>
      <c r="C9" s="1157" t="s">
        <v>75</v>
      </c>
      <c r="D9" s="1158"/>
      <c r="E9" s="798" t="s">
        <v>297</v>
      </c>
      <c r="F9" s="325"/>
      <c r="G9" s="1141" t="s">
        <v>75</v>
      </c>
      <c r="H9" s="1142"/>
      <c r="I9" s="325" t="s">
        <v>297</v>
      </c>
      <c r="J9" s="797"/>
      <c r="K9" s="1143" t="s">
        <v>75</v>
      </c>
      <c r="L9" s="1142"/>
      <c r="M9" s="325" t="s">
        <v>297</v>
      </c>
      <c r="N9" s="797"/>
      <c r="O9" s="1143" t="s">
        <v>75</v>
      </c>
      <c r="P9" s="1142"/>
      <c r="Q9" s="325" t="s">
        <v>297</v>
      </c>
    </row>
    <row r="10" spans="1:21" s="216" customFormat="1" ht="29.25" customHeight="1" x14ac:dyDescent="0.2">
      <c r="A10" s="317"/>
      <c r="B10" s="1149"/>
      <c r="C10" s="322" t="s">
        <v>12</v>
      </c>
      <c r="D10" s="324" t="s">
        <v>13</v>
      </c>
      <c r="E10" s="345" t="s">
        <v>12</v>
      </c>
      <c r="F10" s="348"/>
      <c r="G10" s="346" t="s">
        <v>12</v>
      </c>
      <c r="H10" s="323" t="s">
        <v>77</v>
      </c>
      <c r="I10" s="326" t="s">
        <v>12</v>
      </c>
      <c r="J10" s="321"/>
      <c r="K10" s="322" t="s">
        <v>12</v>
      </c>
      <c r="L10" s="323" t="s">
        <v>77</v>
      </c>
      <c r="M10" s="326" t="s">
        <v>12</v>
      </c>
      <c r="N10" s="321"/>
      <c r="O10" s="322" t="s">
        <v>12</v>
      </c>
      <c r="P10" s="323" t="s">
        <v>77</v>
      </c>
      <c r="Q10" s="326" t="s">
        <v>12</v>
      </c>
    </row>
    <row r="11" spans="1:21" s="216" customFormat="1" ht="6" customHeight="1" x14ac:dyDescent="0.2">
      <c r="A11" s="317"/>
      <c r="B11" s="320"/>
      <c r="C11" s="321"/>
      <c r="D11" s="321"/>
      <c r="E11" s="321"/>
      <c r="F11" s="321"/>
      <c r="G11" s="321"/>
      <c r="H11" s="321"/>
      <c r="I11" s="321"/>
      <c r="J11" s="321"/>
      <c r="K11" s="321"/>
      <c r="L11" s="321"/>
      <c r="M11" s="321"/>
      <c r="N11" s="321"/>
      <c r="O11" s="321"/>
      <c r="P11" s="321"/>
      <c r="Q11" s="321"/>
    </row>
    <row r="12" spans="1:21" s="275" customFormat="1" ht="18" customHeight="1" x14ac:dyDescent="0.2">
      <c r="A12" s="318"/>
      <c r="B12" s="330" t="s">
        <v>11</v>
      </c>
      <c r="C12" s="335">
        <f>G12+K12+O12</f>
        <v>410202</v>
      </c>
      <c r="D12" s="340">
        <f t="shared" ref="D12:D29" si="0">C12/C$30*100</f>
        <v>21.907970948313572</v>
      </c>
      <c r="E12" s="335">
        <f>I12+M12+Q12</f>
        <v>280143</v>
      </c>
      <c r="F12" s="338"/>
      <c r="G12" s="335">
        <v>110911</v>
      </c>
      <c r="H12" s="340">
        <v>27.0381421836071</v>
      </c>
      <c r="I12" s="337">
        <v>78835</v>
      </c>
      <c r="J12" s="341"/>
      <c r="K12" s="335">
        <v>190716</v>
      </c>
      <c r="L12" s="340">
        <v>46.493191159477526</v>
      </c>
      <c r="M12" s="337">
        <v>129600</v>
      </c>
      <c r="N12" s="341"/>
      <c r="O12" s="335">
        <v>108575</v>
      </c>
      <c r="P12" s="340">
        <v>26.468666656915374</v>
      </c>
      <c r="Q12" s="337">
        <v>71708</v>
      </c>
    </row>
    <row r="13" spans="1:21" s="275" customFormat="1" ht="18" customHeight="1" x14ac:dyDescent="0.2">
      <c r="A13" s="318"/>
      <c r="B13" s="331" t="s">
        <v>10</v>
      </c>
      <c r="C13" s="341">
        <f t="shared" ref="C13:C29" si="1">G13+K13+O13</f>
        <v>50671</v>
      </c>
      <c r="D13" s="342">
        <f t="shared" si="0"/>
        <v>2.7062247281144334</v>
      </c>
      <c r="E13" s="341">
        <f t="shared" ref="E13:E29" si="2">I13+M13+Q13</f>
        <v>39898</v>
      </c>
      <c r="F13" s="338"/>
      <c r="G13" s="341">
        <v>14761</v>
      </c>
      <c r="H13" s="342">
        <v>29.131061159242961</v>
      </c>
      <c r="I13" s="338">
        <v>11842</v>
      </c>
      <c r="J13" s="341"/>
      <c r="K13" s="341">
        <v>18302</v>
      </c>
      <c r="L13" s="342">
        <v>36.11927927216751</v>
      </c>
      <c r="M13" s="338">
        <v>14532</v>
      </c>
      <c r="N13" s="341"/>
      <c r="O13" s="341">
        <v>17608</v>
      </c>
      <c r="P13" s="342">
        <v>34.749659568589529</v>
      </c>
      <c r="Q13" s="338">
        <v>13524</v>
      </c>
    </row>
    <row r="14" spans="1:21" s="275" customFormat="1" ht="18" customHeight="1" x14ac:dyDescent="0.2">
      <c r="A14" s="318"/>
      <c r="B14" s="331" t="s">
        <v>40</v>
      </c>
      <c r="C14" s="341">
        <f t="shared" si="1"/>
        <v>39108</v>
      </c>
      <c r="D14" s="342">
        <f t="shared" si="0"/>
        <v>2.0886707715872843</v>
      </c>
      <c r="E14" s="341">
        <f t="shared" si="2"/>
        <v>30524</v>
      </c>
      <c r="F14" s="338"/>
      <c r="G14" s="341">
        <v>10131</v>
      </c>
      <c r="H14" s="342">
        <v>25.905185639766799</v>
      </c>
      <c r="I14" s="338">
        <v>7632</v>
      </c>
      <c r="J14" s="341"/>
      <c r="K14" s="341">
        <v>13844</v>
      </c>
      <c r="L14" s="342">
        <v>35.399406770993146</v>
      </c>
      <c r="M14" s="338">
        <v>10318</v>
      </c>
      <c r="N14" s="341"/>
      <c r="O14" s="341">
        <v>15133</v>
      </c>
      <c r="P14" s="342">
        <v>38.695407589240055</v>
      </c>
      <c r="Q14" s="338">
        <v>12574</v>
      </c>
    </row>
    <row r="15" spans="1:21" s="275" customFormat="1" ht="18" customHeight="1" x14ac:dyDescent="0.2">
      <c r="A15" s="318"/>
      <c r="B15" s="331" t="s">
        <v>41</v>
      </c>
      <c r="C15" s="341">
        <f t="shared" si="1"/>
        <v>47443</v>
      </c>
      <c r="D15" s="342">
        <f t="shared" si="0"/>
        <v>2.5338244711162807</v>
      </c>
      <c r="E15" s="341">
        <f t="shared" si="2"/>
        <v>28954</v>
      </c>
      <c r="F15" s="338"/>
      <c r="G15" s="341">
        <v>10638</v>
      </c>
      <c r="H15" s="342">
        <v>22.422696709735892</v>
      </c>
      <c r="I15" s="338">
        <v>7683</v>
      </c>
      <c r="J15" s="341"/>
      <c r="K15" s="341">
        <v>15845</v>
      </c>
      <c r="L15" s="342">
        <v>33.39797230360643</v>
      </c>
      <c r="M15" s="338">
        <v>9836</v>
      </c>
      <c r="N15" s="341"/>
      <c r="O15" s="341">
        <v>20960</v>
      </c>
      <c r="P15" s="342">
        <v>44.179330986657675</v>
      </c>
      <c r="Q15" s="338">
        <v>11435</v>
      </c>
    </row>
    <row r="16" spans="1:21" s="275" customFormat="1" ht="18" customHeight="1" x14ac:dyDescent="0.2">
      <c r="A16" s="318"/>
      <c r="B16" s="331" t="s">
        <v>9</v>
      </c>
      <c r="C16" s="341">
        <f t="shared" si="1"/>
        <v>45002</v>
      </c>
      <c r="D16" s="342">
        <f t="shared" si="0"/>
        <v>2.4034561231198466</v>
      </c>
      <c r="E16" s="341">
        <f t="shared" si="2"/>
        <v>40012</v>
      </c>
      <c r="F16" s="338"/>
      <c r="G16" s="341">
        <v>15055</v>
      </c>
      <c r="H16" s="342">
        <v>33.45406870805742</v>
      </c>
      <c r="I16" s="338">
        <v>13477</v>
      </c>
      <c r="J16" s="341"/>
      <c r="K16" s="341">
        <v>15798</v>
      </c>
      <c r="L16" s="342">
        <v>35.105106439713794</v>
      </c>
      <c r="M16" s="338">
        <v>14013</v>
      </c>
      <c r="N16" s="341"/>
      <c r="O16" s="341">
        <v>14149</v>
      </c>
      <c r="P16" s="342">
        <v>31.440824852228786</v>
      </c>
      <c r="Q16" s="338">
        <v>12522</v>
      </c>
    </row>
    <row r="17" spans="1:17" s="275" customFormat="1" ht="18" customHeight="1" x14ac:dyDescent="0.2">
      <c r="A17" s="318"/>
      <c r="B17" s="331" t="s">
        <v>8</v>
      </c>
      <c r="C17" s="341">
        <f t="shared" si="1"/>
        <v>27160</v>
      </c>
      <c r="D17" s="342">
        <f t="shared" si="0"/>
        <v>1.4505548265395989</v>
      </c>
      <c r="E17" s="341">
        <f t="shared" si="2"/>
        <v>17312</v>
      </c>
      <c r="F17" s="338"/>
      <c r="G17" s="341">
        <v>8870</v>
      </c>
      <c r="H17" s="342">
        <v>32.658321060382917</v>
      </c>
      <c r="I17" s="338">
        <v>5379</v>
      </c>
      <c r="J17" s="341"/>
      <c r="K17" s="341">
        <v>12139</v>
      </c>
      <c r="L17" s="342">
        <v>44.694403534609719</v>
      </c>
      <c r="M17" s="338">
        <v>7478</v>
      </c>
      <c r="N17" s="341"/>
      <c r="O17" s="341">
        <v>6151</v>
      </c>
      <c r="P17" s="342">
        <v>22.647275405007363</v>
      </c>
      <c r="Q17" s="338">
        <v>4455</v>
      </c>
    </row>
    <row r="18" spans="1:17" s="275" customFormat="1" ht="18" customHeight="1" x14ac:dyDescent="0.2">
      <c r="A18" s="318"/>
      <c r="B18" s="331" t="s">
        <v>7</v>
      </c>
      <c r="C18" s="341">
        <f t="shared" si="1"/>
        <v>166602</v>
      </c>
      <c r="D18" s="342">
        <f t="shared" si="0"/>
        <v>8.8978400298656215</v>
      </c>
      <c r="E18" s="341">
        <f t="shared" si="2"/>
        <v>121004</v>
      </c>
      <c r="F18" s="338"/>
      <c r="G18" s="341">
        <v>46776</v>
      </c>
      <c r="H18" s="342">
        <v>28.076493679547664</v>
      </c>
      <c r="I18" s="338">
        <v>34459</v>
      </c>
      <c r="J18" s="341"/>
      <c r="K18" s="341">
        <v>55313</v>
      </c>
      <c r="L18" s="342">
        <v>33.20068186456345</v>
      </c>
      <c r="M18" s="338">
        <v>39903</v>
      </c>
      <c r="N18" s="341"/>
      <c r="O18" s="341">
        <v>64513</v>
      </c>
      <c r="P18" s="342">
        <v>38.722824455888883</v>
      </c>
      <c r="Q18" s="338">
        <v>46642</v>
      </c>
    </row>
    <row r="19" spans="1:17" s="275" customFormat="1" ht="18" customHeight="1" x14ac:dyDescent="0.2">
      <c r="A19" s="318"/>
      <c r="B19" s="331" t="s">
        <v>43</v>
      </c>
      <c r="C19" s="341">
        <f t="shared" si="1"/>
        <v>94567</v>
      </c>
      <c r="D19" s="342">
        <f t="shared" si="0"/>
        <v>5.0506118660298327</v>
      </c>
      <c r="E19" s="341">
        <f t="shared" si="2"/>
        <v>70822</v>
      </c>
      <c r="F19" s="338"/>
      <c r="G19" s="341">
        <v>29453</v>
      </c>
      <c r="H19" s="342">
        <v>31.145114046126025</v>
      </c>
      <c r="I19" s="338">
        <v>21784</v>
      </c>
      <c r="J19" s="341"/>
      <c r="K19" s="341">
        <v>30876</v>
      </c>
      <c r="L19" s="342">
        <v>32.649867289857987</v>
      </c>
      <c r="M19" s="338">
        <v>23256</v>
      </c>
      <c r="N19" s="341"/>
      <c r="O19" s="341">
        <v>34238</v>
      </c>
      <c r="P19" s="342">
        <v>36.205018664015988</v>
      </c>
      <c r="Q19" s="338">
        <v>25782</v>
      </c>
    </row>
    <row r="20" spans="1:17" s="275" customFormat="1" ht="18" customHeight="1" x14ac:dyDescent="0.2">
      <c r="A20" s="318"/>
      <c r="B20" s="331" t="s">
        <v>44</v>
      </c>
      <c r="C20" s="341">
        <f t="shared" si="1"/>
        <v>244834</v>
      </c>
      <c r="D20" s="342">
        <f t="shared" si="0"/>
        <v>13.076036097238445</v>
      </c>
      <c r="E20" s="341">
        <f t="shared" si="2"/>
        <v>201339</v>
      </c>
      <c r="F20" s="338"/>
      <c r="G20" s="341">
        <v>53505</v>
      </c>
      <c r="H20" s="342">
        <v>21.853582427277257</v>
      </c>
      <c r="I20" s="338">
        <v>43746</v>
      </c>
      <c r="J20" s="341"/>
      <c r="K20" s="341">
        <v>102254</v>
      </c>
      <c r="L20" s="342">
        <v>41.764624194352088</v>
      </c>
      <c r="M20" s="338">
        <v>82190</v>
      </c>
      <c r="N20" s="341"/>
      <c r="O20" s="341">
        <v>89075</v>
      </c>
      <c r="P20" s="342">
        <v>36.381793378370652</v>
      </c>
      <c r="Q20" s="338">
        <v>75403</v>
      </c>
    </row>
    <row r="21" spans="1:17" s="275" customFormat="1" ht="18" customHeight="1" x14ac:dyDescent="0.2">
      <c r="A21" s="318"/>
      <c r="B21" s="331" t="s">
        <v>6</v>
      </c>
      <c r="C21" s="341">
        <f t="shared" si="1"/>
        <v>196213</v>
      </c>
      <c r="D21" s="342">
        <f t="shared" si="0"/>
        <v>10.479297282025565</v>
      </c>
      <c r="E21" s="341">
        <f t="shared" si="2"/>
        <v>143800</v>
      </c>
      <c r="F21" s="338"/>
      <c r="G21" s="341">
        <v>57312</v>
      </c>
      <c r="H21" s="342">
        <v>29.209073812642384</v>
      </c>
      <c r="I21" s="338">
        <v>43169</v>
      </c>
      <c r="J21" s="341"/>
      <c r="K21" s="341">
        <v>73963</v>
      </c>
      <c r="L21" s="342">
        <v>37.695259743238211</v>
      </c>
      <c r="M21" s="338">
        <v>54219</v>
      </c>
      <c r="N21" s="341"/>
      <c r="O21" s="341">
        <v>64938</v>
      </c>
      <c r="P21" s="342">
        <v>33.095666444119395</v>
      </c>
      <c r="Q21" s="338">
        <v>46412</v>
      </c>
    </row>
    <row r="22" spans="1:17" s="275" customFormat="1" ht="18" customHeight="1" x14ac:dyDescent="0.2">
      <c r="A22" s="318"/>
      <c r="B22" s="331" t="s">
        <v>5</v>
      </c>
      <c r="C22" s="341">
        <f t="shared" si="1"/>
        <v>39738</v>
      </c>
      <c r="D22" s="342">
        <f t="shared" si="0"/>
        <v>2.1223176618936148</v>
      </c>
      <c r="E22" s="341">
        <f t="shared" si="2"/>
        <v>34759</v>
      </c>
      <c r="F22" s="338"/>
      <c r="G22" s="341">
        <v>13031</v>
      </c>
      <c r="H22" s="342">
        <v>32.792289496200112</v>
      </c>
      <c r="I22" s="338">
        <v>11950</v>
      </c>
      <c r="J22" s="341"/>
      <c r="K22" s="341">
        <v>13364</v>
      </c>
      <c r="L22" s="342">
        <v>33.630278323015759</v>
      </c>
      <c r="M22" s="338">
        <v>11619</v>
      </c>
      <c r="N22" s="341"/>
      <c r="O22" s="341">
        <v>13343</v>
      </c>
      <c r="P22" s="342">
        <v>33.577432180784136</v>
      </c>
      <c r="Q22" s="338">
        <v>11190</v>
      </c>
    </row>
    <row r="23" spans="1:17" s="275" customFormat="1" ht="18" customHeight="1" x14ac:dyDescent="0.2">
      <c r="A23" s="318"/>
      <c r="B23" s="331" t="s">
        <v>38</v>
      </c>
      <c r="C23" s="341">
        <f t="shared" si="1"/>
        <v>88961</v>
      </c>
      <c r="D23" s="342">
        <f t="shared" si="0"/>
        <v>4.7512079500658784</v>
      </c>
      <c r="E23" s="341">
        <f t="shared" si="2"/>
        <v>73212</v>
      </c>
      <c r="F23" s="338"/>
      <c r="G23" s="341">
        <v>30403</v>
      </c>
      <c r="H23" s="342">
        <v>34.175650003934308</v>
      </c>
      <c r="I23" s="338">
        <v>26438</v>
      </c>
      <c r="J23" s="341"/>
      <c r="K23" s="341">
        <v>31240</v>
      </c>
      <c r="L23" s="342">
        <v>35.116511729859148</v>
      </c>
      <c r="M23" s="338">
        <v>25377</v>
      </c>
      <c r="N23" s="341"/>
      <c r="O23" s="341">
        <v>27318</v>
      </c>
      <c r="P23" s="342">
        <v>30.70783826620654</v>
      </c>
      <c r="Q23" s="338">
        <v>21397</v>
      </c>
    </row>
    <row r="24" spans="1:17" s="275" customFormat="1" ht="18" customHeight="1" x14ac:dyDescent="0.2">
      <c r="A24" s="318"/>
      <c r="B24" s="331" t="s">
        <v>45</v>
      </c>
      <c r="C24" s="341">
        <f t="shared" si="1"/>
        <v>238269</v>
      </c>
      <c r="D24" s="342">
        <f t="shared" si="0"/>
        <v>12.725414137141518</v>
      </c>
      <c r="E24" s="341">
        <f t="shared" si="2"/>
        <v>174935</v>
      </c>
      <c r="F24" s="338"/>
      <c r="G24" s="341">
        <v>78942</v>
      </c>
      <c r="H24" s="342">
        <v>33.131460660010326</v>
      </c>
      <c r="I24" s="338">
        <v>59518</v>
      </c>
      <c r="J24" s="341"/>
      <c r="K24" s="341">
        <v>90646</v>
      </c>
      <c r="L24" s="342">
        <v>38.043555812967696</v>
      </c>
      <c r="M24" s="338">
        <v>65343</v>
      </c>
      <c r="N24" s="341"/>
      <c r="O24" s="341">
        <v>68681</v>
      </c>
      <c r="P24" s="342">
        <v>28.824983527021981</v>
      </c>
      <c r="Q24" s="338">
        <v>50074</v>
      </c>
    </row>
    <row r="25" spans="1:17" s="275" customFormat="1" ht="18" customHeight="1" x14ac:dyDescent="0.2">
      <c r="A25" s="318">
        <v>47094</v>
      </c>
      <c r="B25" s="331" t="s">
        <v>46</v>
      </c>
      <c r="C25" s="341">
        <f t="shared" si="1"/>
        <v>49704</v>
      </c>
      <c r="D25" s="342">
        <f t="shared" si="0"/>
        <v>2.6545794218823353</v>
      </c>
      <c r="E25" s="341">
        <f t="shared" si="2"/>
        <v>39783</v>
      </c>
      <c r="F25" s="338"/>
      <c r="G25" s="341">
        <v>15915</v>
      </c>
      <c r="H25" s="342">
        <v>32.019555770159343</v>
      </c>
      <c r="I25" s="338">
        <v>13062</v>
      </c>
      <c r="J25" s="341"/>
      <c r="K25" s="341">
        <v>20214</v>
      </c>
      <c r="L25" s="342">
        <v>40.668759053597299</v>
      </c>
      <c r="M25" s="338">
        <v>15896</v>
      </c>
      <c r="N25" s="341"/>
      <c r="O25" s="341">
        <v>13575</v>
      </c>
      <c r="P25" s="342">
        <v>27.311685176243362</v>
      </c>
      <c r="Q25" s="338">
        <v>10825</v>
      </c>
    </row>
    <row r="26" spans="1:17" s="275" customFormat="1" ht="18" customHeight="1" x14ac:dyDescent="0.2">
      <c r="B26" s="331" t="s">
        <v>47</v>
      </c>
      <c r="C26" s="341">
        <f t="shared" si="1"/>
        <v>21762</v>
      </c>
      <c r="D26" s="342">
        <f t="shared" si="0"/>
        <v>1.1622597251529732</v>
      </c>
      <c r="E26" s="341">
        <f t="shared" si="2"/>
        <v>15885</v>
      </c>
      <c r="F26" s="338"/>
      <c r="G26" s="341">
        <v>4266</v>
      </c>
      <c r="H26" s="342">
        <v>19.602977667493796</v>
      </c>
      <c r="I26" s="338">
        <v>3445</v>
      </c>
      <c r="J26" s="341"/>
      <c r="K26" s="341">
        <v>7747</v>
      </c>
      <c r="L26" s="342">
        <v>35.598750114879145</v>
      </c>
      <c r="M26" s="338">
        <v>5992</v>
      </c>
      <c r="N26" s="341"/>
      <c r="O26" s="341">
        <v>9749</v>
      </c>
      <c r="P26" s="342">
        <v>44.798272217627058</v>
      </c>
      <c r="Q26" s="338">
        <v>6448</v>
      </c>
    </row>
    <row r="27" spans="1:17" s="275" customFormat="1" ht="18" customHeight="1" x14ac:dyDescent="0.2">
      <c r="B27" s="331" t="s">
        <v>48</v>
      </c>
      <c r="C27" s="341">
        <f t="shared" si="1"/>
        <v>93845</v>
      </c>
      <c r="D27" s="342">
        <f t="shared" si="0"/>
        <v>5.0120514615835301</v>
      </c>
      <c r="E27" s="341">
        <f t="shared" si="2"/>
        <v>67247</v>
      </c>
      <c r="F27" s="338"/>
      <c r="G27" s="341">
        <v>23695</v>
      </c>
      <c r="H27" s="342">
        <v>25.249080931322926</v>
      </c>
      <c r="I27" s="338">
        <v>17068</v>
      </c>
      <c r="J27" s="341"/>
      <c r="K27" s="341">
        <v>33034</v>
      </c>
      <c r="L27" s="342">
        <v>35.200596728648307</v>
      </c>
      <c r="M27" s="338">
        <v>22872</v>
      </c>
      <c r="N27" s="341"/>
      <c r="O27" s="341">
        <v>37116</v>
      </c>
      <c r="P27" s="342">
        <v>39.550322340028771</v>
      </c>
      <c r="Q27" s="338">
        <v>27307</v>
      </c>
    </row>
    <row r="28" spans="1:17" s="275" customFormat="1" ht="18" customHeight="1" x14ac:dyDescent="0.2">
      <c r="B28" s="331" t="s">
        <v>49</v>
      </c>
      <c r="C28" s="341">
        <f t="shared" si="1"/>
        <v>13845</v>
      </c>
      <c r="D28" s="342">
        <f t="shared" si="0"/>
        <v>0.7394304703034148</v>
      </c>
      <c r="E28" s="341">
        <f t="shared" si="2"/>
        <v>9051</v>
      </c>
      <c r="F28" s="338"/>
      <c r="G28" s="341">
        <v>3741</v>
      </c>
      <c r="H28" s="342">
        <v>27.020585048754064</v>
      </c>
      <c r="I28" s="338">
        <v>2393</v>
      </c>
      <c r="J28" s="341"/>
      <c r="K28" s="341">
        <v>6040</v>
      </c>
      <c r="L28" s="342">
        <v>43.625857710364748</v>
      </c>
      <c r="M28" s="338">
        <v>3822</v>
      </c>
      <c r="N28" s="341"/>
      <c r="O28" s="341">
        <v>4064</v>
      </c>
      <c r="P28" s="342">
        <v>29.353557240881184</v>
      </c>
      <c r="Q28" s="338">
        <v>2836</v>
      </c>
    </row>
    <row r="29" spans="1:17" s="275" customFormat="1" ht="18" customHeight="1" x14ac:dyDescent="0.2">
      <c r="B29" s="336" t="s">
        <v>4</v>
      </c>
      <c r="C29" s="343">
        <f t="shared" si="1"/>
        <v>4461</v>
      </c>
      <c r="D29" s="344">
        <f t="shared" si="0"/>
        <v>0.23825202802625739</v>
      </c>
      <c r="E29" s="341">
        <f t="shared" si="2"/>
        <v>3350</v>
      </c>
      <c r="F29" s="338"/>
      <c r="G29" s="343">
        <v>1475</v>
      </c>
      <c r="H29" s="344">
        <v>33.064335350818205</v>
      </c>
      <c r="I29" s="338">
        <v>1142</v>
      </c>
      <c r="J29" s="341"/>
      <c r="K29" s="343">
        <v>1656</v>
      </c>
      <c r="L29" s="344">
        <v>37.121721587088096</v>
      </c>
      <c r="M29" s="338">
        <v>1250</v>
      </c>
      <c r="N29" s="341"/>
      <c r="O29" s="343">
        <v>1330</v>
      </c>
      <c r="P29" s="344">
        <v>29.813943062093699</v>
      </c>
      <c r="Q29" s="338">
        <v>958</v>
      </c>
    </row>
    <row r="30" spans="1:17" s="212" customFormat="1" ht="18" customHeight="1" x14ac:dyDescent="0.2">
      <c r="B30" s="332" t="s">
        <v>3</v>
      </c>
      <c r="C30" s="333">
        <f>SUM(C12:C29)</f>
        <v>1872387</v>
      </c>
      <c r="D30" s="334">
        <f>C30/C$30*100</f>
        <v>100</v>
      </c>
      <c r="E30" s="333">
        <f>SUM(E12:E29)</f>
        <v>1392030</v>
      </c>
      <c r="F30" s="349"/>
      <c r="G30" s="333">
        <f>SUM(G12:G29)</f>
        <v>528880</v>
      </c>
      <c r="H30" s="334">
        <f t="shared" ref="H13:H30" si="3">G30/$C30*100</f>
        <v>28.246297373352835</v>
      </c>
      <c r="I30" s="339">
        <f>SUM(I12:I29)</f>
        <v>403022</v>
      </c>
      <c r="J30" s="352"/>
      <c r="K30" s="333">
        <f>SUM(K12:K29)</f>
        <v>732991</v>
      </c>
      <c r="L30" s="334">
        <f t="shared" ref="L13:L30" si="4">K30/$C30*100</f>
        <v>39.147409162742534</v>
      </c>
      <c r="M30" s="339">
        <f>SUM(M12:M29)</f>
        <v>537516</v>
      </c>
      <c r="N30" s="352"/>
      <c r="O30" s="333">
        <f>SUM(O12:O29)</f>
        <v>610516</v>
      </c>
      <c r="P30" s="334">
        <f t="shared" ref="P13:P30" si="5">O30/$C30*100</f>
        <v>32.606293463904628</v>
      </c>
      <c r="Q30" s="339">
        <f>SUM(Q12:Q29)</f>
        <v>451492</v>
      </c>
    </row>
    <row r="31" spans="1:17" s="256" customFormat="1" ht="6.75" customHeight="1" x14ac:dyDescent="0.2">
      <c r="B31" s="1144"/>
      <c r="C31" s="1144"/>
      <c r="D31" s="1144"/>
      <c r="E31" s="293"/>
      <c r="F31" s="293"/>
    </row>
    <row r="32" spans="1:17" ht="24.75" customHeight="1" x14ac:dyDescent="0.2">
      <c r="B32" s="1140" t="s">
        <v>84</v>
      </c>
      <c r="C32" s="1140"/>
      <c r="D32" s="1140"/>
      <c r="E32" s="1140"/>
      <c r="F32" s="1140"/>
      <c r="G32" s="1140"/>
      <c r="H32" s="1140"/>
      <c r="I32" s="1140"/>
      <c r="J32" s="1140"/>
      <c r="K32" s="1140"/>
      <c r="L32" s="1140"/>
      <c r="M32" s="1140"/>
      <c r="N32" s="1140"/>
      <c r="O32" s="1140"/>
      <c r="P32" s="1140"/>
      <c r="Q32" s="1140"/>
    </row>
    <row r="33" spans="2:11" x14ac:dyDescent="0.2">
      <c r="G33" s="319"/>
      <c r="K33" s="319"/>
    </row>
    <row r="34" spans="2:11" x14ac:dyDescent="0.2">
      <c r="B34" s="319"/>
      <c r="K34" s="319"/>
    </row>
  </sheetData>
  <mergeCells count="15">
    <mergeCell ref="B2:D2"/>
    <mergeCell ref="G2:P2"/>
    <mergeCell ref="B5:P5"/>
    <mergeCell ref="B7:B10"/>
    <mergeCell ref="C7:E8"/>
    <mergeCell ref="G8:I8"/>
    <mergeCell ref="K8:M8"/>
    <mergeCell ref="O8:Q8"/>
    <mergeCell ref="C9:D9"/>
    <mergeCell ref="B4:Q4"/>
    <mergeCell ref="B32:Q32"/>
    <mergeCell ref="G9:H9"/>
    <mergeCell ref="K9:L9"/>
    <mergeCell ref="O9:P9"/>
    <mergeCell ref="B31:D31"/>
  </mergeCells>
  <printOptions horizontalCentered="1"/>
  <pageMargins left="0" right="0" top="0.43307086614173229" bottom="0.43307086614173229" header="0" footer="0"/>
  <pageSetup paperSize="9"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67</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449</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78</v>
      </c>
      <c r="D7" s="1151"/>
      <c r="E7" s="347"/>
      <c r="F7" s="1161" t="s">
        <v>34</v>
      </c>
      <c r="G7" s="1162"/>
      <c r="H7" s="1162"/>
      <c r="I7" s="1163"/>
      <c r="J7" s="351"/>
      <c r="K7" s="1161" t="s">
        <v>52</v>
      </c>
      <c r="L7" s="1162"/>
      <c r="M7" s="1162"/>
      <c r="N7" s="1163"/>
      <c r="O7" s="351"/>
      <c r="P7" s="1161" t="s">
        <v>53</v>
      </c>
      <c r="Q7" s="1162"/>
      <c r="R7" s="1162"/>
      <c r="S7" s="1163"/>
    </row>
    <row r="8" spans="1:21" s="211" customFormat="1" ht="35.25" customHeight="1" x14ac:dyDescent="0.2">
      <c r="A8" s="212"/>
      <c r="B8" s="1148"/>
      <c r="C8" s="1152"/>
      <c r="D8" s="1153"/>
      <c r="E8" s="347"/>
      <c r="F8" s="1164" t="s">
        <v>75</v>
      </c>
      <c r="G8" s="1165"/>
      <c r="H8" s="1166" t="s">
        <v>298</v>
      </c>
      <c r="I8" s="1167"/>
      <c r="J8" s="329"/>
      <c r="K8" s="1164" t="s">
        <v>75</v>
      </c>
      <c r="L8" s="1165"/>
      <c r="M8" s="1166" t="s">
        <v>298</v>
      </c>
      <c r="N8" s="1167"/>
      <c r="O8" s="329"/>
      <c r="P8" s="1164" t="s">
        <v>75</v>
      </c>
      <c r="Q8" s="1165"/>
      <c r="R8" s="1166" t="s">
        <v>298</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690</v>
      </c>
      <c r="D11" s="340">
        <f>C11/C$29*100</f>
        <v>1.007990884256351</v>
      </c>
      <c r="E11" s="338"/>
      <c r="F11" s="335">
        <v>18</v>
      </c>
      <c r="G11" s="340">
        <v>2.6086956521739131</v>
      </c>
      <c r="H11" s="335">
        <v>8</v>
      </c>
      <c r="I11" s="340">
        <v>44.444444444444443</v>
      </c>
      <c r="J11" s="341"/>
      <c r="K11" s="335">
        <v>44</v>
      </c>
      <c r="L11" s="340">
        <v>6.3768115942028984</v>
      </c>
      <c r="M11" s="335">
        <v>33</v>
      </c>
      <c r="N11" s="340">
        <v>75</v>
      </c>
      <c r="O11" s="341"/>
      <c r="P11" s="335">
        <v>628</v>
      </c>
      <c r="Q11" s="340">
        <v>91.014492753623188</v>
      </c>
      <c r="R11" s="335">
        <v>423</v>
      </c>
      <c r="S11" s="340">
        <v>67.356687898089177</v>
      </c>
    </row>
    <row r="12" spans="1:21" s="275" customFormat="1" ht="18" customHeight="1" x14ac:dyDescent="0.2">
      <c r="A12" s="318"/>
      <c r="B12" s="331" t="s">
        <v>10</v>
      </c>
      <c r="C12" s="341">
        <f t="shared" ref="C12:C28" si="0">F12+K12+P12</f>
        <v>3448</v>
      </c>
      <c r="D12" s="342">
        <f t="shared" ref="D12:D29" si="1">C12/C$29*100</f>
        <v>5.0370327085737658</v>
      </c>
      <c r="E12" s="338"/>
      <c r="F12" s="341">
        <v>1495</v>
      </c>
      <c r="G12" s="342">
        <v>43.358468677494201</v>
      </c>
      <c r="H12" s="341">
        <v>4</v>
      </c>
      <c r="I12" s="342">
        <v>0.26755852842809363</v>
      </c>
      <c r="J12" s="341"/>
      <c r="K12" s="341">
        <v>989</v>
      </c>
      <c r="L12" s="342">
        <v>28.683294663573083</v>
      </c>
      <c r="M12" s="341">
        <v>50</v>
      </c>
      <c r="N12" s="342">
        <v>5.0556117290192111</v>
      </c>
      <c r="O12" s="341"/>
      <c r="P12" s="341">
        <v>964</v>
      </c>
      <c r="Q12" s="342">
        <v>27.958236658932716</v>
      </c>
      <c r="R12" s="341">
        <v>368</v>
      </c>
      <c r="S12" s="342">
        <v>38.174273858921161</v>
      </c>
    </row>
    <row r="13" spans="1:21" s="275" customFormat="1" ht="18" customHeight="1" x14ac:dyDescent="0.2">
      <c r="A13" s="318"/>
      <c r="B13" s="331" t="s">
        <v>40</v>
      </c>
      <c r="C13" s="341">
        <f t="shared" si="0"/>
        <v>7655</v>
      </c>
      <c r="D13" s="342">
        <f t="shared" si="1"/>
        <v>11.182855389829518</v>
      </c>
      <c r="E13" s="338"/>
      <c r="F13" s="341">
        <v>2252</v>
      </c>
      <c r="G13" s="342">
        <v>29.418680600914438</v>
      </c>
      <c r="H13" s="341">
        <v>10</v>
      </c>
      <c r="I13" s="342">
        <v>0.44404973357015981</v>
      </c>
      <c r="J13" s="341"/>
      <c r="K13" s="341">
        <v>2769</v>
      </c>
      <c r="L13" s="342">
        <v>36.172436316133243</v>
      </c>
      <c r="M13" s="341">
        <v>13</v>
      </c>
      <c r="N13" s="342">
        <v>0.46948356807511737</v>
      </c>
      <c r="O13" s="341"/>
      <c r="P13" s="341">
        <v>2634</v>
      </c>
      <c r="Q13" s="342">
        <v>34.408883082952322</v>
      </c>
      <c r="R13" s="341">
        <v>1787</v>
      </c>
      <c r="S13" s="342">
        <v>67.843583902809414</v>
      </c>
    </row>
    <row r="14" spans="1:21" s="275" customFormat="1" ht="18" customHeight="1" x14ac:dyDescent="0.2">
      <c r="A14" s="318"/>
      <c r="B14" s="331" t="s">
        <v>41</v>
      </c>
      <c r="C14" s="341">
        <f t="shared" si="0"/>
        <v>4285</v>
      </c>
      <c r="D14" s="342">
        <f t="shared" si="1"/>
        <v>6.2597694768673398</v>
      </c>
      <c r="E14" s="338"/>
      <c r="F14" s="341">
        <v>273</v>
      </c>
      <c r="G14" s="342">
        <v>6.3710618436406072</v>
      </c>
      <c r="H14" s="341">
        <v>11</v>
      </c>
      <c r="I14" s="342">
        <v>4.0293040293040292</v>
      </c>
      <c r="J14" s="341"/>
      <c r="K14" s="341">
        <v>755</v>
      </c>
      <c r="L14" s="342">
        <v>17.6196032672112</v>
      </c>
      <c r="M14" s="341">
        <v>25</v>
      </c>
      <c r="N14" s="342">
        <v>3.3112582781456954</v>
      </c>
      <c r="O14" s="341"/>
      <c r="P14" s="341">
        <v>3257</v>
      </c>
      <c r="Q14" s="342">
        <v>76.009334889148192</v>
      </c>
      <c r="R14" s="341">
        <v>356</v>
      </c>
      <c r="S14" s="342">
        <v>10.93030396070003</v>
      </c>
    </row>
    <row r="15" spans="1:21" s="275" customFormat="1" ht="18" customHeight="1" x14ac:dyDescent="0.2">
      <c r="A15" s="318"/>
      <c r="B15" s="331" t="s">
        <v>9</v>
      </c>
      <c r="C15" s="341">
        <f t="shared" si="0"/>
        <v>1496</v>
      </c>
      <c r="D15" s="342">
        <f t="shared" si="1"/>
        <v>2.1854411055760887</v>
      </c>
      <c r="E15" s="338"/>
      <c r="F15" s="341">
        <v>487</v>
      </c>
      <c r="G15" s="342">
        <v>32.553475935828878</v>
      </c>
      <c r="H15" s="341">
        <v>84</v>
      </c>
      <c r="I15" s="342">
        <v>17.248459958932237</v>
      </c>
      <c r="J15" s="341"/>
      <c r="K15" s="341">
        <v>482</v>
      </c>
      <c r="L15" s="342">
        <v>32.219251336898395</v>
      </c>
      <c r="M15" s="341">
        <v>118</v>
      </c>
      <c r="N15" s="342">
        <v>24.481327800829874</v>
      </c>
      <c r="O15" s="341"/>
      <c r="P15" s="341">
        <v>527</v>
      </c>
      <c r="Q15" s="342">
        <v>35.227272727272727</v>
      </c>
      <c r="R15" s="341">
        <v>178</v>
      </c>
      <c r="S15" s="342">
        <v>33.776091081593925</v>
      </c>
    </row>
    <row r="16" spans="1:21" s="275" customFormat="1" ht="18" customHeight="1" x14ac:dyDescent="0.2">
      <c r="A16" s="318"/>
      <c r="B16" s="331" t="s">
        <v>8</v>
      </c>
      <c r="C16" s="341">
        <f t="shared" si="0"/>
        <v>6482</v>
      </c>
      <c r="D16" s="342">
        <f t="shared" si="1"/>
        <v>9.469270886593721</v>
      </c>
      <c r="E16" s="338"/>
      <c r="F16" s="341">
        <v>2641</v>
      </c>
      <c r="G16" s="342">
        <v>40.743597655044738</v>
      </c>
      <c r="H16" s="341">
        <v>0</v>
      </c>
      <c r="I16" s="342">
        <v>0</v>
      </c>
      <c r="J16" s="341"/>
      <c r="K16" s="341">
        <v>3232</v>
      </c>
      <c r="L16" s="342">
        <v>49.861153964825675</v>
      </c>
      <c r="M16" s="341">
        <v>0</v>
      </c>
      <c r="N16" s="342">
        <v>0</v>
      </c>
      <c r="O16" s="341"/>
      <c r="P16" s="341">
        <v>609</v>
      </c>
      <c r="Q16" s="342">
        <v>9.3952483801295887</v>
      </c>
      <c r="R16" s="341">
        <v>97</v>
      </c>
      <c r="S16" s="342">
        <v>15.927750410509031</v>
      </c>
    </row>
    <row r="17" spans="1:19" s="275" customFormat="1" ht="18" customHeight="1" x14ac:dyDescent="0.2">
      <c r="A17" s="318"/>
      <c r="B17" s="331" t="s">
        <v>7</v>
      </c>
      <c r="C17" s="341">
        <f t="shared" si="0"/>
        <v>13600</v>
      </c>
      <c r="D17" s="342">
        <f t="shared" si="1"/>
        <v>19.867646414328082</v>
      </c>
      <c r="E17" s="338"/>
      <c r="F17" s="341">
        <v>5626</v>
      </c>
      <c r="G17" s="342">
        <v>41.367647058823529</v>
      </c>
      <c r="H17" s="341">
        <v>14</v>
      </c>
      <c r="I17" s="342">
        <v>0.24884464984002841</v>
      </c>
      <c r="J17" s="341"/>
      <c r="K17" s="341">
        <v>4486</v>
      </c>
      <c r="L17" s="342">
        <v>32.985294117647058</v>
      </c>
      <c r="M17" s="341">
        <v>38</v>
      </c>
      <c r="N17" s="342">
        <v>0.84707980383415071</v>
      </c>
      <c r="O17" s="341"/>
      <c r="P17" s="341">
        <v>3488</v>
      </c>
      <c r="Q17" s="342">
        <v>25.647058823529413</v>
      </c>
      <c r="R17" s="341">
        <v>53</v>
      </c>
      <c r="S17" s="342">
        <v>1.5194954128440368</v>
      </c>
    </row>
    <row r="18" spans="1:19" s="275" customFormat="1" ht="18" customHeight="1" x14ac:dyDescent="0.2">
      <c r="A18" s="318"/>
      <c r="B18" s="331" t="s">
        <v>43</v>
      </c>
      <c r="C18" s="341">
        <f t="shared" si="0"/>
        <v>8588</v>
      </c>
      <c r="D18" s="342">
        <f t="shared" si="1"/>
        <v>12.545834368106584</v>
      </c>
      <c r="E18" s="338"/>
      <c r="F18" s="341">
        <v>2634</v>
      </c>
      <c r="G18" s="342">
        <v>30.670703306939917</v>
      </c>
      <c r="H18" s="341">
        <v>281</v>
      </c>
      <c r="I18" s="342">
        <v>10.668185269552012</v>
      </c>
      <c r="J18" s="341"/>
      <c r="K18" s="341">
        <v>2246</v>
      </c>
      <c r="L18" s="342">
        <v>26.152771308802979</v>
      </c>
      <c r="M18" s="341">
        <v>443</v>
      </c>
      <c r="N18" s="342">
        <v>19.723953695458594</v>
      </c>
      <c r="O18" s="341"/>
      <c r="P18" s="341">
        <v>3708</v>
      </c>
      <c r="Q18" s="342">
        <v>43.176525384257104</v>
      </c>
      <c r="R18" s="341">
        <v>1421</v>
      </c>
      <c r="S18" s="342">
        <v>38.32254584681769</v>
      </c>
    </row>
    <row r="19" spans="1:19" s="275" customFormat="1" ht="18" customHeight="1" x14ac:dyDescent="0.2">
      <c r="A19" s="318"/>
      <c r="B19" s="331" t="s">
        <v>44</v>
      </c>
      <c r="C19" s="341">
        <f t="shared" si="0"/>
        <v>169</v>
      </c>
      <c r="D19" s="342">
        <f t="shared" si="1"/>
        <v>0.24688472382510626</v>
      </c>
      <c r="E19" s="338"/>
      <c r="F19" s="341">
        <v>56</v>
      </c>
      <c r="G19" s="342">
        <v>33.136094674556219</v>
      </c>
      <c r="H19" s="341">
        <v>55</v>
      </c>
      <c r="I19" s="342">
        <v>98.214285714285708</v>
      </c>
      <c r="J19" s="341"/>
      <c r="K19" s="341">
        <v>105</v>
      </c>
      <c r="L19" s="342">
        <v>62.130177514792898</v>
      </c>
      <c r="M19" s="341">
        <v>105</v>
      </c>
      <c r="N19" s="342">
        <v>100</v>
      </c>
      <c r="O19" s="341"/>
      <c r="P19" s="341">
        <v>8</v>
      </c>
      <c r="Q19" s="342">
        <v>4.7337278106508878</v>
      </c>
      <c r="R19" s="341">
        <v>8</v>
      </c>
      <c r="S19" s="342">
        <v>100</v>
      </c>
    </row>
    <row r="20" spans="1:19" s="275" customFormat="1" ht="18" customHeight="1" x14ac:dyDescent="0.2">
      <c r="A20" s="318"/>
      <c r="B20" s="331" t="s">
        <v>6</v>
      </c>
      <c r="C20" s="341">
        <f t="shared" si="0"/>
        <v>1406</v>
      </c>
      <c r="D20" s="342">
        <f t="shared" si="1"/>
        <v>2.0539640337165648</v>
      </c>
      <c r="E20" s="338"/>
      <c r="F20" s="341">
        <v>10</v>
      </c>
      <c r="G20" s="342">
        <v>0.71123755334281646</v>
      </c>
      <c r="H20" s="341">
        <v>0</v>
      </c>
      <c r="I20" s="342">
        <v>0</v>
      </c>
      <c r="J20" s="341"/>
      <c r="K20" s="341">
        <v>284</v>
      </c>
      <c r="L20" s="342">
        <v>20.19914651493599</v>
      </c>
      <c r="M20" s="341">
        <v>69</v>
      </c>
      <c r="N20" s="342">
        <v>24.295774647887324</v>
      </c>
      <c r="O20" s="341"/>
      <c r="P20" s="341">
        <v>1112</v>
      </c>
      <c r="Q20" s="342">
        <v>79.089615931721198</v>
      </c>
      <c r="R20" s="341">
        <v>342</v>
      </c>
      <c r="S20" s="342">
        <v>30.755395683453234</v>
      </c>
    </row>
    <row r="21" spans="1:19" s="275" customFormat="1" ht="18" customHeight="1" x14ac:dyDescent="0.2">
      <c r="A21" s="318"/>
      <c r="B21" s="331" t="s">
        <v>5</v>
      </c>
      <c r="C21" s="341">
        <f t="shared" si="0"/>
        <v>1344</v>
      </c>
      <c r="D21" s="342">
        <f t="shared" si="1"/>
        <v>1.9633909397688925</v>
      </c>
      <c r="E21" s="338"/>
      <c r="F21" s="341">
        <v>274</v>
      </c>
      <c r="G21" s="342">
        <v>20.386904761904763</v>
      </c>
      <c r="H21" s="341">
        <v>54</v>
      </c>
      <c r="I21" s="342">
        <v>19.708029197080293</v>
      </c>
      <c r="J21" s="341"/>
      <c r="K21" s="341">
        <v>251</v>
      </c>
      <c r="L21" s="342">
        <v>18.675595238095237</v>
      </c>
      <c r="M21" s="341">
        <v>63</v>
      </c>
      <c r="N21" s="342">
        <v>25.099601593625497</v>
      </c>
      <c r="O21" s="341"/>
      <c r="P21" s="341">
        <v>819</v>
      </c>
      <c r="Q21" s="342">
        <v>60.9375</v>
      </c>
      <c r="R21" s="341">
        <v>727</v>
      </c>
      <c r="S21" s="342">
        <v>88.766788766788764</v>
      </c>
    </row>
    <row r="22" spans="1:19" s="275" customFormat="1" ht="18" customHeight="1" x14ac:dyDescent="0.2">
      <c r="A22" s="318"/>
      <c r="B22" s="331" t="s">
        <v>38</v>
      </c>
      <c r="C22" s="341">
        <f t="shared" si="0"/>
        <v>5899</v>
      </c>
      <c r="D22" s="342">
        <f t="shared" si="1"/>
        <v>8.6175916322148041</v>
      </c>
      <c r="E22" s="338"/>
      <c r="F22" s="341">
        <v>1596</v>
      </c>
      <c r="G22" s="342">
        <v>27.05543312425835</v>
      </c>
      <c r="H22" s="341">
        <v>11</v>
      </c>
      <c r="I22" s="342">
        <v>0.68922305764411029</v>
      </c>
      <c r="J22" s="341"/>
      <c r="K22" s="341">
        <v>2120</v>
      </c>
      <c r="L22" s="342">
        <v>35.938294626207835</v>
      </c>
      <c r="M22" s="341">
        <v>92</v>
      </c>
      <c r="N22" s="342">
        <v>4.3396226415094334</v>
      </c>
      <c r="O22" s="341"/>
      <c r="P22" s="341">
        <v>2183</v>
      </c>
      <c r="Q22" s="342">
        <v>37.006272249533815</v>
      </c>
      <c r="R22" s="341">
        <v>223</v>
      </c>
      <c r="S22" s="342">
        <v>10.215300045808521</v>
      </c>
    </row>
    <row r="23" spans="1:19" s="275" customFormat="1" ht="18" customHeight="1" x14ac:dyDescent="0.2">
      <c r="A23" s="318"/>
      <c r="B23" s="331" t="s">
        <v>45</v>
      </c>
      <c r="C23" s="341">
        <f t="shared" si="0"/>
        <v>4699</v>
      </c>
      <c r="D23" s="342">
        <f t="shared" si="1"/>
        <v>6.8645640074211505</v>
      </c>
      <c r="E23" s="338"/>
      <c r="F23" s="341">
        <v>1897</v>
      </c>
      <c r="G23" s="342">
        <v>40.370291551393912</v>
      </c>
      <c r="H23" s="341">
        <v>20</v>
      </c>
      <c r="I23" s="342">
        <v>1.0542962572482868</v>
      </c>
      <c r="J23" s="341"/>
      <c r="K23" s="341">
        <v>2066</v>
      </c>
      <c r="L23" s="342">
        <v>43.96680144711641</v>
      </c>
      <c r="M23" s="341">
        <v>43</v>
      </c>
      <c r="N23" s="342">
        <v>2.0813165537270089</v>
      </c>
      <c r="O23" s="341"/>
      <c r="P23" s="341">
        <v>736</v>
      </c>
      <c r="Q23" s="342">
        <v>15.662907001489678</v>
      </c>
      <c r="R23" s="341">
        <v>92</v>
      </c>
      <c r="S23" s="342">
        <v>12.5</v>
      </c>
    </row>
    <row r="24" spans="1:19" s="275" customFormat="1" ht="18" customHeight="1" x14ac:dyDescent="0.2">
      <c r="A24" s="318">
        <v>47094</v>
      </c>
      <c r="B24" s="331" t="s">
        <v>46</v>
      </c>
      <c r="C24" s="341">
        <f t="shared" si="0"/>
        <v>4080</v>
      </c>
      <c r="D24" s="342">
        <f t="shared" si="1"/>
        <v>5.9602939242984236</v>
      </c>
      <c r="E24" s="338"/>
      <c r="F24" s="341">
        <v>1486</v>
      </c>
      <c r="G24" s="342">
        <v>36.421568627450981</v>
      </c>
      <c r="H24" s="341">
        <v>34</v>
      </c>
      <c r="I24" s="342">
        <v>2.2880215343203227</v>
      </c>
      <c r="J24" s="341"/>
      <c r="K24" s="341">
        <v>2043</v>
      </c>
      <c r="L24" s="342">
        <v>50.073529411764703</v>
      </c>
      <c r="M24" s="341">
        <v>151</v>
      </c>
      <c r="N24" s="342">
        <v>7.3910915320606954</v>
      </c>
      <c r="O24" s="341"/>
      <c r="P24" s="341">
        <v>551</v>
      </c>
      <c r="Q24" s="342">
        <v>13.504901960784313</v>
      </c>
      <c r="R24" s="341">
        <v>57</v>
      </c>
      <c r="S24" s="342">
        <v>10.344827586206897</v>
      </c>
    </row>
    <row r="25" spans="1:19" s="275" customFormat="1" ht="18" customHeight="1" x14ac:dyDescent="0.2">
      <c r="B25" s="331" t="s">
        <v>47</v>
      </c>
      <c r="C25" s="341">
        <f t="shared" si="0"/>
        <v>1993</v>
      </c>
      <c r="D25" s="342">
        <f t="shared" si="1"/>
        <v>2.9114867135114602</v>
      </c>
      <c r="E25" s="338"/>
      <c r="F25" s="341">
        <v>280</v>
      </c>
      <c r="G25" s="342">
        <v>14.049172102358254</v>
      </c>
      <c r="H25" s="341">
        <v>10</v>
      </c>
      <c r="I25" s="342">
        <v>3.5714285714285712</v>
      </c>
      <c r="J25" s="341"/>
      <c r="K25" s="341">
        <v>471</v>
      </c>
      <c r="L25" s="342">
        <v>23.632714500752634</v>
      </c>
      <c r="M25" s="341">
        <v>17</v>
      </c>
      <c r="N25" s="342">
        <v>3.6093418259023355</v>
      </c>
      <c r="O25" s="341"/>
      <c r="P25" s="341">
        <v>1242</v>
      </c>
      <c r="Q25" s="342">
        <v>62.31811339688911</v>
      </c>
      <c r="R25" s="341">
        <v>287</v>
      </c>
      <c r="S25" s="342">
        <v>23.107890499194848</v>
      </c>
    </row>
    <row r="26" spans="1:19" s="275" customFormat="1" ht="18" customHeight="1" x14ac:dyDescent="0.2">
      <c r="B26" s="331" t="s">
        <v>48</v>
      </c>
      <c r="C26" s="341">
        <f t="shared" si="0"/>
        <v>941</v>
      </c>
      <c r="D26" s="342">
        <f t="shared" si="1"/>
        <v>1.3746658291090237</v>
      </c>
      <c r="E26" s="338"/>
      <c r="F26" s="341">
        <v>246</v>
      </c>
      <c r="G26" s="342">
        <v>26.142401700318814</v>
      </c>
      <c r="H26" s="341">
        <v>10</v>
      </c>
      <c r="I26" s="342">
        <v>4.0650406504065035</v>
      </c>
      <c r="J26" s="341"/>
      <c r="K26" s="341">
        <v>387</v>
      </c>
      <c r="L26" s="342">
        <v>41.12646121147715</v>
      </c>
      <c r="M26" s="341">
        <v>15</v>
      </c>
      <c r="N26" s="342">
        <v>3.8759689922480618</v>
      </c>
      <c r="O26" s="341"/>
      <c r="P26" s="341">
        <v>308</v>
      </c>
      <c r="Q26" s="342">
        <v>32.731137088204036</v>
      </c>
      <c r="R26" s="341">
        <v>17</v>
      </c>
      <c r="S26" s="342">
        <v>5.5194805194805197</v>
      </c>
    </row>
    <row r="27" spans="1:19" s="275" customFormat="1" ht="18" customHeight="1" x14ac:dyDescent="0.2">
      <c r="B27" s="331" t="s">
        <v>49</v>
      </c>
      <c r="C27" s="341">
        <f t="shared" si="0"/>
        <v>1089</v>
      </c>
      <c r="D27" s="342">
        <f t="shared" si="1"/>
        <v>1.5908725695002413</v>
      </c>
      <c r="E27" s="338"/>
      <c r="F27" s="341">
        <v>384</v>
      </c>
      <c r="G27" s="342">
        <v>35.261707988980717</v>
      </c>
      <c r="H27" s="341">
        <v>18</v>
      </c>
      <c r="I27" s="342">
        <v>4.6875</v>
      </c>
      <c r="J27" s="341"/>
      <c r="K27" s="341">
        <v>528</v>
      </c>
      <c r="L27" s="342">
        <v>48.484848484848484</v>
      </c>
      <c r="M27" s="341">
        <v>18</v>
      </c>
      <c r="N27" s="342">
        <v>3.4090909090909087</v>
      </c>
      <c r="O27" s="341"/>
      <c r="P27" s="341">
        <v>177</v>
      </c>
      <c r="Q27" s="342">
        <v>16.253443526170798</v>
      </c>
      <c r="R27" s="341">
        <v>13</v>
      </c>
      <c r="S27" s="342">
        <v>7.3446327683615822</v>
      </c>
    </row>
    <row r="28" spans="1:19" s="275" customFormat="1" ht="18" customHeight="1" x14ac:dyDescent="0.2">
      <c r="B28" s="336" t="s">
        <v>4</v>
      </c>
      <c r="C28" s="343">
        <f t="shared" si="0"/>
        <v>589</v>
      </c>
      <c r="D28" s="344">
        <f t="shared" si="1"/>
        <v>0.86044439250288518</v>
      </c>
      <c r="E28" s="338"/>
      <c r="F28" s="343">
        <v>172</v>
      </c>
      <c r="G28" s="344">
        <v>29.202037351443121</v>
      </c>
      <c r="H28" s="343">
        <v>15</v>
      </c>
      <c r="I28" s="344">
        <v>8.720930232558139</v>
      </c>
      <c r="J28" s="341"/>
      <c r="K28" s="343">
        <v>207</v>
      </c>
      <c r="L28" s="344">
        <v>35.144312393887944</v>
      </c>
      <c r="M28" s="343">
        <v>22</v>
      </c>
      <c r="N28" s="344">
        <v>10.628019323671497</v>
      </c>
      <c r="O28" s="341"/>
      <c r="P28" s="343">
        <v>210</v>
      </c>
      <c r="Q28" s="344">
        <v>35.653650254668925</v>
      </c>
      <c r="R28" s="343">
        <v>33</v>
      </c>
      <c r="S28" s="344">
        <v>15.714285714285714</v>
      </c>
    </row>
    <row r="29" spans="1:19" s="212" customFormat="1" ht="18" customHeight="1" x14ac:dyDescent="0.2">
      <c r="B29" s="332" t="s">
        <v>3</v>
      </c>
      <c r="C29" s="333">
        <f>SUM(C11:C28)</f>
        <v>68453</v>
      </c>
      <c r="D29" s="334">
        <f t="shared" si="1"/>
        <v>100</v>
      </c>
      <c r="E29" s="349"/>
      <c r="F29" s="333">
        <f>SUM(F11:F28)</f>
        <v>21827</v>
      </c>
      <c r="G29" s="334">
        <f t="shared" ref="G12:G29" si="2">F29/$C29*100</f>
        <v>31.886111638642571</v>
      </c>
      <c r="H29" s="333">
        <f>SUM(H11:H28)</f>
        <v>639</v>
      </c>
      <c r="I29" s="334">
        <f t="shared" ref="I12:I29" si="3">H29/F29*100</f>
        <v>2.9275667750950656</v>
      </c>
      <c r="J29" s="352"/>
      <c r="K29" s="333">
        <f>SUM(K11:K28)</f>
        <v>23465</v>
      </c>
      <c r="L29" s="334">
        <f t="shared" ref="L12:L29" si="4">K29/$C29*100</f>
        <v>34.278994346485909</v>
      </c>
      <c r="M29" s="333">
        <f>SUM(M11:M28)</f>
        <v>1315</v>
      </c>
      <c r="N29" s="334">
        <f t="shared" ref="N12:N29" si="5">M29/K29*100</f>
        <v>5.6040911996590665</v>
      </c>
      <c r="O29" s="352"/>
      <c r="P29" s="333">
        <f>SUM(P11:P28)</f>
        <v>23161</v>
      </c>
      <c r="Q29" s="353">
        <f t="shared" ref="Q12:Q29" si="6">P29/$C29*100</f>
        <v>33.834894014871523</v>
      </c>
      <c r="R29" s="333">
        <f>SUM(R11:R28)</f>
        <v>6482</v>
      </c>
      <c r="S29" s="353">
        <f t="shared" ref="S12:S29" si="7">R29/P29*100</f>
        <v>27.98670178316998</v>
      </c>
    </row>
    <row r="30" spans="1:19" s="256" customFormat="1" ht="6.75" customHeight="1" x14ac:dyDescent="0.2">
      <c r="B30" s="1144"/>
      <c r="C30" s="1144"/>
      <c r="D30" s="1144"/>
      <c r="E30" s="293"/>
    </row>
    <row r="31" spans="1:19" x14ac:dyDescent="0.2">
      <c r="B31" s="1160"/>
      <c r="C31" s="1160"/>
      <c r="D31" s="1160"/>
      <c r="E31" s="1160"/>
      <c r="F31" s="1160"/>
      <c r="G31" s="1160"/>
      <c r="H31" s="1160"/>
      <c r="I31" s="1160"/>
      <c r="J31" s="1160"/>
      <c r="K31" s="1160"/>
      <c r="L31" s="1160"/>
      <c r="M31" s="1160"/>
      <c r="N31" s="1160"/>
      <c r="O31" s="1160"/>
      <c r="P31" s="1160"/>
      <c r="Q31" s="1160"/>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58</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448</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79</v>
      </c>
      <c r="D7" s="1151"/>
      <c r="E7" s="347"/>
      <c r="F7" s="1161" t="s">
        <v>34</v>
      </c>
      <c r="G7" s="1162"/>
      <c r="H7" s="1162"/>
      <c r="I7" s="1163"/>
      <c r="J7" s="351"/>
      <c r="K7" s="1161" t="s">
        <v>52</v>
      </c>
      <c r="L7" s="1162"/>
      <c r="M7" s="1162"/>
      <c r="N7" s="1163"/>
      <c r="O7" s="351"/>
      <c r="P7" s="1161" t="s">
        <v>53</v>
      </c>
      <c r="Q7" s="1162"/>
      <c r="R7" s="1162"/>
      <c r="S7" s="1163"/>
    </row>
    <row r="8" spans="1:21" s="211" customFormat="1" ht="29.25" customHeight="1" x14ac:dyDescent="0.2">
      <c r="A8" s="212"/>
      <c r="B8" s="1148"/>
      <c r="C8" s="1152"/>
      <c r="D8" s="1153"/>
      <c r="E8" s="347"/>
      <c r="F8" s="1164" t="s">
        <v>75</v>
      </c>
      <c r="G8" s="1165"/>
      <c r="H8" s="1166" t="s">
        <v>137</v>
      </c>
      <c r="I8" s="1167"/>
      <c r="J8" s="329"/>
      <c r="K8" s="1164" t="s">
        <v>75</v>
      </c>
      <c r="L8" s="1165"/>
      <c r="M8" s="1166" t="s">
        <v>137</v>
      </c>
      <c r="N8" s="1167"/>
      <c r="O8" s="329"/>
      <c r="P8" s="1164" t="s">
        <v>75</v>
      </c>
      <c r="Q8" s="1165"/>
      <c r="R8" s="1166" t="s">
        <v>137</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129841</v>
      </c>
      <c r="D11" s="340">
        <f>C11/C$29*100</f>
        <v>31.378477005244203</v>
      </c>
      <c r="E11" s="338"/>
      <c r="F11" s="335">
        <v>28743</v>
      </c>
      <c r="G11" s="340">
        <v>22.137075346000106</v>
      </c>
      <c r="H11" s="335">
        <v>409</v>
      </c>
      <c r="I11" s="340">
        <v>1.4229551542984378</v>
      </c>
      <c r="J11" s="341"/>
      <c r="K11" s="335">
        <v>57949</v>
      </c>
      <c r="L11" s="340">
        <v>44.630740675133431</v>
      </c>
      <c r="M11" s="335">
        <v>899</v>
      </c>
      <c r="N11" s="340">
        <v>1.5513641305285681</v>
      </c>
      <c r="O11" s="341"/>
      <c r="P11" s="335">
        <v>43149</v>
      </c>
      <c r="Q11" s="340">
        <v>33.232183978866459</v>
      </c>
      <c r="R11" s="335">
        <v>6286</v>
      </c>
      <c r="S11" s="340">
        <v>14.568124406127605</v>
      </c>
    </row>
    <row r="12" spans="1:21" s="275" customFormat="1" ht="18" customHeight="1" x14ac:dyDescent="0.2">
      <c r="A12" s="318"/>
      <c r="B12" s="331" t="s">
        <v>10</v>
      </c>
      <c r="C12" s="341">
        <f t="shared" ref="C12:C28" si="0">F12+K12+P12</f>
        <v>7905</v>
      </c>
      <c r="D12" s="342">
        <f t="shared" ref="D12:D29" si="1">C12/C$29*100</f>
        <v>1.9103893279199595</v>
      </c>
      <c r="E12" s="338"/>
      <c r="F12" s="341">
        <v>1434</v>
      </c>
      <c r="G12" s="342">
        <v>18.140417457305503</v>
      </c>
      <c r="H12" s="341">
        <v>5</v>
      </c>
      <c r="I12" s="342">
        <v>0.34867503486750351</v>
      </c>
      <c r="J12" s="341"/>
      <c r="K12" s="341">
        <v>2837</v>
      </c>
      <c r="L12" s="342">
        <v>35.888678051865909</v>
      </c>
      <c r="M12" s="341">
        <v>17</v>
      </c>
      <c r="N12" s="342">
        <v>0.59922453295734923</v>
      </c>
      <c r="O12" s="341"/>
      <c r="P12" s="341">
        <v>3634</v>
      </c>
      <c r="Q12" s="342">
        <v>45.970904490828588</v>
      </c>
      <c r="R12" s="341">
        <v>40</v>
      </c>
      <c r="S12" s="342">
        <v>1.1007154650522841</v>
      </c>
    </row>
    <row r="13" spans="1:21" s="275" customFormat="1" ht="18" customHeight="1" x14ac:dyDescent="0.2">
      <c r="A13" s="318"/>
      <c r="B13" s="331" t="s">
        <v>40</v>
      </c>
      <c r="C13" s="341">
        <f t="shared" si="0"/>
        <v>2789</v>
      </c>
      <c r="D13" s="342">
        <f t="shared" si="1"/>
        <v>0.67401338843374659</v>
      </c>
      <c r="E13" s="338"/>
      <c r="F13" s="341">
        <v>255</v>
      </c>
      <c r="G13" s="342">
        <v>9.1430620294012197</v>
      </c>
      <c r="H13" s="341">
        <v>15</v>
      </c>
      <c r="I13" s="342">
        <v>5.8823529411764701</v>
      </c>
      <c r="J13" s="341"/>
      <c r="K13" s="341">
        <v>775</v>
      </c>
      <c r="L13" s="342">
        <v>27.787737540337037</v>
      </c>
      <c r="M13" s="341">
        <v>43</v>
      </c>
      <c r="N13" s="342">
        <v>5.5483870967741931</v>
      </c>
      <c r="O13" s="341"/>
      <c r="P13" s="341">
        <v>1759</v>
      </c>
      <c r="Q13" s="342">
        <v>63.069200430261738</v>
      </c>
      <c r="R13" s="341">
        <v>136</v>
      </c>
      <c r="S13" s="342">
        <v>7.7316657191586131</v>
      </c>
    </row>
    <row r="14" spans="1:21" s="275" customFormat="1" ht="18" customHeight="1" x14ac:dyDescent="0.2">
      <c r="A14" s="318"/>
      <c r="B14" s="331" t="s">
        <v>41</v>
      </c>
      <c r="C14" s="341">
        <f t="shared" si="0"/>
        <v>14045</v>
      </c>
      <c r="D14" s="342">
        <f t="shared" si="1"/>
        <v>3.3942337900867594</v>
      </c>
      <c r="E14" s="338"/>
      <c r="F14" s="341">
        <v>2308</v>
      </c>
      <c r="G14" s="342">
        <v>16.432894268422928</v>
      </c>
      <c r="H14" s="341">
        <v>133</v>
      </c>
      <c r="I14" s="342">
        <v>5.7625649913344885</v>
      </c>
      <c r="J14" s="341"/>
      <c r="K14" s="341">
        <v>4740</v>
      </c>
      <c r="L14" s="342">
        <v>33.74866500533998</v>
      </c>
      <c r="M14" s="341">
        <v>303</v>
      </c>
      <c r="N14" s="342">
        <v>6.3924050632911387</v>
      </c>
      <c r="O14" s="341"/>
      <c r="P14" s="341">
        <v>6997</v>
      </c>
      <c r="Q14" s="342">
        <v>49.818440726237093</v>
      </c>
      <c r="R14" s="341">
        <v>397</v>
      </c>
      <c r="S14" s="342">
        <v>5.6738602258110626</v>
      </c>
    </row>
    <row r="15" spans="1:21" s="275" customFormat="1" ht="18" customHeight="1" x14ac:dyDescent="0.2">
      <c r="A15" s="318"/>
      <c r="B15" s="331" t="s">
        <v>9</v>
      </c>
      <c r="C15" s="341">
        <f t="shared" si="0"/>
        <v>2387</v>
      </c>
      <c r="D15" s="342">
        <f t="shared" si="1"/>
        <v>0.57686265980328189</v>
      </c>
      <c r="E15" s="338"/>
      <c r="F15" s="341">
        <v>596</v>
      </c>
      <c r="G15" s="342">
        <v>24.968579807289483</v>
      </c>
      <c r="H15" s="341">
        <v>47</v>
      </c>
      <c r="I15" s="342">
        <v>7.8859060402684564</v>
      </c>
      <c r="J15" s="341"/>
      <c r="K15" s="341">
        <v>862</v>
      </c>
      <c r="L15" s="342">
        <v>36.112274821952241</v>
      </c>
      <c r="M15" s="341">
        <v>120</v>
      </c>
      <c r="N15" s="342">
        <v>13.921113689095128</v>
      </c>
      <c r="O15" s="341"/>
      <c r="P15" s="341">
        <v>929</v>
      </c>
      <c r="Q15" s="342">
        <v>38.919145370758272</v>
      </c>
      <c r="R15" s="341">
        <v>178</v>
      </c>
      <c r="S15" s="342">
        <v>19.16038751345533</v>
      </c>
    </row>
    <row r="16" spans="1:21" s="275" customFormat="1" ht="18" customHeight="1" x14ac:dyDescent="0.2">
      <c r="A16" s="318"/>
      <c r="B16" s="331" t="s">
        <v>8</v>
      </c>
      <c r="C16" s="341">
        <f t="shared" si="0"/>
        <v>3348</v>
      </c>
      <c r="D16" s="342">
        <f t="shared" si="1"/>
        <v>0.80910606829551224</v>
      </c>
      <c r="E16" s="338"/>
      <c r="F16" s="341">
        <v>546</v>
      </c>
      <c r="G16" s="342">
        <v>16.308243727598569</v>
      </c>
      <c r="H16" s="341">
        <v>64</v>
      </c>
      <c r="I16" s="342">
        <v>11.721611721611721</v>
      </c>
      <c r="J16" s="341"/>
      <c r="K16" s="341">
        <v>1338</v>
      </c>
      <c r="L16" s="342">
        <v>39.964157706093189</v>
      </c>
      <c r="M16" s="341">
        <v>167</v>
      </c>
      <c r="N16" s="342">
        <v>12.481315396113603</v>
      </c>
      <c r="O16" s="341"/>
      <c r="P16" s="341">
        <v>1464</v>
      </c>
      <c r="Q16" s="342">
        <v>43.727598566308245</v>
      </c>
      <c r="R16" s="341">
        <v>297</v>
      </c>
      <c r="S16" s="342">
        <v>20.28688524590164</v>
      </c>
    </row>
    <row r="17" spans="1:19" s="275" customFormat="1" ht="18" customHeight="1" x14ac:dyDescent="0.2">
      <c r="A17" s="318"/>
      <c r="B17" s="331" t="s">
        <v>7</v>
      </c>
      <c r="C17" s="341">
        <f t="shared" si="0"/>
        <v>27585</v>
      </c>
      <c r="D17" s="342">
        <f t="shared" si="1"/>
        <v>6.6664249981874866</v>
      </c>
      <c r="E17" s="338"/>
      <c r="F17" s="341">
        <v>3903</v>
      </c>
      <c r="G17" s="342">
        <v>14.14899401848831</v>
      </c>
      <c r="H17" s="341">
        <v>121</v>
      </c>
      <c r="I17" s="342">
        <v>3.1001793492185499</v>
      </c>
      <c r="J17" s="341"/>
      <c r="K17" s="341">
        <v>8578</v>
      </c>
      <c r="L17" s="342">
        <v>31.09661047670836</v>
      </c>
      <c r="M17" s="341">
        <v>541</v>
      </c>
      <c r="N17" s="342">
        <v>6.3068314292375849</v>
      </c>
      <c r="O17" s="341"/>
      <c r="P17" s="341">
        <v>15104</v>
      </c>
      <c r="Q17" s="342">
        <v>54.754395504803334</v>
      </c>
      <c r="R17" s="341">
        <v>2080</v>
      </c>
      <c r="S17" s="342">
        <v>13.771186440677965</v>
      </c>
    </row>
    <row r="18" spans="1:19" s="275" customFormat="1" ht="18" customHeight="1" x14ac:dyDescent="0.2">
      <c r="A18" s="318"/>
      <c r="B18" s="331" t="s">
        <v>43</v>
      </c>
      <c r="C18" s="341">
        <f t="shared" si="0"/>
        <v>27541</v>
      </c>
      <c r="D18" s="342">
        <f t="shared" si="1"/>
        <v>6.6557915851035538</v>
      </c>
      <c r="E18" s="338"/>
      <c r="F18" s="341">
        <v>4945</v>
      </c>
      <c r="G18" s="342">
        <v>17.955048836280454</v>
      </c>
      <c r="H18" s="341">
        <v>976</v>
      </c>
      <c r="I18" s="342">
        <v>19.737108190091</v>
      </c>
      <c r="J18" s="341"/>
      <c r="K18" s="341">
        <v>8103</v>
      </c>
      <c r="L18" s="342">
        <v>29.421589630006174</v>
      </c>
      <c r="M18" s="341">
        <v>2862</v>
      </c>
      <c r="N18" s="342">
        <v>35.320251758607924</v>
      </c>
      <c r="O18" s="341"/>
      <c r="P18" s="341">
        <v>14493</v>
      </c>
      <c r="Q18" s="342">
        <v>52.623361533713378</v>
      </c>
      <c r="R18" s="341">
        <v>7541</v>
      </c>
      <c r="S18" s="342">
        <v>52.032015455737259</v>
      </c>
    </row>
    <row r="19" spans="1:19" s="275" customFormat="1" ht="18" customHeight="1" x14ac:dyDescent="0.2">
      <c r="A19" s="318"/>
      <c r="B19" s="331" t="s">
        <v>44</v>
      </c>
      <c r="C19" s="341">
        <f t="shared" si="0"/>
        <v>27391</v>
      </c>
      <c r="D19" s="342">
        <f t="shared" si="1"/>
        <v>6.6195413132265148</v>
      </c>
      <c r="E19" s="338"/>
      <c r="F19" s="341">
        <v>3538</v>
      </c>
      <c r="G19" s="342">
        <v>12.916651454857437</v>
      </c>
      <c r="H19" s="341">
        <v>18</v>
      </c>
      <c r="I19" s="342">
        <v>0.50876201243640473</v>
      </c>
      <c r="J19" s="341"/>
      <c r="K19" s="341">
        <v>10237</v>
      </c>
      <c r="L19" s="342">
        <v>37.373589865284217</v>
      </c>
      <c r="M19" s="341">
        <v>37</v>
      </c>
      <c r="N19" s="342">
        <v>0.36143401387125135</v>
      </c>
      <c r="O19" s="341"/>
      <c r="P19" s="341">
        <v>13616</v>
      </c>
      <c r="Q19" s="342">
        <v>49.709758679858346</v>
      </c>
      <c r="R19" s="341">
        <v>36</v>
      </c>
      <c r="S19" s="342">
        <v>0.26439482961222094</v>
      </c>
    </row>
    <row r="20" spans="1:19" s="275" customFormat="1" ht="18" customHeight="1" x14ac:dyDescent="0.2">
      <c r="A20" s="318"/>
      <c r="B20" s="331" t="s">
        <v>6</v>
      </c>
      <c r="C20" s="341">
        <f t="shared" si="0"/>
        <v>45748</v>
      </c>
      <c r="D20" s="342">
        <f t="shared" si="1"/>
        <v>11.055849585538558</v>
      </c>
      <c r="E20" s="338"/>
      <c r="F20" s="341">
        <v>11325</v>
      </c>
      <c r="G20" s="342">
        <v>24.755180554341173</v>
      </c>
      <c r="H20" s="341">
        <v>378</v>
      </c>
      <c r="I20" s="342">
        <v>3.3377483443708611</v>
      </c>
      <c r="J20" s="341"/>
      <c r="K20" s="341">
        <v>16727</v>
      </c>
      <c r="L20" s="342">
        <v>36.56334703156422</v>
      </c>
      <c r="M20" s="341">
        <v>906</v>
      </c>
      <c r="N20" s="342">
        <v>5.4163926585759556</v>
      </c>
      <c r="O20" s="341"/>
      <c r="P20" s="341">
        <v>17696</v>
      </c>
      <c r="Q20" s="342">
        <v>38.6814724140946</v>
      </c>
      <c r="R20" s="341">
        <v>1659</v>
      </c>
      <c r="S20" s="342">
        <v>9.375</v>
      </c>
    </row>
    <row r="21" spans="1:19" s="275" customFormat="1" ht="18" customHeight="1" x14ac:dyDescent="0.2">
      <c r="A21" s="318"/>
      <c r="B21" s="331" t="s">
        <v>5</v>
      </c>
      <c r="C21" s="341">
        <f t="shared" si="0"/>
        <v>5204</v>
      </c>
      <c r="D21" s="342">
        <f t="shared" si="1"/>
        <v>1.2576427656540756</v>
      </c>
      <c r="E21" s="338"/>
      <c r="F21" s="341">
        <v>776</v>
      </c>
      <c r="G21" s="342">
        <v>14.911606456571869</v>
      </c>
      <c r="H21" s="341">
        <v>135</v>
      </c>
      <c r="I21" s="342">
        <v>17.396907216494846</v>
      </c>
      <c r="J21" s="341"/>
      <c r="K21" s="341">
        <v>1706</v>
      </c>
      <c r="L21" s="342">
        <v>32.782475019215987</v>
      </c>
      <c r="M21" s="341">
        <v>358</v>
      </c>
      <c r="N21" s="342">
        <v>20.984759671746776</v>
      </c>
      <c r="O21" s="341"/>
      <c r="P21" s="341">
        <v>2722</v>
      </c>
      <c r="Q21" s="342">
        <v>52.305918524212146</v>
      </c>
      <c r="R21" s="341">
        <v>776</v>
      </c>
      <c r="S21" s="342">
        <v>28.508449669360765</v>
      </c>
    </row>
    <row r="22" spans="1:19" s="275" customFormat="1" ht="18" customHeight="1" x14ac:dyDescent="0.2">
      <c r="A22" s="318"/>
      <c r="B22" s="331" t="s">
        <v>38</v>
      </c>
      <c r="C22" s="341">
        <f t="shared" si="0"/>
        <v>9479</v>
      </c>
      <c r="D22" s="342">
        <f t="shared" si="1"/>
        <v>2.2907755141496895</v>
      </c>
      <c r="E22" s="338"/>
      <c r="F22" s="341">
        <v>1951</v>
      </c>
      <c r="G22" s="342">
        <v>20.582339909273131</v>
      </c>
      <c r="H22" s="341">
        <v>18</v>
      </c>
      <c r="I22" s="342">
        <v>0.92260379292670425</v>
      </c>
      <c r="J22" s="341"/>
      <c r="K22" s="341">
        <v>3552</v>
      </c>
      <c r="L22" s="342">
        <v>37.472307205401414</v>
      </c>
      <c r="M22" s="341">
        <v>57</v>
      </c>
      <c r="N22" s="342">
        <v>1.6047297297297296</v>
      </c>
      <c r="O22" s="341"/>
      <c r="P22" s="341">
        <v>3976</v>
      </c>
      <c r="Q22" s="342">
        <v>41.945352885325455</v>
      </c>
      <c r="R22" s="341">
        <v>145</v>
      </c>
      <c r="S22" s="342">
        <v>3.6468812877263583</v>
      </c>
    </row>
    <row r="23" spans="1:19" s="275" customFormat="1" ht="18" customHeight="1" x14ac:dyDescent="0.2">
      <c r="A23" s="318"/>
      <c r="B23" s="331" t="s">
        <v>45</v>
      </c>
      <c r="C23" s="341">
        <f t="shared" si="0"/>
        <v>71294</v>
      </c>
      <c r="D23" s="342">
        <f t="shared" si="1"/>
        <v>17.229512554677491</v>
      </c>
      <c r="E23" s="338"/>
      <c r="F23" s="341">
        <v>15175</v>
      </c>
      <c r="G23" s="342">
        <v>21.285101130529917</v>
      </c>
      <c r="H23" s="341">
        <v>2376</v>
      </c>
      <c r="I23" s="342">
        <v>15.657331136738057</v>
      </c>
      <c r="J23" s="341"/>
      <c r="K23" s="341">
        <v>26851</v>
      </c>
      <c r="L23" s="342">
        <v>37.662355878475047</v>
      </c>
      <c r="M23" s="341">
        <v>6317</v>
      </c>
      <c r="N23" s="342">
        <v>23.526125656400136</v>
      </c>
      <c r="O23" s="341"/>
      <c r="P23" s="341">
        <v>29268</v>
      </c>
      <c r="Q23" s="342">
        <v>41.052542990995036</v>
      </c>
      <c r="R23" s="341">
        <v>11673</v>
      </c>
      <c r="S23" s="342">
        <v>39.883148831488313</v>
      </c>
    </row>
    <row r="24" spans="1:19" s="275" customFormat="1" ht="18" customHeight="1" x14ac:dyDescent="0.2">
      <c r="A24" s="318">
        <v>47094</v>
      </c>
      <c r="B24" s="331" t="s">
        <v>46</v>
      </c>
      <c r="C24" s="341">
        <f t="shared" si="0"/>
        <v>8265</v>
      </c>
      <c r="D24" s="342">
        <f t="shared" si="1"/>
        <v>1.9973899804248532</v>
      </c>
      <c r="E24" s="338"/>
      <c r="F24" s="341">
        <v>1602</v>
      </c>
      <c r="G24" s="342">
        <v>19.382940108892921</v>
      </c>
      <c r="H24" s="341">
        <v>200</v>
      </c>
      <c r="I24" s="342">
        <v>12.484394506866417</v>
      </c>
      <c r="J24" s="341"/>
      <c r="K24" s="341">
        <v>2994</v>
      </c>
      <c r="L24" s="342">
        <v>36.225045372050815</v>
      </c>
      <c r="M24" s="341">
        <v>556</v>
      </c>
      <c r="N24" s="342">
        <v>18.570474281897127</v>
      </c>
      <c r="O24" s="341"/>
      <c r="P24" s="341">
        <v>3669</v>
      </c>
      <c r="Q24" s="342">
        <v>44.392014519056261</v>
      </c>
      <c r="R24" s="341">
        <v>1412</v>
      </c>
      <c r="S24" s="342">
        <v>38.484600708639952</v>
      </c>
    </row>
    <row r="25" spans="1:19" s="275" customFormat="1" ht="18" customHeight="1" x14ac:dyDescent="0.2">
      <c r="B25" s="331" t="s">
        <v>47</v>
      </c>
      <c r="C25" s="341">
        <f t="shared" si="0"/>
        <v>3137</v>
      </c>
      <c r="D25" s="342">
        <f t="shared" si="1"/>
        <v>0.75811401918847721</v>
      </c>
      <c r="E25" s="338"/>
      <c r="F25" s="341">
        <v>347</v>
      </c>
      <c r="G25" s="342">
        <v>11.061523748804589</v>
      </c>
      <c r="H25" s="341">
        <v>3</v>
      </c>
      <c r="I25" s="342">
        <v>0.86455331412103753</v>
      </c>
      <c r="J25" s="341"/>
      <c r="K25" s="341">
        <v>1026</v>
      </c>
      <c r="L25" s="342">
        <v>32.706407395600898</v>
      </c>
      <c r="M25" s="341">
        <v>5</v>
      </c>
      <c r="N25" s="342">
        <v>0.48732943469785572</v>
      </c>
      <c r="O25" s="341"/>
      <c r="P25" s="341">
        <v>1764</v>
      </c>
      <c r="Q25" s="342">
        <v>56.23206885559452</v>
      </c>
      <c r="R25" s="341">
        <v>7</v>
      </c>
      <c r="S25" s="342">
        <v>0.3968253968253968</v>
      </c>
    </row>
    <row r="26" spans="1:19" s="275" customFormat="1" ht="18" customHeight="1" x14ac:dyDescent="0.2">
      <c r="B26" s="331" t="s">
        <v>48</v>
      </c>
      <c r="C26" s="341">
        <f t="shared" si="0"/>
        <v>23586</v>
      </c>
      <c r="D26" s="342">
        <f t="shared" si="1"/>
        <v>5.6999927499456247</v>
      </c>
      <c r="E26" s="338"/>
      <c r="F26" s="341">
        <v>4113</v>
      </c>
      <c r="G26" s="342">
        <v>17.438310862375985</v>
      </c>
      <c r="H26" s="341">
        <v>545</v>
      </c>
      <c r="I26" s="342">
        <v>13.250668611718941</v>
      </c>
      <c r="J26" s="341"/>
      <c r="K26" s="341">
        <v>7648</v>
      </c>
      <c r="L26" s="342">
        <v>32.426015432883915</v>
      </c>
      <c r="M26" s="341">
        <v>1461</v>
      </c>
      <c r="N26" s="342">
        <v>19.103033472803347</v>
      </c>
      <c r="O26" s="341"/>
      <c r="P26" s="341">
        <v>11825</v>
      </c>
      <c r="Q26" s="342">
        <v>50.1356737047401</v>
      </c>
      <c r="R26" s="341">
        <v>4676</v>
      </c>
      <c r="S26" s="342">
        <v>39.543340380549687</v>
      </c>
    </row>
    <row r="27" spans="1:19" s="275" customFormat="1" ht="18" customHeight="1" x14ac:dyDescent="0.2">
      <c r="B27" s="331" t="s">
        <v>49</v>
      </c>
      <c r="C27" s="341">
        <f t="shared" si="0"/>
        <v>3514</v>
      </c>
      <c r="D27" s="342">
        <f t="shared" si="1"/>
        <v>0.84922303583943537</v>
      </c>
      <c r="E27" s="338"/>
      <c r="F27" s="341">
        <v>511</v>
      </c>
      <c r="G27" s="342">
        <v>14.54183266932271</v>
      </c>
      <c r="H27" s="341">
        <v>145</v>
      </c>
      <c r="I27" s="342">
        <v>28.37573385518591</v>
      </c>
      <c r="J27" s="341"/>
      <c r="K27" s="341">
        <v>1184</v>
      </c>
      <c r="L27" s="342">
        <v>33.693796243597042</v>
      </c>
      <c r="M27" s="341">
        <v>409</v>
      </c>
      <c r="N27" s="342">
        <v>34.543918918918919</v>
      </c>
      <c r="O27" s="341"/>
      <c r="P27" s="341">
        <v>1819</v>
      </c>
      <c r="Q27" s="342">
        <v>51.764371087080249</v>
      </c>
      <c r="R27" s="341">
        <v>858</v>
      </c>
      <c r="S27" s="342">
        <v>47.168774051676742</v>
      </c>
    </row>
    <row r="28" spans="1:19" s="275" customFormat="1" ht="18" customHeight="1" x14ac:dyDescent="0.2">
      <c r="B28" s="336" t="s">
        <v>4</v>
      </c>
      <c r="C28" s="343">
        <f t="shared" si="0"/>
        <v>731</v>
      </c>
      <c r="D28" s="344">
        <f t="shared" si="1"/>
        <v>0.17665965828077046</v>
      </c>
      <c r="E28" s="338"/>
      <c r="F28" s="343">
        <v>193</v>
      </c>
      <c r="G28" s="344">
        <v>26.402188782489738</v>
      </c>
      <c r="H28" s="343">
        <v>10</v>
      </c>
      <c r="I28" s="344">
        <v>5.1813471502590671</v>
      </c>
      <c r="J28" s="341"/>
      <c r="K28" s="343">
        <v>258</v>
      </c>
      <c r="L28" s="344">
        <v>35.294117647058826</v>
      </c>
      <c r="M28" s="343">
        <v>30</v>
      </c>
      <c r="N28" s="344">
        <v>11.627906976744185</v>
      </c>
      <c r="O28" s="341"/>
      <c r="P28" s="343">
        <v>280</v>
      </c>
      <c r="Q28" s="344">
        <v>38.303693570451436</v>
      </c>
      <c r="R28" s="343">
        <v>54</v>
      </c>
      <c r="S28" s="344">
        <v>19.285714285714288</v>
      </c>
    </row>
    <row r="29" spans="1:19" s="212" customFormat="1" ht="18" customHeight="1" x14ac:dyDescent="0.2">
      <c r="B29" s="332" t="s">
        <v>3</v>
      </c>
      <c r="C29" s="333">
        <f>SUM(C11:C28)</f>
        <v>413790</v>
      </c>
      <c r="D29" s="334">
        <f t="shared" si="1"/>
        <v>100</v>
      </c>
      <c r="E29" s="349"/>
      <c r="F29" s="333">
        <f>SUM(F11:F28)</f>
        <v>82261</v>
      </c>
      <c r="G29" s="334">
        <f t="shared" ref="G12:G29" si="2">F29/$C29*100</f>
        <v>19.87989076584741</v>
      </c>
      <c r="H29" s="333">
        <f>SUM(H11:H28)</f>
        <v>5598</v>
      </c>
      <c r="I29" s="334">
        <f t="shared" ref="I12:I29" si="3">H29/F29*100</f>
        <v>6.8051689135799469</v>
      </c>
      <c r="J29" s="352"/>
      <c r="K29" s="333">
        <f>SUM(K11:K28)</f>
        <v>157365</v>
      </c>
      <c r="L29" s="334">
        <f t="shared" ref="L12:L29" si="4">K29/$C29*100</f>
        <v>38.030160226201701</v>
      </c>
      <c r="M29" s="333">
        <f>SUM(M11:M28)</f>
        <v>15088</v>
      </c>
      <c r="N29" s="334">
        <f t="shared" ref="N12:N29" si="5">M29/K29*100</f>
        <v>9.5879007403170977</v>
      </c>
      <c r="O29" s="352"/>
      <c r="P29" s="333">
        <f>SUM(P11:P28)</f>
        <v>174164</v>
      </c>
      <c r="Q29" s="353">
        <f t="shared" ref="Q12:Q29" si="6">P29/$C29*100</f>
        <v>42.089949007950892</v>
      </c>
      <c r="R29" s="333">
        <f>SUM(R11:R28)</f>
        <v>38251</v>
      </c>
      <c r="S29" s="353">
        <f t="shared" ref="S12:S29" si="7">R29/P29*100</f>
        <v>21.962632920695434</v>
      </c>
    </row>
    <row r="30" spans="1:19" s="256" customFormat="1" ht="6.75" customHeight="1" x14ac:dyDescent="0.2">
      <c r="B30" s="1144"/>
      <c r="C30" s="1144"/>
      <c r="D30" s="1144"/>
      <c r="E30" s="293"/>
    </row>
    <row r="31" spans="1:19" ht="24" customHeight="1" x14ac:dyDescent="0.2">
      <c r="B31" s="1160"/>
      <c r="C31" s="1160"/>
      <c r="D31" s="1160"/>
      <c r="E31" s="1160"/>
      <c r="F31" s="1160"/>
      <c r="G31" s="1160"/>
      <c r="H31" s="1160"/>
      <c r="I31" s="1160"/>
      <c r="J31" s="1160"/>
      <c r="K31" s="1160"/>
      <c r="L31" s="1160"/>
      <c r="M31" s="1160"/>
      <c r="N31" s="1160"/>
      <c r="O31" s="1160"/>
      <c r="P31" s="1160"/>
      <c r="Q31" s="1160"/>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86</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447</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80</v>
      </c>
      <c r="D7" s="1151"/>
      <c r="E7" s="347"/>
      <c r="F7" s="1161" t="s">
        <v>34</v>
      </c>
      <c r="G7" s="1162"/>
      <c r="H7" s="1162"/>
      <c r="I7" s="1163"/>
      <c r="J7" s="351"/>
      <c r="K7" s="1161" t="s">
        <v>52</v>
      </c>
      <c r="L7" s="1162"/>
      <c r="M7" s="1162"/>
      <c r="N7" s="1163"/>
      <c r="O7" s="351"/>
      <c r="P7" s="1161" t="s">
        <v>53</v>
      </c>
      <c r="Q7" s="1162"/>
      <c r="R7" s="1162"/>
      <c r="S7" s="1163"/>
    </row>
    <row r="8" spans="1:21" s="211" customFormat="1" ht="29.25" customHeight="1" x14ac:dyDescent="0.2">
      <c r="A8" s="212"/>
      <c r="B8" s="1148"/>
      <c r="C8" s="1152"/>
      <c r="D8" s="1153"/>
      <c r="E8" s="347"/>
      <c r="F8" s="1164" t="s">
        <v>75</v>
      </c>
      <c r="G8" s="1165"/>
      <c r="H8" s="1166" t="s">
        <v>137</v>
      </c>
      <c r="I8" s="1167"/>
      <c r="J8" s="329"/>
      <c r="K8" s="1164" t="s">
        <v>75</v>
      </c>
      <c r="L8" s="1165"/>
      <c r="M8" s="1166" t="s">
        <v>137</v>
      </c>
      <c r="N8" s="1167"/>
      <c r="O8" s="329"/>
      <c r="P8" s="1164" t="s">
        <v>75</v>
      </c>
      <c r="Q8" s="1165"/>
      <c r="R8" s="1166" t="s">
        <v>137</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152250</v>
      </c>
      <c r="D11" s="340">
        <f>C11/C$29*100</f>
        <v>45.041580256847944</v>
      </c>
      <c r="E11" s="338"/>
      <c r="F11" s="335">
        <v>34324</v>
      </c>
      <c r="G11" s="340">
        <v>22.54449917898194</v>
      </c>
      <c r="H11" s="335">
        <v>9591</v>
      </c>
      <c r="I11" s="340">
        <v>27.942547488637686</v>
      </c>
      <c r="J11" s="341"/>
      <c r="K11" s="335">
        <v>69649</v>
      </c>
      <c r="L11" s="340">
        <v>45.746469622331695</v>
      </c>
      <c r="M11" s="335">
        <v>18943</v>
      </c>
      <c r="N11" s="340">
        <v>27.197806142227453</v>
      </c>
      <c r="O11" s="341"/>
      <c r="P11" s="335">
        <v>48277</v>
      </c>
      <c r="Q11" s="340">
        <v>31.709031198686372</v>
      </c>
      <c r="R11" s="335">
        <v>14149</v>
      </c>
      <c r="S11" s="340">
        <v>29.307952026845079</v>
      </c>
    </row>
    <row r="12" spans="1:21" s="275" customFormat="1" ht="18" customHeight="1" x14ac:dyDescent="0.2">
      <c r="A12" s="318"/>
      <c r="B12" s="331" t="s">
        <v>10</v>
      </c>
      <c r="C12" s="341">
        <f t="shared" ref="C12:C28" si="0">F12+K12+P12</f>
        <v>5343</v>
      </c>
      <c r="D12" s="342">
        <f t="shared" ref="D12:D29" si="1">C12/C$29*100</f>
        <v>1.5806710233979546</v>
      </c>
      <c r="E12" s="338"/>
      <c r="F12" s="341">
        <v>704</v>
      </c>
      <c r="G12" s="342">
        <v>13.176118285607336</v>
      </c>
      <c r="H12" s="341">
        <v>433</v>
      </c>
      <c r="I12" s="342">
        <v>61.50568181818182</v>
      </c>
      <c r="J12" s="341"/>
      <c r="K12" s="341">
        <v>1560</v>
      </c>
      <c r="L12" s="342">
        <v>29.197080291970799</v>
      </c>
      <c r="M12" s="341">
        <v>888</v>
      </c>
      <c r="N12" s="342">
        <v>56.92307692307692</v>
      </c>
      <c r="O12" s="341"/>
      <c r="P12" s="341">
        <v>3079</v>
      </c>
      <c r="Q12" s="342">
        <v>57.626801422421856</v>
      </c>
      <c r="R12" s="341">
        <v>1839</v>
      </c>
      <c r="S12" s="342">
        <v>59.727184150698278</v>
      </c>
    </row>
    <row r="13" spans="1:21" s="275" customFormat="1" ht="18" customHeight="1" x14ac:dyDescent="0.2">
      <c r="A13" s="318"/>
      <c r="B13" s="331" t="s">
        <v>40</v>
      </c>
      <c r="C13" s="341">
        <f t="shared" si="0"/>
        <v>7304</v>
      </c>
      <c r="D13" s="342">
        <f t="shared" si="1"/>
        <v>2.160812493898308</v>
      </c>
      <c r="E13" s="338"/>
      <c r="F13" s="341">
        <v>1004</v>
      </c>
      <c r="G13" s="342">
        <v>13.745892661555311</v>
      </c>
      <c r="H13" s="341">
        <v>856</v>
      </c>
      <c r="I13" s="342">
        <v>85.258964143426297</v>
      </c>
      <c r="J13" s="341"/>
      <c r="K13" s="341">
        <v>1895</v>
      </c>
      <c r="L13" s="342">
        <v>25.944687842278203</v>
      </c>
      <c r="M13" s="341">
        <v>1365</v>
      </c>
      <c r="N13" s="342">
        <v>72.031662269129299</v>
      </c>
      <c r="O13" s="341"/>
      <c r="P13" s="341">
        <v>4405</v>
      </c>
      <c r="Q13" s="342">
        <v>60.309419496166484</v>
      </c>
      <c r="R13" s="341">
        <v>2984</v>
      </c>
      <c r="S13" s="342">
        <v>67.74120317820659</v>
      </c>
    </row>
    <row r="14" spans="1:21" s="275" customFormat="1" ht="18" customHeight="1" x14ac:dyDescent="0.2">
      <c r="A14" s="318"/>
      <c r="B14" s="331" t="s">
        <v>41</v>
      </c>
      <c r="C14" s="341">
        <f t="shared" si="0"/>
        <v>2105</v>
      </c>
      <c r="D14" s="342">
        <f t="shared" si="1"/>
        <v>0.62274237399451515</v>
      </c>
      <c r="E14" s="338"/>
      <c r="F14" s="341">
        <v>528</v>
      </c>
      <c r="G14" s="342">
        <v>25.083135391923989</v>
      </c>
      <c r="H14" s="341">
        <v>43</v>
      </c>
      <c r="I14" s="342">
        <v>8.1439393939393945</v>
      </c>
      <c r="J14" s="341"/>
      <c r="K14" s="341">
        <v>764</v>
      </c>
      <c r="L14" s="342">
        <v>36.294536817102134</v>
      </c>
      <c r="M14" s="341">
        <v>56</v>
      </c>
      <c r="N14" s="342">
        <v>7.3298429319371721</v>
      </c>
      <c r="O14" s="341"/>
      <c r="P14" s="341">
        <v>813</v>
      </c>
      <c r="Q14" s="342">
        <v>38.62232779097387</v>
      </c>
      <c r="R14" s="341">
        <v>86</v>
      </c>
      <c r="S14" s="342">
        <v>10.578105781057809</v>
      </c>
    </row>
    <row r="15" spans="1:21" s="275" customFormat="1" ht="18" customHeight="1" x14ac:dyDescent="0.2">
      <c r="A15" s="318"/>
      <c r="B15" s="331" t="s">
        <v>9</v>
      </c>
      <c r="C15" s="341">
        <f t="shared" si="0"/>
        <v>691</v>
      </c>
      <c r="D15" s="342">
        <f t="shared" si="1"/>
        <v>0.20442516885045603</v>
      </c>
      <c r="E15" s="338"/>
      <c r="F15" s="341">
        <v>255</v>
      </c>
      <c r="G15" s="342">
        <v>36.903039073806077</v>
      </c>
      <c r="H15" s="341">
        <v>67</v>
      </c>
      <c r="I15" s="342">
        <v>26.274509803921571</v>
      </c>
      <c r="J15" s="341"/>
      <c r="K15" s="341">
        <v>193</v>
      </c>
      <c r="L15" s="342">
        <v>27.930535455861072</v>
      </c>
      <c r="M15" s="341">
        <v>53</v>
      </c>
      <c r="N15" s="342">
        <v>27.461139896373055</v>
      </c>
      <c r="O15" s="341"/>
      <c r="P15" s="341">
        <v>243</v>
      </c>
      <c r="Q15" s="342">
        <v>35.166425470332854</v>
      </c>
      <c r="R15" s="341">
        <v>83</v>
      </c>
      <c r="S15" s="342">
        <v>34.156378600823047</v>
      </c>
    </row>
    <row r="16" spans="1:21" s="275" customFormat="1" ht="18" customHeight="1" x14ac:dyDescent="0.2">
      <c r="A16" s="318"/>
      <c r="B16" s="331" t="s">
        <v>8</v>
      </c>
      <c r="C16" s="341">
        <f t="shared" si="0"/>
        <v>1481</v>
      </c>
      <c r="D16" s="342">
        <f t="shared" si="1"/>
        <v>0.43813845885314817</v>
      </c>
      <c r="E16" s="338"/>
      <c r="F16" s="341">
        <v>490</v>
      </c>
      <c r="G16" s="342">
        <v>33.085752869682644</v>
      </c>
      <c r="H16" s="341">
        <v>158</v>
      </c>
      <c r="I16" s="342">
        <v>32.244897959183675</v>
      </c>
      <c r="J16" s="341"/>
      <c r="K16" s="341">
        <v>551</v>
      </c>
      <c r="L16" s="342">
        <v>37.204591492234975</v>
      </c>
      <c r="M16" s="341">
        <v>185</v>
      </c>
      <c r="N16" s="342">
        <v>33.575317604355718</v>
      </c>
      <c r="O16" s="341"/>
      <c r="P16" s="341">
        <v>440</v>
      </c>
      <c r="Q16" s="342">
        <v>29.709655638082378</v>
      </c>
      <c r="R16" s="341">
        <v>155</v>
      </c>
      <c r="S16" s="342">
        <v>35.227272727272727</v>
      </c>
    </row>
    <row r="17" spans="1:19" s="275" customFormat="1" ht="18" customHeight="1" x14ac:dyDescent="0.2">
      <c r="A17" s="318"/>
      <c r="B17" s="331" t="s">
        <v>7</v>
      </c>
      <c r="C17" s="341">
        <f t="shared" si="0"/>
        <v>22465</v>
      </c>
      <c r="D17" s="342">
        <f t="shared" si="1"/>
        <v>6.6460367846968085</v>
      </c>
      <c r="E17" s="338"/>
      <c r="F17" s="341">
        <v>3637</v>
      </c>
      <c r="G17" s="342">
        <v>16.189628310705544</v>
      </c>
      <c r="H17" s="341">
        <v>2118</v>
      </c>
      <c r="I17" s="342">
        <v>58.234808908441025</v>
      </c>
      <c r="J17" s="341"/>
      <c r="K17" s="341">
        <v>7225</v>
      </c>
      <c r="L17" s="342">
        <v>32.161139550411747</v>
      </c>
      <c r="M17" s="341">
        <v>3264</v>
      </c>
      <c r="N17" s="342">
        <v>45.176470588235297</v>
      </c>
      <c r="O17" s="341"/>
      <c r="P17" s="341">
        <v>11603</v>
      </c>
      <c r="Q17" s="342">
        <v>51.649232138882709</v>
      </c>
      <c r="R17" s="341">
        <v>5136</v>
      </c>
      <c r="S17" s="342">
        <v>44.264414375592523</v>
      </c>
    </row>
    <row r="18" spans="1:19" s="275" customFormat="1" ht="18" customHeight="1" x14ac:dyDescent="0.2">
      <c r="A18" s="318"/>
      <c r="B18" s="331" t="s">
        <v>43</v>
      </c>
      <c r="C18" s="341">
        <f t="shared" si="0"/>
        <v>15983</v>
      </c>
      <c r="D18" s="342">
        <f t="shared" si="1"/>
        <v>4.7284044482443397</v>
      </c>
      <c r="E18" s="338"/>
      <c r="F18" s="341">
        <v>2958</v>
      </c>
      <c r="G18" s="342">
        <v>18.507163861602955</v>
      </c>
      <c r="H18" s="341">
        <v>711</v>
      </c>
      <c r="I18" s="342">
        <v>24.036511156186613</v>
      </c>
      <c r="J18" s="341"/>
      <c r="K18" s="341">
        <v>4589</v>
      </c>
      <c r="L18" s="342">
        <v>28.711756241006071</v>
      </c>
      <c r="M18" s="341">
        <v>1522</v>
      </c>
      <c r="N18" s="342">
        <v>33.166267160601436</v>
      </c>
      <c r="O18" s="341"/>
      <c r="P18" s="341">
        <v>8436</v>
      </c>
      <c r="Q18" s="342">
        <v>52.781079897390981</v>
      </c>
      <c r="R18" s="341">
        <v>3423</v>
      </c>
      <c r="S18" s="342">
        <v>40.576102418207682</v>
      </c>
    </row>
    <row r="19" spans="1:19" s="275" customFormat="1" ht="18" customHeight="1" x14ac:dyDescent="0.2">
      <c r="A19" s="318"/>
      <c r="B19" s="331" t="s">
        <v>44</v>
      </c>
      <c r="C19" s="341">
        <f t="shared" si="0"/>
        <v>34190</v>
      </c>
      <c r="D19" s="342">
        <f t="shared" si="1"/>
        <v>10.114756183787398</v>
      </c>
      <c r="E19" s="338"/>
      <c r="F19" s="341">
        <v>5902</v>
      </c>
      <c r="G19" s="342">
        <v>17.262357414448669</v>
      </c>
      <c r="H19" s="341">
        <v>1170</v>
      </c>
      <c r="I19" s="342">
        <v>19.823788546255507</v>
      </c>
      <c r="J19" s="341"/>
      <c r="K19" s="341">
        <v>12779</v>
      </c>
      <c r="L19" s="342">
        <v>37.376425855513304</v>
      </c>
      <c r="M19" s="341">
        <v>3843</v>
      </c>
      <c r="N19" s="342">
        <v>30.072775647546756</v>
      </c>
      <c r="O19" s="341"/>
      <c r="P19" s="341">
        <v>15509</v>
      </c>
      <c r="Q19" s="342">
        <v>45.361216730038024</v>
      </c>
      <c r="R19" s="341">
        <v>8496</v>
      </c>
      <c r="S19" s="342">
        <v>54.781094848152691</v>
      </c>
    </row>
    <row r="20" spans="1:19" s="275" customFormat="1" ht="18" customHeight="1" x14ac:dyDescent="0.2">
      <c r="A20" s="318"/>
      <c r="B20" s="331" t="s">
        <v>6</v>
      </c>
      <c r="C20" s="341">
        <f t="shared" si="0"/>
        <v>5040</v>
      </c>
      <c r="D20" s="342">
        <f t="shared" si="1"/>
        <v>1.4910316222956561</v>
      </c>
      <c r="E20" s="338"/>
      <c r="F20" s="341">
        <v>848</v>
      </c>
      <c r="G20" s="342">
        <v>16.825396825396826</v>
      </c>
      <c r="H20" s="341">
        <v>429</v>
      </c>
      <c r="I20" s="342">
        <v>50.589622641509436</v>
      </c>
      <c r="J20" s="341"/>
      <c r="K20" s="341">
        <v>1699</v>
      </c>
      <c r="L20" s="342">
        <v>33.710317460317462</v>
      </c>
      <c r="M20" s="341">
        <v>782</v>
      </c>
      <c r="N20" s="342">
        <v>46.027074749852851</v>
      </c>
      <c r="O20" s="341"/>
      <c r="P20" s="341">
        <v>2493</v>
      </c>
      <c r="Q20" s="342">
        <v>49.464285714285715</v>
      </c>
      <c r="R20" s="341">
        <v>1138</v>
      </c>
      <c r="S20" s="342">
        <v>45.647813878860809</v>
      </c>
    </row>
    <row r="21" spans="1:19" s="275" customFormat="1" ht="18" customHeight="1" x14ac:dyDescent="0.2">
      <c r="A21" s="318"/>
      <c r="B21" s="331" t="s">
        <v>5</v>
      </c>
      <c r="C21" s="341">
        <f t="shared" si="0"/>
        <v>993</v>
      </c>
      <c r="D21" s="342">
        <f t="shared" si="1"/>
        <v>0.2937687303451561</v>
      </c>
      <c r="E21" s="338"/>
      <c r="F21" s="341">
        <v>208</v>
      </c>
      <c r="G21" s="342">
        <v>20.946626384692852</v>
      </c>
      <c r="H21" s="341">
        <v>148</v>
      </c>
      <c r="I21" s="342">
        <v>71.15384615384616</v>
      </c>
      <c r="J21" s="341"/>
      <c r="K21" s="341">
        <v>299</v>
      </c>
      <c r="L21" s="342">
        <v>30.110775427995971</v>
      </c>
      <c r="M21" s="341">
        <v>208</v>
      </c>
      <c r="N21" s="342">
        <v>69.565217391304344</v>
      </c>
      <c r="O21" s="341"/>
      <c r="P21" s="341">
        <v>486</v>
      </c>
      <c r="Q21" s="342">
        <v>48.942598187311177</v>
      </c>
      <c r="R21" s="341">
        <v>331</v>
      </c>
      <c r="S21" s="342">
        <v>68.106995884773653</v>
      </c>
    </row>
    <row r="22" spans="1:19" s="275" customFormat="1" ht="18" customHeight="1" x14ac:dyDescent="0.2">
      <c r="A22" s="318"/>
      <c r="B22" s="331" t="s">
        <v>38</v>
      </c>
      <c r="C22" s="341">
        <f t="shared" si="0"/>
        <v>25581</v>
      </c>
      <c r="D22" s="342">
        <f t="shared" si="1"/>
        <v>7.5678730019732505</v>
      </c>
      <c r="E22" s="338"/>
      <c r="F22" s="341">
        <v>9424</v>
      </c>
      <c r="G22" s="342">
        <v>36.839842070286537</v>
      </c>
      <c r="H22" s="341">
        <v>7465</v>
      </c>
      <c r="I22" s="342">
        <v>79.212648556876061</v>
      </c>
      <c r="J22" s="341"/>
      <c r="K22" s="341">
        <v>8791</v>
      </c>
      <c r="L22" s="342">
        <v>34.365349282670735</v>
      </c>
      <c r="M22" s="341">
        <v>5805</v>
      </c>
      <c r="N22" s="342">
        <v>66.033443294278243</v>
      </c>
      <c r="O22" s="341"/>
      <c r="P22" s="341">
        <v>7366</v>
      </c>
      <c r="Q22" s="342">
        <v>28.794808647042725</v>
      </c>
      <c r="R22" s="341">
        <v>4412</v>
      </c>
      <c r="S22" s="342">
        <v>59.896823241922348</v>
      </c>
    </row>
    <row r="23" spans="1:19" s="275" customFormat="1" ht="18" customHeight="1" x14ac:dyDescent="0.2">
      <c r="A23" s="318"/>
      <c r="B23" s="331" t="s">
        <v>45</v>
      </c>
      <c r="C23" s="341">
        <f t="shared" si="0"/>
        <v>49632</v>
      </c>
      <c r="D23" s="342">
        <f t="shared" si="1"/>
        <v>14.683111404321034</v>
      </c>
      <c r="E23" s="338"/>
      <c r="F23" s="341">
        <v>12850</v>
      </c>
      <c r="G23" s="342">
        <v>25.890554480980011</v>
      </c>
      <c r="H23" s="341">
        <v>2777</v>
      </c>
      <c r="I23" s="342">
        <v>21.610894941634239</v>
      </c>
      <c r="J23" s="341"/>
      <c r="K23" s="341">
        <v>19200</v>
      </c>
      <c r="L23" s="342">
        <v>38.684719535783366</v>
      </c>
      <c r="M23" s="341">
        <v>3729</v>
      </c>
      <c r="N23" s="342">
        <v>19.421875</v>
      </c>
      <c r="O23" s="341"/>
      <c r="P23" s="341">
        <v>17582</v>
      </c>
      <c r="Q23" s="342">
        <v>35.42472598323662</v>
      </c>
      <c r="R23" s="341">
        <v>3968</v>
      </c>
      <c r="S23" s="342">
        <v>22.568536002730063</v>
      </c>
    </row>
    <row r="24" spans="1:19" s="275" customFormat="1" ht="18" customHeight="1" x14ac:dyDescent="0.2">
      <c r="A24" s="318">
        <v>47094</v>
      </c>
      <c r="B24" s="331" t="s">
        <v>46</v>
      </c>
      <c r="C24" s="341">
        <f t="shared" si="0"/>
        <v>3182</v>
      </c>
      <c r="D24" s="342">
        <f t="shared" si="1"/>
        <v>0.94136163137793216</v>
      </c>
      <c r="E24" s="338"/>
      <c r="F24" s="341">
        <v>479</v>
      </c>
      <c r="G24" s="342">
        <v>15.053425518541797</v>
      </c>
      <c r="H24" s="341">
        <v>258</v>
      </c>
      <c r="I24" s="342">
        <v>53.862212943632571</v>
      </c>
      <c r="J24" s="341"/>
      <c r="K24" s="341">
        <v>988</v>
      </c>
      <c r="L24" s="342">
        <v>31.049654305468259</v>
      </c>
      <c r="M24" s="341">
        <v>439</v>
      </c>
      <c r="N24" s="342">
        <v>44.4331983805668</v>
      </c>
      <c r="O24" s="341"/>
      <c r="P24" s="341">
        <v>1715</v>
      </c>
      <c r="Q24" s="342">
        <v>53.896920175989948</v>
      </c>
      <c r="R24" s="341">
        <v>768</v>
      </c>
      <c r="S24" s="342">
        <v>44.781341107871718</v>
      </c>
    </row>
    <row r="25" spans="1:19" s="275" customFormat="1" ht="18" customHeight="1" x14ac:dyDescent="0.2">
      <c r="B25" s="331" t="s">
        <v>47</v>
      </c>
      <c r="C25" s="341">
        <f t="shared" si="0"/>
        <v>1025</v>
      </c>
      <c r="D25" s="342">
        <f t="shared" si="1"/>
        <v>0.30323559778830311</v>
      </c>
      <c r="E25" s="338"/>
      <c r="F25" s="341">
        <v>180</v>
      </c>
      <c r="G25" s="342">
        <v>17.560975609756095</v>
      </c>
      <c r="H25" s="341">
        <v>5</v>
      </c>
      <c r="I25" s="342">
        <v>2.7777777777777777</v>
      </c>
      <c r="J25" s="341"/>
      <c r="K25" s="341">
        <v>252</v>
      </c>
      <c r="L25" s="342">
        <v>24.585365853658537</v>
      </c>
      <c r="M25" s="341">
        <v>3</v>
      </c>
      <c r="N25" s="342">
        <v>1.1904761904761905</v>
      </c>
      <c r="O25" s="341"/>
      <c r="P25" s="341">
        <v>593</v>
      </c>
      <c r="Q25" s="342">
        <v>57.853658536585364</v>
      </c>
      <c r="R25" s="341">
        <v>7</v>
      </c>
      <c r="S25" s="342">
        <v>1.1804384485666104</v>
      </c>
    </row>
    <row r="26" spans="1:19" s="275" customFormat="1" ht="18" customHeight="1" x14ac:dyDescent="0.2">
      <c r="B26" s="331" t="s">
        <v>48</v>
      </c>
      <c r="C26" s="341">
        <f t="shared" si="0"/>
        <v>5765</v>
      </c>
      <c r="D26" s="342">
        <f t="shared" si="1"/>
        <v>1.7055153378044561</v>
      </c>
      <c r="E26" s="338"/>
      <c r="F26" s="341">
        <v>1353</v>
      </c>
      <c r="G26" s="342">
        <v>23.469210754553337</v>
      </c>
      <c r="H26" s="341">
        <v>157</v>
      </c>
      <c r="I26" s="342">
        <v>11.603843311160384</v>
      </c>
      <c r="J26" s="341"/>
      <c r="K26" s="341">
        <v>1824</v>
      </c>
      <c r="L26" s="342">
        <v>31.639202081526452</v>
      </c>
      <c r="M26" s="341">
        <v>318</v>
      </c>
      <c r="N26" s="342">
        <v>17.434210526315788</v>
      </c>
      <c r="O26" s="341"/>
      <c r="P26" s="341">
        <v>2588</v>
      </c>
      <c r="Q26" s="342">
        <v>44.891587163920207</v>
      </c>
      <c r="R26" s="341">
        <v>812</v>
      </c>
      <c r="S26" s="342">
        <v>31.375579598145286</v>
      </c>
    </row>
    <row r="27" spans="1:19" s="275" customFormat="1" ht="18" customHeight="1" x14ac:dyDescent="0.2">
      <c r="B27" s="331" t="s">
        <v>49</v>
      </c>
      <c r="C27" s="341">
        <f t="shared" si="0"/>
        <v>3832</v>
      </c>
      <c r="D27" s="342">
        <f t="shared" si="1"/>
        <v>1.133657376316856</v>
      </c>
      <c r="E27" s="338"/>
      <c r="F27" s="341">
        <v>739</v>
      </c>
      <c r="G27" s="342">
        <v>19.284968684759917</v>
      </c>
      <c r="H27" s="341">
        <v>167</v>
      </c>
      <c r="I27" s="342">
        <v>22.598105548037889</v>
      </c>
      <c r="J27" s="341"/>
      <c r="K27" s="341">
        <v>1413</v>
      </c>
      <c r="L27" s="342">
        <v>36.873695198329855</v>
      </c>
      <c r="M27" s="341">
        <v>339</v>
      </c>
      <c r="N27" s="342">
        <v>23.991507430997878</v>
      </c>
      <c r="O27" s="341"/>
      <c r="P27" s="341">
        <v>1680</v>
      </c>
      <c r="Q27" s="342">
        <v>43.841336116910227</v>
      </c>
      <c r="R27" s="341">
        <v>705</v>
      </c>
      <c r="S27" s="342">
        <v>41.964285714285715</v>
      </c>
    </row>
    <row r="28" spans="1:19" s="275" customFormat="1" ht="18" customHeight="1" x14ac:dyDescent="0.2">
      <c r="B28" s="336" t="s">
        <v>4</v>
      </c>
      <c r="C28" s="343">
        <f t="shared" si="0"/>
        <v>1159</v>
      </c>
      <c r="D28" s="344">
        <f t="shared" si="1"/>
        <v>0.34287810520648127</v>
      </c>
      <c r="E28" s="338"/>
      <c r="F28" s="343">
        <v>336</v>
      </c>
      <c r="G28" s="344">
        <v>28.99050905953408</v>
      </c>
      <c r="H28" s="343">
        <v>138</v>
      </c>
      <c r="I28" s="344">
        <v>41.071428571428569</v>
      </c>
      <c r="J28" s="341"/>
      <c r="K28" s="343">
        <v>385</v>
      </c>
      <c r="L28" s="344">
        <v>33.218291630716138</v>
      </c>
      <c r="M28" s="343">
        <v>154</v>
      </c>
      <c r="N28" s="344">
        <v>40</v>
      </c>
      <c r="O28" s="341"/>
      <c r="P28" s="343">
        <v>438</v>
      </c>
      <c r="Q28" s="344">
        <v>37.791199309749786</v>
      </c>
      <c r="R28" s="343">
        <v>225</v>
      </c>
      <c r="S28" s="344">
        <v>51.369863013698634</v>
      </c>
    </row>
    <row r="29" spans="1:19" s="212" customFormat="1" ht="18" customHeight="1" x14ac:dyDescent="0.2">
      <c r="B29" s="332" t="s">
        <v>3</v>
      </c>
      <c r="C29" s="333">
        <f>SUM(C11:C28)</f>
        <v>338021</v>
      </c>
      <c r="D29" s="334">
        <f t="shared" si="1"/>
        <v>100</v>
      </c>
      <c r="E29" s="349"/>
      <c r="F29" s="333">
        <f>SUM(F11:F28)</f>
        <v>76219</v>
      </c>
      <c r="G29" s="334">
        <f t="shared" ref="G12:G29" si="2">F29/$C29*100</f>
        <v>22.548599051538218</v>
      </c>
      <c r="H29" s="333">
        <f>SUM(H11:H28)</f>
        <v>26691</v>
      </c>
      <c r="I29" s="334">
        <f t="shared" ref="I29" si="3">H29/F29*100</f>
        <v>35.018827326519634</v>
      </c>
      <c r="J29" s="352"/>
      <c r="K29" s="333">
        <f>SUM(K11:K28)</f>
        <v>134056</v>
      </c>
      <c r="L29" s="334">
        <f t="shared" ref="L12:L29" si="4">K29/$C29*100</f>
        <v>39.659074436203667</v>
      </c>
      <c r="M29" s="333">
        <f>SUM(M11:M28)</f>
        <v>41896</v>
      </c>
      <c r="N29" s="334">
        <f t="shared" ref="N29" si="5">M29/K29*100</f>
        <v>31.25261084919735</v>
      </c>
      <c r="O29" s="352"/>
      <c r="P29" s="333">
        <f>SUM(P11:P28)</f>
        <v>127746</v>
      </c>
      <c r="Q29" s="353">
        <f t="shared" ref="Q12:Q29" si="6">P29/$C29*100</f>
        <v>37.792326512258114</v>
      </c>
      <c r="R29" s="333">
        <f>SUM(R11:R28)</f>
        <v>48717</v>
      </c>
      <c r="S29" s="353">
        <f t="shared" ref="S29" si="7">R29/P29*100</f>
        <v>38.135832041707765</v>
      </c>
    </row>
    <row r="30" spans="1:19" s="256" customFormat="1" ht="6.75" customHeight="1" x14ac:dyDescent="0.2">
      <c r="B30" s="1144"/>
      <c r="C30" s="1144"/>
      <c r="D30" s="1144"/>
      <c r="E30" s="293"/>
    </row>
    <row r="31" spans="1:19" ht="26.25" customHeight="1" x14ac:dyDescent="0.2">
      <c r="B31" s="1160"/>
      <c r="C31" s="1160"/>
      <c r="D31" s="1160"/>
      <c r="E31" s="1160"/>
      <c r="F31" s="1160"/>
      <c r="G31" s="1160"/>
      <c r="H31" s="1160"/>
      <c r="I31" s="1160"/>
      <c r="J31" s="1160"/>
      <c r="K31" s="1160"/>
      <c r="L31" s="1160"/>
      <c r="M31" s="1160"/>
      <c r="N31" s="1160"/>
      <c r="O31" s="1160"/>
      <c r="P31" s="1160"/>
      <c r="Q31" s="1160"/>
    </row>
    <row r="32" spans="1:19" x14ac:dyDescent="0.2">
      <c r="F32" s="319"/>
      <c r="K32" s="319"/>
    </row>
    <row r="33" spans="2:11" x14ac:dyDescent="0.2">
      <c r="B33" s="319"/>
      <c r="K33"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66</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446</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81</v>
      </c>
      <c r="D7" s="1151"/>
      <c r="E7" s="347"/>
      <c r="F7" s="1161" t="s">
        <v>34</v>
      </c>
      <c r="G7" s="1162"/>
      <c r="H7" s="1162"/>
      <c r="I7" s="1163"/>
      <c r="J7" s="351"/>
      <c r="K7" s="1161" t="s">
        <v>52</v>
      </c>
      <c r="L7" s="1162"/>
      <c r="M7" s="1162"/>
      <c r="N7" s="1163"/>
      <c r="O7" s="351"/>
      <c r="P7" s="1161" t="s">
        <v>53</v>
      </c>
      <c r="Q7" s="1162"/>
      <c r="R7" s="1162"/>
      <c r="S7" s="1163"/>
    </row>
    <row r="8" spans="1:21" s="211" customFormat="1" ht="29.25" customHeight="1" x14ac:dyDescent="0.2">
      <c r="A8" s="212"/>
      <c r="B8" s="1148"/>
      <c r="C8" s="1152"/>
      <c r="D8" s="1153"/>
      <c r="E8" s="347"/>
      <c r="F8" s="1164" t="s">
        <v>75</v>
      </c>
      <c r="G8" s="1165"/>
      <c r="H8" s="1166" t="s">
        <v>137</v>
      </c>
      <c r="I8" s="1167"/>
      <c r="J8" s="329"/>
      <c r="K8" s="1164" t="s">
        <v>75</v>
      </c>
      <c r="L8" s="1165"/>
      <c r="M8" s="1166" t="s">
        <v>137</v>
      </c>
      <c r="N8" s="1167"/>
      <c r="O8" s="329"/>
      <c r="P8" s="1164" t="s">
        <v>75</v>
      </c>
      <c r="Q8" s="1165"/>
      <c r="R8" s="1166" t="s">
        <v>137</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14536</v>
      </c>
      <c r="D11" s="340">
        <f>C11/C$29*100</f>
        <v>13.938591949063154</v>
      </c>
      <c r="E11" s="338"/>
      <c r="F11" s="335">
        <v>6156</v>
      </c>
      <c r="G11" s="340">
        <v>42.350027517886623</v>
      </c>
      <c r="H11" s="335">
        <v>2178</v>
      </c>
      <c r="I11" s="340">
        <v>35.380116959064331</v>
      </c>
      <c r="J11" s="341"/>
      <c r="K11" s="335">
        <v>8023</v>
      </c>
      <c r="L11" s="340">
        <v>55.194001100715461</v>
      </c>
      <c r="M11" s="335">
        <v>3508</v>
      </c>
      <c r="N11" s="340">
        <v>43.724292658606508</v>
      </c>
      <c r="O11" s="341"/>
      <c r="P11" s="335">
        <v>357</v>
      </c>
      <c r="Q11" s="340">
        <v>2.4559713813979087</v>
      </c>
      <c r="R11" s="335">
        <v>345</v>
      </c>
      <c r="S11" s="340">
        <v>96.638655462184872</v>
      </c>
    </row>
    <row r="12" spans="1:21" s="275" customFormat="1" ht="18" customHeight="1" x14ac:dyDescent="0.2">
      <c r="A12" s="318"/>
      <c r="B12" s="331" t="s">
        <v>10</v>
      </c>
      <c r="C12" s="341">
        <f t="shared" ref="C12:C28" si="0">F12+K12+P12</f>
        <v>1739</v>
      </c>
      <c r="D12" s="342">
        <f t="shared" ref="D12:D29" si="1">C12/C$29*100</f>
        <v>1.6675296780008821</v>
      </c>
      <c r="E12" s="338"/>
      <c r="F12" s="341">
        <v>471</v>
      </c>
      <c r="G12" s="342">
        <v>27.084531339850486</v>
      </c>
      <c r="H12" s="341">
        <v>241</v>
      </c>
      <c r="I12" s="342">
        <v>51.167728237791934</v>
      </c>
      <c r="J12" s="341"/>
      <c r="K12" s="341">
        <v>652</v>
      </c>
      <c r="L12" s="342">
        <v>37.492811960897065</v>
      </c>
      <c r="M12" s="341">
        <v>309</v>
      </c>
      <c r="N12" s="342">
        <v>47.392638036809814</v>
      </c>
      <c r="O12" s="341"/>
      <c r="P12" s="341">
        <v>616</v>
      </c>
      <c r="Q12" s="342">
        <v>35.422656699252443</v>
      </c>
      <c r="R12" s="341">
        <v>157</v>
      </c>
      <c r="S12" s="342">
        <v>25.487012987012985</v>
      </c>
    </row>
    <row r="13" spans="1:21" s="275" customFormat="1" ht="18" customHeight="1" x14ac:dyDescent="0.2">
      <c r="A13" s="318"/>
      <c r="B13" s="331" t="s">
        <v>40</v>
      </c>
      <c r="C13" s="341">
        <f t="shared" si="0"/>
        <v>2297</v>
      </c>
      <c r="D13" s="342">
        <f t="shared" si="1"/>
        <v>2.2025967052145061</v>
      </c>
      <c r="E13" s="338"/>
      <c r="F13" s="341">
        <v>563</v>
      </c>
      <c r="G13" s="342">
        <v>24.510230735742272</v>
      </c>
      <c r="H13" s="341">
        <v>11</v>
      </c>
      <c r="I13" s="342">
        <v>1.9538188277087036</v>
      </c>
      <c r="J13" s="341"/>
      <c r="K13" s="341">
        <v>917</v>
      </c>
      <c r="L13" s="342">
        <v>39.921636917718764</v>
      </c>
      <c r="M13" s="341">
        <v>18</v>
      </c>
      <c r="N13" s="342">
        <v>1.9629225736095965</v>
      </c>
      <c r="O13" s="341"/>
      <c r="P13" s="341">
        <v>817</v>
      </c>
      <c r="Q13" s="342">
        <v>35.568132346538967</v>
      </c>
      <c r="R13" s="341">
        <v>27</v>
      </c>
      <c r="S13" s="342">
        <v>3.3047735618115053</v>
      </c>
    </row>
    <row r="14" spans="1:21" s="275" customFormat="1" ht="18" customHeight="1" x14ac:dyDescent="0.2">
      <c r="A14" s="318"/>
      <c r="B14" s="331" t="s">
        <v>41</v>
      </c>
      <c r="C14" s="341">
        <f t="shared" si="0"/>
        <v>1642</v>
      </c>
      <c r="D14" s="342">
        <f t="shared" si="1"/>
        <v>1.5745162342020982</v>
      </c>
      <c r="E14" s="338"/>
      <c r="F14" s="341">
        <v>570</v>
      </c>
      <c r="G14" s="342">
        <v>34.713763702801458</v>
      </c>
      <c r="H14" s="341">
        <v>273</v>
      </c>
      <c r="I14" s="342">
        <v>47.89473684210526</v>
      </c>
      <c r="J14" s="341"/>
      <c r="K14" s="341">
        <v>896</v>
      </c>
      <c r="L14" s="342">
        <v>54.567600487210719</v>
      </c>
      <c r="M14" s="341">
        <v>209</v>
      </c>
      <c r="N14" s="342">
        <v>23.325892857142858</v>
      </c>
      <c r="O14" s="341"/>
      <c r="P14" s="341">
        <v>176</v>
      </c>
      <c r="Q14" s="342">
        <v>10.71863580998782</v>
      </c>
      <c r="R14" s="341">
        <v>51</v>
      </c>
      <c r="S14" s="342">
        <v>28.97727272727273</v>
      </c>
    </row>
    <row r="15" spans="1:21" s="275" customFormat="1" ht="18" customHeight="1" x14ac:dyDescent="0.2">
      <c r="A15" s="318"/>
      <c r="B15" s="331" t="s">
        <v>9</v>
      </c>
      <c r="C15" s="341">
        <f t="shared" si="0"/>
        <v>5638</v>
      </c>
      <c r="D15" s="342">
        <f t="shared" si="1"/>
        <v>5.4062865581190191</v>
      </c>
      <c r="E15" s="338"/>
      <c r="F15" s="341">
        <v>1404</v>
      </c>
      <c r="G15" s="342">
        <v>24.902447676481021</v>
      </c>
      <c r="H15" s="341">
        <v>852</v>
      </c>
      <c r="I15" s="342">
        <v>60.683760683760681</v>
      </c>
      <c r="J15" s="341"/>
      <c r="K15" s="341">
        <v>1953</v>
      </c>
      <c r="L15" s="342">
        <v>34.639943242284502</v>
      </c>
      <c r="M15" s="341">
        <v>1275</v>
      </c>
      <c r="N15" s="342">
        <v>65.284178187403995</v>
      </c>
      <c r="O15" s="341"/>
      <c r="P15" s="341">
        <v>2281</v>
      </c>
      <c r="Q15" s="342">
        <v>40.45760908123448</v>
      </c>
      <c r="R15" s="341">
        <v>1686</v>
      </c>
      <c r="S15" s="342">
        <v>73.914949583516005</v>
      </c>
    </row>
    <row r="16" spans="1:21" s="275" customFormat="1" ht="18" customHeight="1" x14ac:dyDescent="0.2">
      <c r="A16" s="318"/>
      <c r="B16" s="331" t="s">
        <v>8</v>
      </c>
      <c r="C16" s="341">
        <f t="shared" si="0"/>
        <v>1985</v>
      </c>
      <c r="D16" s="342">
        <f t="shared" si="1"/>
        <v>1.9034194426864584</v>
      </c>
      <c r="E16" s="338"/>
      <c r="F16" s="341">
        <v>763</v>
      </c>
      <c r="G16" s="342">
        <v>38.438287153652396</v>
      </c>
      <c r="H16" s="341">
        <v>2</v>
      </c>
      <c r="I16" s="342">
        <v>0.26212319790301442</v>
      </c>
      <c r="J16" s="341"/>
      <c r="K16" s="341">
        <v>742</v>
      </c>
      <c r="L16" s="342">
        <v>37.380352644836272</v>
      </c>
      <c r="M16" s="341">
        <v>4</v>
      </c>
      <c r="N16" s="342">
        <v>0.53908355795148255</v>
      </c>
      <c r="O16" s="341"/>
      <c r="P16" s="341">
        <v>480</v>
      </c>
      <c r="Q16" s="342">
        <v>24.181360201511335</v>
      </c>
      <c r="R16" s="341">
        <v>7</v>
      </c>
      <c r="S16" s="342">
        <v>1.4583333333333333</v>
      </c>
    </row>
    <row r="17" spans="1:19" s="275" customFormat="1" ht="18" customHeight="1" x14ac:dyDescent="0.2">
      <c r="A17" s="318"/>
      <c r="B17" s="331" t="s">
        <v>7</v>
      </c>
      <c r="C17" s="341">
        <f t="shared" si="0"/>
        <v>8040</v>
      </c>
      <c r="D17" s="342">
        <f t="shared" si="1"/>
        <v>7.7095679189920023</v>
      </c>
      <c r="E17" s="338"/>
      <c r="F17" s="341">
        <v>2105</v>
      </c>
      <c r="G17" s="342">
        <v>26.181592039800993</v>
      </c>
      <c r="H17" s="341">
        <v>23</v>
      </c>
      <c r="I17" s="342">
        <v>1.0926365795724466</v>
      </c>
      <c r="J17" s="341"/>
      <c r="K17" s="341">
        <v>2464</v>
      </c>
      <c r="L17" s="342">
        <v>30.646766169154226</v>
      </c>
      <c r="M17" s="341">
        <v>22</v>
      </c>
      <c r="N17" s="342">
        <v>0.89285714285714279</v>
      </c>
      <c r="O17" s="341"/>
      <c r="P17" s="341">
        <v>3471</v>
      </c>
      <c r="Q17" s="342">
        <v>43.17164179104477</v>
      </c>
      <c r="R17" s="341">
        <v>30</v>
      </c>
      <c r="S17" s="342">
        <v>0.86430423509075205</v>
      </c>
    </row>
    <row r="18" spans="1:19" s="275" customFormat="1" ht="18" customHeight="1" x14ac:dyDescent="0.2">
      <c r="A18" s="318"/>
      <c r="B18" s="331" t="s">
        <v>43</v>
      </c>
      <c r="C18" s="341">
        <f t="shared" si="0"/>
        <v>3535</v>
      </c>
      <c r="D18" s="342">
        <f t="shared" si="1"/>
        <v>3.3897167405020809</v>
      </c>
      <c r="E18" s="338"/>
      <c r="F18" s="341">
        <v>1192</v>
      </c>
      <c r="G18" s="342">
        <v>33.719943422913715</v>
      </c>
      <c r="H18" s="341">
        <v>329</v>
      </c>
      <c r="I18" s="342">
        <v>27.600671140939596</v>
      </c>
      <c r="J18" s="341"/>
      <c r="K18" s="341">
        <v>1391</v>
      </c>
      <c r="L18" s="342">
        <v>39.349363507779351</v>
      </c>
      <c r="M18" s="341">
        <v>603</v>
      </c>
      <c r="N18" s="342">
        <v>43.350107836089144</v>
      </c>
      <c r="O18" s="341"/>
      <c r="P18" s="341">
        <v>952</v>
      </c>
      <c r="Q18" s="342">
        <v>26.930693069306933</v>
      </c>
      <c r="R18" s="341">
        <v>516</v>
      </c>
      <c r="S18" s="342">
        <v>54.201680672268907</v>
      </c>
    </row>
    <row r="19" spans="1:19" s="275" customFormat="1" ht="18" customHeight="1" x14ac:dyDescent="0.2">
      <c r="A19" s="318"/>
      <c r="B19" s="331" t="s">
        <v>44</v>
      </c>
      <c r="C19" s="341">
        <f t="shared" si="0"/>
        <v>13721</v>
      </c>
      <c r="D19" s="342">
        <f t="shared" si="1"/>
        <v>13.157087240856875</v>
      </c>
      <c r="E19" s="338"/>
      <c r="F19" s="341">
        <v>3389</v>
      </c>
      <c r="G19" s="342">
        <v>24.699365935427448</v>
      </c>
      <c r="H19" s="341">
        <v>303</v>
      </c>
      <c r="I19" s="342">
        <v>8.9406904691649451</v>
      </c>
      <c r="J19" s="341"/>
      <c r="K19" s="341">
        <v>6873</v>
      </c>
      <c r="L19" s="342">
        <v>50.091101231688654</v>
      </c>
      <c r="M19" s="341">
        <v>1003</v>
      </c>
      <c r="N19" s="342">
        <v>14.593336243270768</v>
      </c>
      <c r="O19" s="341"/>
      <c r="P19" s="341">
        <v>3459</v>
      </c>
      <c r="Q19" s="342">
        <v>25.209532832883902</v>
      </c>
      <c r="R19" s="341">
        <v>3030</v>
      </c>
      <c r="S19" s="342">
        <v>87.597571552471805</v>
      </c>
    </row>
    <row r="20" spans="1:19" s="275" customFormat="1" ht="18" customHeight="1" x14ac:dyDescent="0.2">
      <c r="A20" s="318"/>
      <c r="B20" s="331" t="s">
        <v>6</v>
      </c>
      <c r="C20" s="341">
        <f t="shared" si="0"/>
        <v>9036</v>
      </c>
      <c r="D20" s="342">
        <f t="shared" si="1"/>
        <v>8.6646337955238479</v>
      </c>
      <c r="E20" s="338"/>
      <c r="F20" s="341">
        <v>2807</v>
      </c>
      <c r="G20" s="342">
        <v>31.064630367419209</v>
      </c>
      <c r="H20" s="341">
        <v>369</v>
      </c>
      <c r="I20" s="342">
        <v>13.145707160669753</v>
      </c>
      <c r="J20" s="341"/>
      <c r="K20" s="341">
        <v>4113</v>
      </c>
      <c r="L20" s="342">
        <v>45.517928286852587</v>
      </c>
      <c r="M20" s="341">
        <v>878</v>
      </c>
      <c r="N20" s="342">
        <v>21.346948699246294</v>
      </c>
      <c r="O20" s="341"/>
      <c r="P20" s="341">
        <v>2116</v>
      </c>
      <c r="Q20" s="342">
        <v>23.4174413457282</v>
      </c>
      <c r="R20" s="341">
        <v>635</v>
      </c>
      <c r="S20" s="342">
        <v>30.009451795841208</v>
      </c>
    </row>
    <row r="21" spans="1:19" s="275" customFormat="1" ht="18" customHeight="1" x14ac:dyDescent="0.2">
      <c r="A21" s="318"/>
      <c r="B21" s="331" t="s">
        <v>5</v>
      </c>
      <c r="C21" s="341">
        <f t="shared" si="0"/>
        <v>2210</v>
      </c>
      <c r="D21" s="342">
        <f t="shared" si="1"/>
        <v>2.1191722762403389</v>
      </c>
      <c r="E21" s="338"/>
      <c r="F21" s="341">
        <v>696</v>
      </c>
      <c r="G21" s="342">
        <v>31.493212669683256</v>
      </c>
      <c r="H21" s="341">
        <v>487</v>
      </c>
      <c r="I21" s="342">
        <v>69.97126436781609</v>
      </c>
      <c r="J21" s="341"/>
      <c r="K21" s="341">
        <v>855</v>
      </c>
      <c r="L21" s="342">
        <v>38.687782805429869</v>
      </c>
      <c r="M21" s="341">
        <v>637</v>
      </c>
      <c r="N21" s="342">
        <v>74.502923976608187</v>
      </c>
      <c r="O21" s="341"/>
      <c r="P21" s="341">
        <v>659</v>
      </c>
      <c r="Q21" s="342">
        <v>29.819004524886878</v>
      </c>
      <c r="R21" s="341">
        <v>536</v>
      </c>
      <c r="S21" s="342">
        <v>81.335356600910472</v>
      </c>
    </row>
    <row r="22" spans="1:19" s="275" customFormat="1" ht="18" customHeight="1" x14ac:dyDescent="0.2">
      <c r="A22" s="318"/>
      <c r="B22" s="331" t="s">
        <v>38</v>
      </c>
      <c r="C22" s="341">
        <f t="shared" si="0"/>
        <v>8723</v>
      </c>
      <c r="D22" s="342">
        <f t="shared" si="1"/>
        <v>8.3644976315133395</v>
      </c>
      <c r="E22" s="338"/>
      <c r="F22" s="341">
        <v>2053</v>
      </c>
      <c r="G22" s="342">
        <v>23.535480912530094</v>
      </c>
      <c r="H22" s="341">
        <v>384</v>
      </c>
      <c r="I22" s="342">
        <v>18.704335119337554</v>
      </c>
      <c r="J22" s="341"/>
      <c r="K22" s="341">
        <v>3129</v>
      </c>
      <c r="L22" s="342">
        <v>35.870686690358824</v>
      </c>
      <c r="M22" s="341">
        <v>1001</v>
      </c>
      <c r="N22" s="342">
        <v>31.991051454138702</v>
      </c>
      <c r="O22" s="341"/>
      <c r="P22" s="341">
        <v>3541</v>
      </c>
      <c r="Q22" s="342">
        <v>40.593832397111086</v>
      </c>
      <c r="R22" s="341">
        <v>1553</v>
      </c>
      <c r="S22" s="342">
        <v>43.857667325614237</v>
      </c>
    </row>
    <row r="23" spans="1:19" s="275" customFormat="1" ht="18" customHeight="1" x14ac:dyDescent="0.2">
      <c r="A23" s="318"/>
      <c r="B23" s="331" t="s">
        <v>45</v>
      </c>
      <c r="C23" s="341">
        <f t="shared" si="0"/>
        <v>17542</v>
      </c>
      <c r="D23" s="342">
        <f t="shared" si="1"/>
        <v>16.821049805342998</v>
      </c>
      <c r="E23" s="338"/>
      <c r="F23" s="341">
        <v>6547</v>
      </c>
      <c r="G23" s="342">
        <v>37.321856116748378</v>
      </c>
      <c r="H23" s="341">
        <v>2574</v>
      </c>
      <c r="I23" s="342">
        <v>39.315717122346108</v>
      </c>
      <c r="J23" s="341"/>
      <c r="K23" s="341">
        <v>7626</v>
      </c>
      <c r="L23" s="342">
        <v>43.47280811766047</v>
      </c>
      <c r="M23" s="341">
        <v>4011</v>
      </c>
      <c r="N23" s="342">
        <v>52.596380802517707</v>
      </c>
      <c r="O23" s="341"/>
      <c r="P23" s="341">
        <v>3369</v>
      </c>
      <c r="Q23" s="342">
        <v>19.205335765591151</v>
      </c>
      <c r="R23" s="341">
        <v>2144</v>
      </c>
      <c r="S23" s="342">
        <v>63.639062036212522</v>
      </c>
    </row>
    <row r="24" spans="1:19" s="275" customFormat="1" ht="18" customHeight="1" x14ac:dyDescent="0.2">
      <c r="A24" s="318">
        <v>47094</v>
      </c>
      <c r="B24" s="331" t="s">
        <v>46</v>
      </c>
      <c r="C24" s="341">
        <f t="shared" si="0"/>
        <v>4093</v>
      </c>
      <c r="D24" s="342">
        <f t="shared" si="1"/>
        <v>3.9247837677157045</v>
      </c>
      <c r="E24" s="338"/>
      <c r="F24" s="341">
        <v>1436</v>
      </c>
      <c r="G24" s="342">
        <v>35.084290251649158</v>
      </c>
      <c r="H24" s="341">
        <v>245</v>
      </c>
      <c r="I24" s="342">
        <v>17.061281337047355</v>
      </c>
      <c r="J24" s="341"/>
      <c r="K24" s="341">
        <v>2011</v>
      </c>
      <c r="L24" s="342">
        <v>49.132665526508674</v>
      </c>
      <c r="M24" s="341">
        <v>283</v>
      </c>
      <c r="N24" s="342">
        <v>14.072600696171058</v>
      </c>
      <c r="O24" s="341"/>
      <c r="P24" s="341">
        <v>646</v>
      </c>
      <c r="Q24" s="342">
        <v>15.783044221842168</v>
      </c>
      <c r="R24" s="341">
        <v>169</v>
      </c>
      <c r="S24" s="342">
        <v>26.160990712074305</v>
      </c>
    </row>
    <row r="25" spans="1:19" s="275" customFormat="1" ht="18" customHeight="1" x14ac:dyDescent="0.2">
      <c r="B25" s="331" t="s">
        <v>47</v>
      </c>
      <c r="C25" s="341">
        <f t="shared" si="0"/>
        <v>652</v>
      </c>
      <c r="D25" s="342">
        <f t="shared" si="1"/>
        <v>0.62520376656502319</v>
      </c>
      <c r="E25" s="338"/>
      <c r="F25" s="341">
        <v>167</v>
      </c>
      <c r="G25" s="342">
        <v>25.613496932515339</v>
      </c>
      <c r="H25" s="341">
        <v>36</v>
      </c>
      <c r="I25" s="342">
        <v>21.556886227544911</v>
      </c>
      <c r="J25" s="341"/>
      <c r="K25" s="341">
        <v>249</v>
      </c>
      <c r="L25" s="342">
        <v>38.190184049079754</v>
      </c>
      <c r="M25" s="341">
        <v>92</v>
      </c>
      <c r="N25" s="342">
        <v>36.947791164658632</v>
      </c>
      <c r="O25" s="341"/>
      <c r="P25" s="341">
        <v>236</v>
      </c>
      <c r="Q25" s="342">
        <v>36.196319018404907</v>
      </c>
      <c r="R25" s="341">
        <v>89</v>
      </c>
      <c r="S25" s="342">
        <v>37.711864406779661</v>
      </c>
    </row>
    <row r="26" spans="1:19" s="275" customFormat="1" ht="18" customHeight="1" x14ac:dyDescent="0.2">
      <c r="B26" s="331" t="s">
        <v>48</v>
      </c>
      <c r="C26" s="341">
        <f t="shared" si="0"/>
        <v>7531</v>
      </c>
      <c r="D26" s="342">
        <f t="shared" si="1"/>
        <v>7.2214870644190023</v>
      </c>
      <c r="E26" s="338"/>
      <c r="F26" s="341">
        <v>1903</v>
      </c>
      <c r="G26" s="342">
        <v>25.268888593812243</v>
      </c>
      <c r="H26" s="341">
        <v>231</v>
      </c>
      <c r="I26" s="342">
        <v>12.138728323699421</v>
      </c>
      <c r="J26" s="341"/>
      <c r="K26" s="341">
        <v>3156</v>
      </c>
      <c r="L26" s="342">
        <v>41.906785287478421</v>
      </c>
      <c r="M26" s="341">
        <v>464</v>
      </c>
      <c r="N26" s="342">
        <v>14.702154626108999</v>
      </c>
      <c r="O26" s="341"/>
      <c r="P26" s="341">
        <v>2472</v>
      </c>
      <c r="Q26" s="342">
        <v>32.824326118709337</v>
      </c>
      <c r="R26" s="341">
        <v>633</v>
      </c>
      <c r="S26" s="342">
        <v>25.606796116504853</v>
      </c>
    </row>
    <row r="27" spans="1:19" s="275" customFormat="1" ht="18" customHeight="1" x14ac:dyDescent="0.2">
      <c r="B27" s="331" t="s">
        <v>49</v>
      </c>
      <c r="C27" s="341">
        <f t="shared" si="0"/>
        <v>1300</v>
      </c>
      <c r="D27" s="342">
        <f t="shared" si="1"/>
        <v>1.2465719272001994</v>
      </c>
      <c r="E27" s="338"/>
      <c r="F27" s="341">
        <v>412</v>
      </c>
      <c r="G27" s="342">
        <v>31.692307692307693</v>
      </c>
      <c r="H27" s="341">
        <v>44</v>
      </c>
      <c r="I27" s="342">
        <v>10.679611650485436</v>
      </c>
      <c r="J27" s="341"/>
      <c r="K27" s="341">
        <v>632</v>
      </c>
      <c r="L27" s="342">
        <v>48.615384615384613</v>
      </c>
      <c r="M27" s="341">
        <v>62</v>
      </c>
      <c r="N27" s="342">
        <v>9.81012658227848</v>
      </c>
      <c r="O27" s="341"/>
      <c r="P27" s="341">
        <v>256</v>
      </c>
      <c r="Q27" s="342">
        <v>19.692307692307693</v>
      </c>
      <c r="R27" s="341">
        <v>62</v>
      </c>
      <c r="S27" s="342">
        <v>24.21875</v>
      </c>
    </row>
    <row r="28" spans="1:19" s="275" customFormat="1" ht="18" customHeight="1" x14ac:dyDescent="0.2">
      <c r="B28" s="336" t="s">
        <v>4</v>
      </c>
      <c r="C28" s="343">
        <f t="shared" si="0"/>
        <v>66</v>
      </c>
      <c r="D28" s="344">
        <f t="shared" si="1"/>
        <v>6.328749784247166E-2</v>
      </c>
      <c r="E28" s="338"/>
      <c r="F28" s="343">
        <v>20</v>
      </c>
      <c r="G28" s="344">
        <v>30.303030303030305</v>
      </c>
      <c r="H28" s="343">
        <v>10</v>
      </c>
      <c r="I28" s="344">
        <v>50</v>
      </c>
      <c r="J28" s="341"/>
      <c r="K28" s="343">
        <v>28</v>
      </c>
      <c r="L28" s="344">
        <v>42.424242424242422</v>
      </c>
      <c r="M28" s="343">
        <v>15</v>
      </c>
      <c r="N28" s="344">
        <v>53.571428571428569</v>
      </c>
      <c r="O28" s="341"/>
      <c r="P28" s="343">
        <v>18</v>
      </c>
      <c r="Q28" s="344">
        <v>27.27272727272727</v>
      </c>
      <c r="R28" s="343">
        <v>13</v>
      </c>
      <c r="S28" s="344">
        <v>72.222222222222214</v>
      </c>
    </row>
    <row r="29" spans="1:19" s="212" customFormat="1" ht="18" customHeight="1" x14ac:dyDescent="0.2">
      <c r="B29" s="332" t="s">
        <v>3</v>
      </c>
      <c r="C29" s="333">
        <f>SUM(C11:C28)</f>
        <v>104286</v>
      </c>
      <c r="D29" s="334">
        <f t="shared" si="1"/>
        <v>100</v>
      </c>
      <c r="E29" s="349"/>
      <c r="F29" s="333">
        <f>SUM(F11:F28)</f>
        <v>32654</v>
      </c>
      <c r="G29" s="334">
        <f t="shared" ref="G12:G29" si="2">F29/$C29*100</f>
        <v>31.311969008304086</v>
      </c>
      <c r="H29" s="333">
        <f>SUM(H11:H28)</f>
        <v>8592</v>
      </c>
      <c r="I29" s="334">
        <f t="shared" ref="I29" si="3">H29/F29*100</f>
        <v>26.312243522998713</v>
      </c>
      <c r="J29" s="352"/>
      <c r="K29" s="333">
        <f>SUM(K11:K28)</f>
        <v>45710</v>
      </c>
      <c r="L29" s="334">
        <f t="shared" ref="L12:L29" si="4">K29/$C29*100</f>
        <v>43.831386763323934</v>
      </c>
      <c r="M29" s="333">
        <f>SUM(M11:M28)</f>
        <v>14394</v>
      </c>
      <c r="N29" s="334">
        <f t="shared" ref="N29" si="5">M29/K29*100</f>
        <v>31.489827171297307</v>
      </c>
      <c r="O29" s="352"/>
      <c r="P29" s="333">
        <f>SUM(P11:P28)</f>
        <v>25922</v>
      </c>
      <c r="Q29" s="353">
        <f t="shared" ref="Q12:Q29" si="6">P29/$C29*100</f>
        <v>24.856644228371977</v>
      </c>
      <c r="R29" s="333">
        <f>SUM(R11:R28)</f>
        <v>11683</v>
      </c>
      <c r="S29" s="353">
        <f t="shared" ref="S29" si="7">R29/P29*100</f>
        <v>45.069824859192963</v>
      </c>
    </row>
    <row r="30" spans="1:19" s="256" customFormat="1" ht="6.75" customHeight="1" x14ac:dyDescent="0.2">
      <c r="B30" s="1144"/>
      <c r="C30" s="1144"/>
      <c r="D30" s="114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2" t="s">
        <v>378</v>
      </c>
      <c r="C3" s="1042"/>
      <c r="D3" s="1042"/>
      <c r="E3" s="1042"/>
      <c r="F3" s="1042"/>
      <c r="G3" s="1042"/>
      <c r="H3" s="1042"/>
      <c r="I3" s="1042"/>
      <c r="J3" s="1042"/>
      <c r="K3" s="1042"/>
      <c r="L3" s="1042"/>
      <c r="M3" s="1042"/>
      <c r="N3" s="1042"/>
      <c r="O3" s="1042"/>
      <c r="P3" s="1042"/>
      <c r="Q3" s="1042"/>
      <c r="R3" s="1042"/>
    </row>
    <row r="5" spans="1:21" x14ac:dyDescent="0.25">
      <c r="B5" s="869"/>
      <c r="C5" s="1038" t="s">
        <v>377</v>
      </c>
      <c r="D5" s="1038"/>
      <c r="E5" s="1038"/>
      <c r="F5" s="1038"/>
      <c r="G5" s="1038"/>
      <c r="H5" s="1038"/>
      <c r="I5" s="1038"/>
      <c r="J5" s="1038" t="s">
        <v>351</v>
      </c>
      <c r="K5" s="1038"/>
      <c r="L5" s="1038"/>
      <c r="M5" s="1038"/>
      <c r="N5" s="1038"/>
      <c r="O5" s="1038"/>
      <c r="P5" s="1038"/>
      <c r="Q5" s="1038"/>
      <c r="R5" s="1038"/>
      <c r="S5" s="1038"/>
    </row>
    <row r="6" spans="1:21" ht="21" customHeight="1" x14ac:dyDescent="0.25">
      <c r="B6" s="869"/>
      <c r="C6" s="1039"/>
      <c r="D6" s="1039"/>
      <c r="E6" s="1039"/>
      <c r="F6" s="1039"/>
      <c r="G6" s="1039"/>
      <c r="H6" s="1039"/>
      <c r="I6" s="1039"/>
      <c r="J6" s="1039">
        <v>43830</v>
      </c>
      <c r="K6" s="1040"/>
      <c r="L6" s="1041">
        <v>44196</v>
      </c>
      <c r="M6" s="1041"/>
      <c r="N6" s="1041">
        <v>44561</v>
      </c>
      <c r="O6" s="1041"/>
      <c r="P6" s="1041">
        <v>44926</v>
      </c>
      <c r="Q6" s="1041"/>
      <c r="R6" s="1041">
        <f>EVO_sol!R6</f>
        <v>45230</v>
      </c>
      <c r="S6" s="1041"/>
    </row>
    <row r="7" spans="1:21" x14ac:dyDescent="0.25">
      <c r="B7" s="938"/>
      <c r="C7" s="871">
        <v>43465</v>
      </c>
      <c r="D7" s="871">
        <v>43830</v>
      </c>
      <c r="E7" s="871">
        <v>44196</v>
      </c>
      <c r="F7" s="871">
        <v>44561</v>
      </c>
      <c r="G7" s="871">
        <v>44926</v>
      </c>
      <c r="H7" s="871">
        <f>EVO!H7</f>
        <v>45230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354473</v>
      </c>
      <c r="D8" s="917">
        <v>361314</v>
      </c>
      <c r="E8" s="917">
        <v>351802</v>
      </c>
      <c r="F8" s="917">
        <v>362202</v>
      </c>
      <c r="G8" s="917">
        <v>375118</v>
      </c>
      <c r="H8" s="917">
        <v>391632</v>
      </c>
      <c r="I8" s="882"/>
      <c r="J8" s="918">
        <v>1.9299072143717622E-2</v>
      </c>
      <c r="K8" s="917">
        <v>6841</v>
      </c>
      <c r="L8" s="919">
        <v>-2.632613184100252E-2</v>
      </c>
      <c r="M8" s="920">
        <v>-9512</v>
      </c>
      <c r="N8" s="919">
        <v>2.9562083217264279E-2</v>
      </c>
      <c r="O8" s="920">
        <v>10400</v>
      </c>
      <c r="P8" s="919">
        <v>3.5659659527004228E-2</v>
      </c>
      <c r="Q8" s="920">
        <f>G8-F8</f>
        <v>12916</v>
      </c>
      <c r="R8" s="921">
        <f>[1]Cuadro_CCAA2!N30</f>
        <v>5.8384770882203618E-2</v>
      </c>
      <c r="S8" s="920">
        <f>[1]Cuadro_CCAA2!O30</f>
        <v>21604</v>
      </c>
    </row>
    <row r="9" spans="1:21" x14ac:dyDescent="0.25">
      <c r="B9" s="939" t="s">
        <v>10</v>
      </c>
      <c r="C9" s="887">
        <v>42117</v>
      </c>
      <c r="D9" s="887">
        <v>47743</v>
      </c>
      <c r="E9" s="887">
        <v>44726</v>
      </c>
      <c r="F9" s="887">
        <v>45995</v>
      </c>
      <c r="G9" s="887">
        <v>46968</v>
      </c>
      <c r="H9" s="887">
        <v>48208</v>
      </c>
      <c r="I9" s="888"/>
      <c r="J9" s="889">
        <v>0.13358026450127025</v>
      </c>
      <c r="K9" s="887">
        <v>5626</v>
      </c>
      <c r="L9" s="892">
        <v>-6.3192509896738747E-2</v>
      </c>
      <c r="M9" s="890">
        <v>-3017</v>
      </c>
      <c r="N9" s="892">
        <v>2.837275857443089E-2</v>
      </c>
      <c r="O9" s="890">
        <v>1269</v>
      </c>
      <c r="P9" s="892">
        <v>2.1154473312316568E-2</v>
      </c>
      <c r="Q9" s="890">
        <f t="shared" ref="Q9:Q25" si="0">G9-F9</f>
        <v>973</v>
      </c>
      <c r="R9" s="891">
        <f>[1]Cuadro_CCAA2!N31</f>
        <v>3.9458363879425695E-2</v>
      </c>
      <c r="S9" s="890">
        <f>[1]Cuadro_CCAA2!O31</f>
        <v>1830</v>
      </c>
    </row>
    <row r="10" spans="1:21" x14ac:dyDescent="0.25">
      <c r="B10" s="939" t="s">
        <v>40</v>
      </c>
      <c r="C10" s="887">
        <v>33668</v>
      </c>
      <c r="D10" s="887">
        <v>35198</v>
      </c>
      <c r="E10" s="887">
        <v>35711</v>
      </c>
      <c r="F10" s="887">
        <v>38230</v>
      </c>
      <c r="G10" s="887">
        <v>40199</v>
      </c>
      <c r="H10" s="887">
        <v>41081</v>
      </c>
      <c r="I10" s="888"/>
      <c r="J10" s="889">
        <v>4.5443744802186048E-2</v>
      </c>
      <c r="K10" s="887">
        <v>1530</v>
      </c>
      <c r="L10" s="892">
        <v>1.4574691743849177E-2</v>
      </c>
      <c r="M10" s="890">
        <v>513</v>
      </c>
      <c r="N10" s="892">
        <v>7.0538489541037697E-2</v>
      </c>
      <c r="O10" s="890">
        <v>2519</v>
      </c>
      <c r="P10" s="892">
        <v>5.1504054407533362E-2</v>
      </c>
      <c r="Q10" s="890">
        <f t="shared" si="0"/>
        <v>1969</v>
      </c>
      <c r="R10" s="891">
        <f>[1]Cuadro_CCAA2!N32</f>
        <v>3.0089516311025299E-2</v>
      </c>
      <c r="S10" s="890">
        <f>[1]Cuadro_CCAA2!O32</f>
        <v>1200</v>
      </c>
    </row>
    <row r="11" spans="1:21" x14ac:dyDescent="0.25">
      <c r="B11" s="939" t="s">
        <v>41</v>
      </c>
      <c r="C11" s="887">
        <v>25370</v>
      </c>
      <c r="D11" s="887">
        <v>30928</v>
      </c>
      <c r="E11" s="887">
        <v>31586</v>
      </c>
      <c r="F11" s="887">
        <v>33061</v>
      </c>
      <c r="G11" s="887">
        <v>36020</v>
      </c>
      <c r="H11" s="887">
        <v>40174</v>
      </c>
      <c r="I11" s="888"/>
      <c r="J11" s="889">
        <v>0.21907765076862429</v>
      </c>
      <c r="K11" s="887">
        <v>5558</v>
      </c>
      <c r="L11" s="892">
        <v>2.1275219865493966E-2</v>
      </c>
      <c r="M11" s="890">
        <v>658</v>
      </c>
      <c r="N11" s="892">
        <v>4.6697904134743284E-2</v>
      </c>
      <c r="O11" s="890">
        <v>1475</v>
      </c>
      <c r="P11" s="892">
        <v>8.9501225008318031E-2</v>
      </c>
      <c r="Q11" s="890">
        <f t="shared" si="0"/>
        <v>2959</v>
      </c>
      <c r="R11" s="891">
        <f>[1]Cuadro_CCAA2!N33</f>
        <v>0.13713946049987258</v>
      </c>
      <c r="S11" s="890">
        <f>[1]Cuadro_CCAA2!O33</f>
        <v>4845</v>
      </c>
    </row>
    <row r="12" spans="1:21" x14ac:dyDescent="0.25">
      <c r="B12" s="939" t="s">
        <v>9</v>
      </c>
      <c r="C12" s="887">
        <v>35850</v>
      </c>
      <c r="D12" s="887">
        <v>37916</v>
      </c>
      <c r="E12" s="887">
        <v>38655</v>
      </c>
      <c r="F12" s="887">
        <v>42298</v>
      </c>
      <c r="G12" s="887">
        <v>47498</v>
      </c>
      <c r="H12" s="887">
        <v>52097</v>
      </c>
      <c r="I12" s="888"/>
      <c r="J12" s="889">
        <v>5.7629009762901084E-2</v>
      </c>
      <c r="K12" s="887">
        <v>2066</v>
      </c>
      <c r="L12" s="892">
        <v>1.9490452579385975E-2</v>
      </c>
      <c r="M12" s="890">
        <v>739</v>
      </c>
      <c r="N12" s="892">
        <v>9.4243952916828411E-2</v>
      </c>
      <c r="O12" s="890">
        <v>3643</v>
      </c>
      <c r="P12" s="892">
        <v>0.12293725471653505</v>
      </c>
      <c r="Q12" s="890">
        <f t="shared" si="0"/>
        <v>5200</v>
      </c>
      <c r="R12" s="891">
        <f>[1]Cuadro_CCAA2!N34</f>
        <v>0.11628455110349267</v>
      </c>
      <c r="S12" s="890">
        <f>[1]Cuadro_CCAA2!O34</f>
        <v>5427</v>
      </c>
      <c r="U12" s="922"/>
    </row>
    <row r="13" spans="1:21" x14ac:dyDescent="0.25">
      <c r="B13" s="939" t="s">
        <v>8</v>
      </c>
      <c r="C13" s="887">
        <v>24151</v>
      </c>
      <c r="D13" s="887">
        <v>24993</v>
      </c>
      <c r="E13" s="887">
        <v>24832</v>
      </c>
      <c r="F13" s="887">
        <v>22687</v>
      </c>
      <c r="G13" s="887">
        <v>22423</v>
      </c>
      <c r="H13" s="887">
        <v>22933</v>
      </c>
      <c r="I13" s="888"/>
      <c r="J13" s="889">
        <v>3.4863980787545046E-2</v>
      </c>
      <c r="K13" s="887">
        <v>842</v>
      </c>
      <c r="L13" s="892">
        <v>-6.441803705037441E-3</v>
      </c>
      <c r="M13" s="890">
        <v>-161</v>
      </c>
      <c r="N13" s="892">
        <v>-8.6380476804123751E-2</v>
      </c>
      <c r="O13" s="890">
        <v>-2145</v>
      </c>
      <c r="P13" s="892">
        <v>-1.1636620090800909E-2</v>
      </c>
      <c r="Q13" s="890">
        <f t="shared" si="0"/>
        <v>-264</v>
      </c>
      <c r="R13" s="891">
        <f>[1]Cuadro_CCAA2!N35</f>
        <v>2.8016854939931779E-2</v>
      </c>
      <c r="S13" s="890">
        <f>[1]Cuadro_CCAA2!O35</f>
        <v>625</v>
      </c>
      <c r="U13" s="922"/>
    </row>
    <row r="14" spans="1:21" x14ac:dyDescent="0.25">
      <c r="B14" s="939" t="s">
        <v>7</v>
      </c>
      <c r="C14" s="887">
        <v>120362</v>
      </c>
      <c r="D14" s="887">
        <v>134693</v>
      </c>
      <c r="E14" s="887">
        <v>132386</v>
      </c>
      <c r="F14" s="887">
        <v>133847</v>
      </c>
      <c r="G14" s="887">
        <v>139217</v>
      </c>
      <c r="H14" s="887">
        <v>146129</v>
      </c>
      <c r="I14" s="888"/>
      <c r="J14" s="889">
        <v>0.11906581811535211</v>
      </c>
      <c r="K14" s="887">
        <v>14331</v>
      </c>
      <c r="L14" s="892">
        <v>-1.7127838863192579E-2</v>
      </c>
      <c r="M14" s="890">
        <v>-2307</v>
      </c>
      <c r="N14" s="892">
        <v>1.1035910141555805E-2</v>
      </c>
      <c r="O14" s="890">
        <v>1461</v>
      </c>
      <c r="P14" s="892">
        <v>4.0120436020232075E-2</v>
      </c>
      <c r="Q14" s="890">
        <f t="shared" si="0"/>
        <v>5370</v>
      </c>
      <c r="R14" s="891">
        <f>[1]Cuadro_CCAA2!N36</f>
        <v>5.6112456184728821E-2</v>
      </c>
      <c r="S14" s="890">
        <f>[1]Cuadro_CCAA2!O36</f>
        <v>7764</v>
      </c>
      <c r="U14" s="922"/>
    </row>
    <row r="15" spans="1:21" x14ac:dyDescent="0.25">
      <c r="B15" s="939" t="s">
        <v>43</v>
      </c>
      <c r="C15" s="887">
        <v>81735</v>
      </c>
      <c r="D15" s="887">
        <v>85461</v>
      </c>
      <c r="E15" s="887">
        <v>81399</v>
      </c>
      <c r="F15" s="887">
        <v>83372</v>
      </c>
      <c r="G15" s="887">
        <v>86743</v>
      </c>
      <c r="H15" s="887">
        <v>91963</v>
      </c>
      <c r="I15" s="888"/>
      <c r="J15" s="889">
        <v>4.5586346118553944E-2</v>
      </c>
      <c r="K15" s="887">
        <v>3726</v>
      </c>
      <c r="L15" s="892">
        <v>-4.7530452487099417E-2</v>
      </c>
      <c r="M15" s="890">
        <v>-4062</v>
      </c>
      <c r="N15" s="892">
        <v>2.4238627010159774E-2</v>
      </c>
      <c r="O15" s="890">
        <v>1973</v>
      </c>
      <c r="P15" s="892">
        <v>4.0433238977114705E-2</v>
      </c>
      <c r="Q15" s="890">
        <f t="shared" si="0"/>
        <v>3371</v>
      </c>
      <c r="R15" s="891">
        <f>[1]Cuadro_CCAA2!N37</f>
        <v>6.8777965018304466E-2</v>
      </c>
      <c r="S15" s="890">
        <f>[1]Cuadro_CCAA2!O37</f>
        <v>5918</v>
      </c>
      <c r="U15" s="922"/>
    </row>
    <row r="16" spans="1:21" x14ac:dyDescent="0.25">
      <c r="B16" s="939" t="s">
        <v>44</v>
      </c>
      <c r="C16" s="887">
        <v>292526</v>
      </c>
      <c r="D16" s="887">
        <v>307817</v>
      </c>
      <c r="E16" s="887">
        <v>300021</v>
      </c>
      <c r="F16" s="887">
        <v>315907</v>
      </c>
      <c r="G16" s="887">
        <v>330438</v>
      </c>
      <c r="H16" s="887">
        <v>349697</v>
      </c>
      <c r="I16" s="888"/>
      <c r="J16" s="889">
        <v>5.2272276652331806E-2</v>
      </c>
      <c r="K16" s="887">
        <v>15291</v>
      </c>
      <c r="L16" s="892">
        <v>-2.5326736340098188E-2</v>
      </c>
      <c r="M16" s="890">
        <v>-7796</v>
      </c>
      <c r="N16" s="892">
        <v>5.2949626859453147E-2</v>
      </c>
      <c r="O16" s="890">
        <v>15886</v>
      </c>
      <c r="P16" s="892">
        <v>4.5997714517247212E-2</v>
      </c>
      <c r="Q16" s="890">
        <f t="shared" si="0"/>
        <v>14531</v>
      </c>
      <c r="R16" s="891">
        <f>[1]Cuadro_CCAA2!N38</f>
        <v>7.1723660257313915E-2</v>
      </c>
      <c r="S16" s="890">
        <f>[1]Cuadro_CCAA2!O38</f>
        <v>23403</v>
      </c>
      <c r="U16" s="922"/>
    </row>
    <row r="17" spans="2:23" x14ac:dyDescent="0.25">
      <c r="B17" s="939" t="s">
        <v>6</v>
      </c>
      <c r="C17" s="887">
        <v>102144</v>
      </c>
      <c r="D17" s="887">
        <v>121696</v>
      </c>
      <c r="E17" s="887">
        <v>136159</v>
      </c>
      <c r="F17" s="887">
        <v>151649</v>
      </c>
      <c r="G17" s="887">
        <v>169110</v>
      </c>
      <c r="H17" s="887">
        <v>185448</v>
      </c>
      <c r="I17" s="888"/>
      <c r="J17" s="889">
        <v>0.19141604010025071</v>
      </c>
      <c r="K17" s="887">
        <v>19552</v>
      </c>
      <c r="L17" s="892">
        <v>0.11884531948461752</v>
      </c>
      <c r="M17" s="890">
        <v>14463</v>
      </c>
      <c r="N17" s="892">
        <v>0.11376405525892519</v>
      </c>
      <c r="O17" s="890">
        <v>15490</v>
      </c>
      <c r="P17" s="892">
        <v>0.11514088454259497</v>
      </c>
      <c r="Q17" s="890">
        <f t="shared" si="0"/>
        <v>17461</v>
      </c>
      <c r="R17" s="891">
        <f>[1]Cuadro_CCAA2!N39</f>
        <v>0.13437035496479721</v>
      </c>
      <c r="S17" s="890">
        <f>[1]Cuadro_CCAA2!O39</f>
        <v>21967</v>
      </c>
      <c r="U17" s="922"/>
    </row>
    <row r="18" spans="2:23" x14ac:dyDescent="0.25">
      <c r="B18" s="939" t="s">
        <v>5</v>
      </c>
      <c r="C18" s="887">
        <v>46533</v>
      </c>
      <c r="D18" s="887">
        <v>49654</v>
      </c>
      <c r="E18" s="887">
        <v>49281</v>
      </c>
      <c r="F18" s="887">
        <v>50941</v>
      </c>
      <c r="G18" s="887">
        <v>53876</v>
      </c>
      <c r="H18" s="887">
        <v>55845</v>
      </c>
      <c r="I18" s="888"/>
      <c r="J18" s="889">
        <v>6.7070681022070255E-2</v>
      </c>
      <c r="K18" s="887">
        <v>3121</v>
      </c>
      <c r="L18" s="892">
        <v>-7.5119829218189826E-3</v>
      </c>
      <c r="M18" s="890">
        <v>-373</v>
      </c>
      <c r="N18" s="892">
        <v>3.3684381404598174E-2</v>
      </c>
      <c r="O18" s="890">
        <v>1660</v>
      </c>
      <c r="P18" s="892">
        <v>5.761567303350934E-2</v>
      </c>
      <c r="Q18" s="890">
        <f t="shared" si="0"/>
        <v>2935</v>
      </c>
      <c r="R18" s="891">
        <f>[1]Cuadro_CCAA2!N40</f>
        <v>4.7964870798851589E-2</v>
      </c>
      <c r="S18" s="890">
        <f>[1]Cuadro_CCAA2!O40</f>
        <v>2556</v>
      </c>
      <c r="U18" s="922"/>
    </row>
    <row r="19" spans="2:23" x14ac:dyDescent="0.25">
      <c r="B19" s="939" t="s">
        <v>38</v>
      </c>
      <c r="C19" s="887">
        <v>79727</v>
      </c>
      <c r="D19" s="887">
        <v>80292</v>
      </c>
      <c r="E19" s="887">
        <v>77049</v>
      </c>
      <c r="F19" s="887">
        <v>77553</v>
      </c>
      <c r="G19" s="887">
        <v>79015</v>
      </c>
      <c r="H19" s="887">
        <v>83124</v>
      </c>
      <c r="I19" s="888"/>
      <c r="J19" s="889">
        <v>7.0866833067844137E-3</v>
      </c>
      <c r="K19" s="887">
        <v>565</v>
      </c>
      <c r="L19" s="892">
        <v>-4.0390076221790472E-2</v>
      </c>
      <c r="M19" s="890">
        <v>-3243</v>
      </c>
      <c r="N19" s="892">
        <v>6.5412919051512919E-3</v>
      </c>
      <c r="O19" s="890">
        <v>504</v>
      </c>
      <c r="P19" s="892">
        <v>1.8851624050649329E-2</v>
      </c>
      <c r="Q19" s="890">
        <f t="shared" si="0"/>
        <v>1462</v>
      </c>
      <c r="R19" s="891">
        <f>[1]Cuadro_CCAA2!N41</f>
        <v>6.3184283229305249E-2</v>
      </c>
      <c r="S19" s="890">
        <f>[1]Cuadro_CCAA2!O41</f>
        <v>4940</v>
      </c>
      <c r="U19" s="922"/>
    </row>
    <row r="20" spans="2:23" x14ac:dyDescent="0.25">
      <c r="B20" s="939" t="s">
        <v>45</v>
      </c>
      <c r="C20" s="887">
        <v>215050</v>
      </c>
      <c r="D20" s="887">
        <v>227239</v>
      </c>
      <c r="E20" s="887">
        <v>216497</v>
      </c>
      <c r="F20" s="887">
        <v>215854</v>
      </c>
      <c r="G20" s="887">
        <v>224758</v>
      </c>
      <c r="H20" s="887">
        <v>238510</v>
      </c>
      <c r="I20" s="888"/>
      <c r="J20" s="889">
        <v>5.6679841897233185E-2</v>
      </c>
      <c r="K20" s="887">
        <v>12189</v>
      </c>
      <c r="L20" s="892">
        <v>-4.7271815137366335E-2</v>
      </c>
      <c r="M20" s="890">
        <v>-10742</v>
      </c>
      <c r="N20" s="892">
        <v>-2.9700180602963977E-3</v>
      </c>
      <c r="O20" s="890">
        <v>-643</v>
      </c>
      <c r="P20" s="892">
        <v>4.1250104237123164E-2</v>
      </c>
      <c r="Q20" s="890">
        <f t="shared" si="0"/>
        <v>8904</v>
      </c>
      <c r="R20" s="891">
        <f>[1]Cuadro_CCAA2!N42</f>
        <v>5.7393910375769241E-2</v>
      </c>
      <c r="S20" s="890">
        <f>[1]Cuadro_CCAA2!O42</f>
        <v>12946</v>
      </c>
      <c r="U20" s="922"/>
    </row>
    <row r="21" spans="2:23" x14ac:dyDescent="0.25">
      <c r="B21" s="939" t="s">
        <v>46</v>
      </c>
      <c r="C21" s="887">
        <v>43671</v>
      </c>
      <c r="D21" s="887">
        <v>46430</v>
      </c>
      <c r="E21" s="887">
        <v>45294</v>
      </c>
      <c r="F21" s="887">
        <v>47556</v>
      </c>
      <c r="G21" s="887">
        <v>50117</v>
      </c>
      <c r="H21" s="887">
        <v>52811</v>
      </c>
      <c r="I21" s="888"/>
      <c r="J21" s="889">
        <v>6.3176936639875336E-2</v>
      </c>
      <c r="K21" s="887">
        <v>2759</v>
      </c>
      <c r="L21" s="892">
        <v>-2.446693947878531E-2</v>
      </c>
      <c r="M21" s="890">
        <v>-1136</v>
      </c>
      <c r="N21" s="892">
        <v>4.994038945555701E-2</v>
      </c>
      <c r="O21" s="890">
        <v>2262</v>
      </c>
      <c r="P21" s="892">
        <v>5.3852300445790258E-2</v>
      </c>
      <c r="Q21" s="890">
        <f t="shared" si="0"/>
        <v>2561</v>
      </c>
      <c r="R21" s="891">
        <f>[1]Cuadro_CCAA2!N43</f>
        <v>5.6452419532297071E-2</v>
      </c>
      <c r="S21" s="890">
        <f>[1]Cuadro_CCAA2!O43</f>
        <v>2822</v>
      </c>
      <c r="U21" s="922"/>
    </row>
    <row r="22" spans="2:23" x14ac:dyDescent="0.25">
      <c r="B22" s="939" t="s">
        <v>47</v>
      </c>
      <c r="C22" s="887">
        <v>19559</v>
      </c>
      <c r="D22" s="887">
        <v>18635</v>
      </c>
      <c r="E22" s="887">
        <v>19594</v>
      </c>
      <c r="F22" s="887">
        <v>20339</v>
      </c>
      <c r="G22" s="887">
        <v>21233</v>
      </c>
      <c r="H22" s="887">
        <v>21958</v>
      </c>
      <c r="I22" s="888"/>
      <c r="J22" s="889">
        <v>-4.7241679022444916E-2</v>
      </c>
      <c r="K22" s="887">
        <v>-924</v>
      </c>
      <c r="L22" s="892">
        <v>5.1462302119667402E-2</v>
      </c>
      <c r="M22" s="890">
        <v>959</v>
      </c>
      <c r="N22" s="892">
        <v>3.8021843421455648E-2</v>
      </c>
      <c r="O22" s="890">
        <v>745</v>
      </c>
      <c r="P22" s="892">
        <v>4.3954963370863798E-2</v>
      </c>
      <c r="Q22" s="890">
        <f t="shared" si="0"/>
        <v>894</v>
      </c>
      <c r="R22" s="891">
        <f>[1]Cuadro_CCAA2!N44</f>
        <v>5.6282470656147776E-2</v>
      </c>
      <c r="S22" s="890">
        <f>[1]Cuadro_CCAA2!O44</f>
        <v>1170</v>
      </c>
      <c r="U22" s="922"/>
    </row>
    <row r="23" spans="2:23" x14ac:dyDescent="0.25">
      <c r="B23" s="939" t="s">
        <v>48</v>
      </c>
      <c r="C23" s="887">
        <v>102231</v>
      </c>
      <c r="D23" s="887">
        <v>105837</v>
      </c>
      <c r="E23" s="887">
        <v>105419</v>
      </c>
      <c r="F23" s="887">
        <v>106624</v>
      </c>
      <c r="G23" s="887">
        <v>108415</v>
      </c>
      <c r="H23" s="887">
        <v>112964</v>
      </c>
      <c r="I23" s="888"/>
      <c r="J23" s="889">
        <v>3.5273058074360986E-2</v>
      </c>
      <c r="K23" s="887">
        <v>3606</v>
      </c>
      <c r="L23" s="892">
        <v>-3.9494694671995401E-3</v>
      </c>
      <c r="M23" s="890">
        <v>-418</v>
      </c>
      <c r="N23" s="892">
        <v>1.1430577030705935E-2</v>
      </c>
      <c r="O23" s="890">
        <v>1205</v>
      </c>
      <c r="P23" s="892">
        <v>1.6797343937575038E-2</v>
      </c>
      <c r="Q23" s="890">
        <f t="shared" si="0"/>
        <v>1791</v>
      </c>
      <c r="R23" s="891">
        <f>[1]Cuadro_CCAA2!N45</f>
        <v>5.1884684147794902E-2</v>
      </c>
      <c r="S23" s="890">
        <f>[1]Cuadro_CCAA2!O45</f>
        <v>5572</v>
      </c>
      <c r="U23" s="922"/>
    </row>
    <row r="24" spans="2:23" x14ac:dyDescent="0.25">
      <c r="B24" s="939" t="s">
        <v>49</v>
      </c>
      <c r="C24" s="887">
        <v>15250</v>
      </c>
      <c r="D24" s="887">
        <v>15370</v>
      </c>
      <c r="E24" s="887">
        <v>14678</v>
      </c>
      <c r="F24" s="887">
        <v>15446</v>
      </c>
      <c r="G24" s="887">
        <v>14352</v>
      </c>
      <c r="H24" s="887">
        <v>14589</v>
      </c>
      <c r="I24" s="888"/>
      <c r="J24" s="889">
        <v>7.8688524590164732E-3</v>
      </c>
      <c r="K24" s="887">
        <v>120</v>
      </c>
      <c r="L24" s="892">
        <v>-4.5022771633051351E-2</v>
      </c>
      <c r="M24" s="890">
        <v>-692</v>
      </c>
      <c r="N24" s="892">
        <v>5.2323204796293821E-2</v>
      </c>
      <c r="O24" s="890">
        <v>768</v>
      </c>
      <c r="P24" s="892">
        <v>-7.0827398679269682E-2</v>
      </c>
      <c r="Q24" s="890">
        <f t="shared" si="0"/>
        <v>-1094</v>
      </c>
      <c r="R24" s="891">
        <f>[1]Cuadro_CCAA2!N46</f>
        <v>1.6584210159570789E-2</v>
      </c>
      <c r="S24" s="890">
        <f>[1]Cuadro_CCAA2!O46</f>
        <v>238</v>
      </c>
      <c r="U24" s="922"/>
    </row>
    <row r="25" spans="2:23" x14ac:dyDescent="0.25">
      <c r="B25" s="940" t="s">
        <v>4</v>
      </c>
      <c r="C25" s="903">
        <v>4201</v>
      </c>
      <c r="D25" s="903">
        <v>4335</v>
      </c>
      <c r="E25" s="903">
        <v>4305</v>
      </c>
      <c r="F25" s="903">
        <v>4447</v>
      </c>
      <c r="G25" s="903">
        <v>4708</v>
      </c>
      <c r="H25" s="903">
        <v>4986</v>
      </c>
      <c r="I25" s="904"/>
      <c r="J25" s="906">
        <v>3.1897167341109256E-2</v>
      </c>
      <c r="K25" s="903">
        <v>134</v>
      </c>
      <c r="L25" s="909">
        <v>-6.9204152249134898E-3</v>
      </c>
      <c r="M25" s="907">
        <v>-30</v>
      </c>
      <c r="N25" s="909">
        <v>3.2984901277584244E-2</v>
      </c>
      <c r="O25" s="907">
        <v>142</v>
      </c>
      <c r="P25" s="909">
        <v>5.8691252529795346E-2</v>
      </c>
      <c r="Q25" s="907">
        <f t="shared" si="0"/>
        <v>261</v>
      </c>
      <c r="R25" s="891">
        <f>[1]Cuadro_CCAA2!P49</f>
        <v>8.5092491838955286E-2</v>
      </c>
      <c r="S25" s="907">
        <f>[1]Cuadro_CCAA2!H47+[1]Cuadro_CCAA2!H48</f>
        <v>4986</v>
      </c>
      <c r="U25" s="922"/>
      <c r="V25" s="922"/>
      <c r="W25" s="930"/>
    </row>
    <row r="26" spans="2:23" x14ac:dyDescent="0.25">
      <c r="B26" s="872" t="s">
        <v>3</v>
      </c>
      <c r="C26" s="873">
        <v>1638618</v>
      </c>
      <c r="D26" s="873">
        <v>1735551</v>
      </c>
      <c r="E26" s="873">
        <v>1709394</v>
      </c>
      <c r="F26" s="873">
        <v>1768008</v>
      </c>
      <c r="G26" s="873">
        <v>1850208</v>
      </c>
      <c r="H26" s="873">
        <v>1954149</v>
      </c>
      <c r="I26" s="874"/>
      <c r="J26" s="875">
        <v>5.9155336997396502E-2</v>
      </c>
      <c r="K26" s="876">
        <v>96933</v>
      </c>
      <c r="L26" s="877">
        <v>-1.507129436127197E-2</v>
      </c>
      <c r="M26" s="873">
        <v>-26157</v>
      </c>
      <c r="N26" s="878">
        <v>3.4289344644944375E-2</v>
      </c>
      <c r="O26" s="879">
        <v>58614</v>
      </c>
      <c r="P26" s="878">
        <v>4.6493002294107244E-2</v>
      </c>
      <c r="Q26" s="879">
        <f>G26-F26</f>
        <v>82200</v>
      </c>
      <c r="R26" s="878">
        <f>[1]Cuadro_CCAA2!N49</f>
        <v>6.84651307239037E-2</v>
      </c>
      <c r="S26" s="879">
        <f>SUM(S8:S25)</f>
        <v>129813</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EVO_resol!C8:H8</xm:f>
              <xm:sqref>I8</xm:sqref>
            </x14:sparkline>
            <x14:sparkline>
              <xm:f>EVO_resol!C9:H9</xm:f>
              <xm:sqref>I9</xm:sqref>
            </x14:sparkline>
            <x14:sparkline>
              <xm:f>EVO_resol!C10:H10</xm:f>
              <xm:sqref>I10</xm:sqref>
            </x14:sparkline>
            <x14:sparkline>
              <xm:f>EVO_resol!C11:H11</xm:f>
              <xm:sqref>I11</xm:sqref>
            </x14:sparkline>
            <x14:sparkline>
              <xm:f>EVO_resol!C12:H12</xm:f>
              <xm:sqref>I12</xm:sqref>
            </x14:sparkline>
            <x14:sparkline>
              <xm:f>EVO_resol!C13:H13</xm:f>
              <xm:sqref>I13</xm:sqref>
            </x14:sparkline>
            <x14:sparkline>
              <xm:f>EVO_resol!C14:H14</xm:f>
              <xm:sqref>I14</xm:sqref>
            </x14:sparkline>
            <x14:sparkline>
              <xm:f>EVO_resol!C15:H15</xm:f>
              <xm:sqref>I15</xm:sqref>
            </x14:sparkline>
            <x14:sparkline>
              <xm:f>EVO_resol!C16:H16</xm:f>
              <xm:sqref>I16</xm:sqref>
            </x14:sparkline>
            <x14:sparkline>
              <xm:f>EVO_resol!C17:H17</xm:f>
              <xm:sqref>I17</xm:sqref>
            </x14:sparkline>
            <x14:sparkline>
              <xm:f>EVO_resol!C18:H18</xm:f>
              <xm:sqref>I18</xm:sqref>
            </x14:sparkline>
            <x14:sparkline>
              <xm:f>EVO_resol!C19:H19</xm:f>
              <xm:sqref>I19</xm:sqref>
            </x14:sparkline>
            <x14:sparkline>
              <xm:f>EVO_resol!C20:H20</xm:f>
              <xm:sqref>I20</xm:sqref>
            </x14:sparkline>
            <x14:sparkline>
              <xm:f>EVO_resol!C21:H21</xm:f>
              <xm:sqref>I21</xm:sqref>
            </x14:sparkline>
            <x14:sparkline>
              <xm:f>EVO_resol!C22:H22</xm:f>
              <xm:sqref>I22</xm:sqref>
            </x14:sparkline>
            <x14:sparkline>
              <xm:f>EVO_resol!C23:H23</xm:f>
              <xm:sqref>I23</xm:sqref>
            </x14:sparkline>
            <x14:sparkline>
              <xm:f>EVO_resol!C24:H24</xm:f>
              <xm:sqref>I24</xm:sqref>
            </x14:sparkline>
            <x14:sparkline>
              <xm:f>EVO_resol!C25:H25</xm:f>
              <xm:sqref>I25</xm:sqref>
            </x14:sparkline>
            <x14:sparkline>
              <xm:f>EVO_resol!C26:H26</xm:f>
              <xm:sqref>I26</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U46"/>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61</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445</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82</v>
      </c>
      <c r="D7" s="1151"/>
      <c r="E7" s="347"/>
      <c r="F7" s="1161" t="s">
        <v>34</v>
      </c>
      <c r="G7" s="1162"/>
      <c r="H7" s="1162"/>
      <c r="I7" s="1163"/>
      <c r="J7" s="351"/>
      <c r="K7" s="1161" t="s">
        <v>52</v>
      </c>
      <c r="L7" s="1162"/>
      <c r="M7" s="1162"/>
      <c r="N7" s="1163"/>
      <c r="O7" s="351"/>
      <c r="P7" s="1161" t="s">
        <v>53</v>
      </c>
      <c r="Q7" s="1162"/>
      <c r="R7" s="1162"/>
      <c r="S7" s="1163"/>
    </row>
    <row r="8" spans="1:21" s="211" customFormat="1" ht="37.5" customHeight="1" x14ac:dyDescent="0.2">
      <c r="A8" s="212"/>
      <c r="B8" s="1148"/>
      <c r="C8" s="1152"/>
      <c r="D8" s="1153"/>
      <c r="E8" s="347"/>
      <c r="F8" s="1164" t="s">
        <v>75</v>
      </c>
      <c r="G8" s="1165"/>
      <c r="H8" s="1166" t="s">
        <v>298</v>
      </c>
      <c r="I8" s="1167"/>
      <c r="J8" s="329"/>
      <c r="K8" s="1164" t="s">
        <v>75</v>
      </c>
      <c r="L8" s="1165"/>
      <c r="M8" s="1166" t="s">
        <v>298</v>
      </c>
      <c r="N8" s="1167"/>
      <c r="O8" s="329"/>
      <c r="P8" s="1164" t="s">
        <v>75</v>
      </c>
      <c r="Q8" s="1165"/>
      <c r="R8" s="1166" t="s">
        <v>298</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27938</v>
      </c>
      <c r="D11" s="340">
        <f>C11/C$29*100</f>
        <v>15.454314131144276</v>
      </c>
      <c r="E11" s="338"/>
      <c r="F11" s="335">
        <v>12399</v>
      </c>
      <c r="G11" s="340">
        <v>44.380413773355286</v>
      </c>
      <c r="H11" s="335">
        <v>12350</v>
      </c>
      <c r="I11" s="340">
        <v>99.604806839261229</v>
      </c>
      <c r="J11" s="341"/>
      <c r="K11" s="335">
        <v>15442</v>
      </c>
      <c r="L11" s="340">
        <v>55.272388861049471</v>
      </c>
      <c r="M11" s="335">
        <v>15309</v>
      </c>
      <c r="N11" s="340">
        <v>99.138712601994555</v>
      </c>
      <c r="O11" s="341"/>
      <c r="P11" s="335">
        <v>97</v>
      </c>
      <c r="Q11" s="340">
        <v>0.34719736559524661</v>
      </c>
      <c r="R11" s="335">
        <v>95</v>
      </c>
      <c r="S11" s="340">
        <v>97.9381443298969</v>
      </c>
    </row>
    <row r="12" spans="1:21" s="275" customFormat="1" ht="18" customHeight="1" x14ac:dyDescent="0.2">
      <c r="A12" s="318"/>
      <c r="B12" s="331" t="s">
        <v>10</v>
      </c>
      <c r="C12" s="341">
        <f t="shared" ref="C12:C28" si="0">F12+K12+P12</f>
        <v>3903</v>
      </c>
      <c r="D12" s="342">
        <f t="shared" ref="D12:D29" si="1">C12/C$29*100</f>
        <v>2.1590016484306718</v>
      </c>
      <c r="E12" s="338"/>
      <c r="F12" s="341">
        <v>2582</v>
      </c>
      <c r="G12" s="342">
        <v>66.154240327952849</v>
      </c>
      <c r="H12" s="341">
        <v>1326</v>
      </c>
      <c r="I12" s="342">
        <v>51.355538342370252</v>
      </c>
      <c r="J12" s="341"/>
      <c r="K12" s="341">
        <v>1209</v>
      </c>
      <c r="L12" s="342">
        <v>30.976172175249804</v>
      </c>
      <c r="M12" s="341">
        <v>612</v>
      </c>
      <c r="N12" s="342">
        <v>50.620347394540943</v>
      </c>
      <c r="O12" s="341"/>
      <c r="P12" s="341">
        <v>112</v>
      </c>
      <c r="Q12" s="342">
        <v>2.8695874967973354</v>
      </c>
      <c r="R12" s="341">
        <v>64</v>
      </c>
      <c r="S12" s="342">
        <v>57.142857142857139</v>
      </c>
    </row>
    <row r="13" spans="1:21" s="275" customFormat="1" ht="18" customHeight="1" x14ac:dyDescent="0.2">
      <c r="A13" s="318"/>
      <c r="B13" s="331" t="s">
        <v>40</v>
      </c>
      <c r="C13" s="341">
        <f t="shared" si="0"/>
        <v>3725</v>
      </c>
      <c r="D13" s="342">
        <f t="shared" si="1"/>
        <v>2.0605383398422372</v>
      </c>
      <c r="E13" s="338"/>
      <c r="F13" s="341">
        <v>1728</v>
      </c>
      <c r="G13" s="342">
        <v>46.38926174496644</v>
      </c>
      <c r="H13" s="341">
        <v>35</v>
      </c>
      <c r="I13" s="342">
        <v>2.0254629629629628</v>
      </c>
      <c r="J13" s="341"/>
      <c r="K13" s="341">
        <v>1907</v>
      </c>
      <c r="L13" s="342">
        <v>51.194630872483224</v>
      </c>
      <c r="M13" s="341">
        <v>48</v>
      </c>
      <c r="N13" s="342">
        <v>2.5170424750917673</v>
      </c>
      <c r="O13" s="341"/>
      <c r="P13" s="341">
        <v>90</v>
      </c>
      <c r="Q13" s="342">
        <v>2.4161073825503356</v>
      </c>
      <c r="R13" s="341">
        <v>28</v>
      </c>
      <c r="S13" s="342">
        <v>31.111111111111111</v>
      </c>
    </row>
    <row r="14" spans="1:21" s="275" customFormat="1" ht="18" customHeight="1" x14ac:dyDescent="0.2">
      <c r="A14" s="318"/>
      <c r="B14" s="331" t="s">
        <v>41</v>
      </c>
      <c r="C14" s="341">
        <f t="shared" si="0"/>
        <v>2934</v>
      </c>
      <c r="D14" s="342">
        <f t="shared" si="1"/>
        <v>1.6229850977441944</v>
      </c>
      <c r="E14" s="338"/>
      <c r="F14" s="341">
        <v>2079</v>
      </c>
      <c r="G14" s="342">
        <v>70.858895705521476</v>
      </c>
      <c r="H14" s="341">
        <v>2038</v>
      </c>
      <c r="I14" s="342">
        <v>98.027898027898033</v>
      </c>
      <c r="J14" s="341"/>
      <c r="K14" s="341">
        <v>849</v>
      </c>
      <c r="L14" s="342">
        <v>28.936605316973413</v>
      </c>
      <c r="M14" s="341">
        <v>768</v>
      </c>
      <c r="N14" s="342">
        <v>90.459363957597176</v>
      </c>
      <c r="O14" s="341"/>
      <c r="P14" s="341">
        <v>6</v>
      </c>
      <c r="Q14" s="342">
        <v>0.20449897750511251</v>
      </c>
      <c r="R14" s="341">
        <v>6</v>
      </c>
      <c r="S14" s="342">
        <v>100</v>
      </c>
    </row>
    <row r="15" spans="1:21" s="275" customFormat="1" ht="18" customHeight="1" x14ac:dyDescent="0.2">
      <c r="A15" s="318"/>
      <c r="B15" s="331" t="s">
        <v>9</v>
      </c>
      <c r="C15" s="341">
        <f t="shared" si="0"/>
        <v>4886</v>
      </c>
      <c r="D15" s="342">
        <f t="shared" si="1"/>
        <v>2.7027625042870262</v>
      </c>
      <c r="E15" s="338"/>
      <c r="F15" s="341">
        <v>2911</v>
      </c>
      <c r="G15" s="342">
        <v>59.578387228817029</v>
      </c>
      <c r="H15" s="341">
        <v>2830</v>
      </c>
      <c r="I15" s="342">
        <v>97.217451047749918</v>
      </c>
      <c r="J15" s="341"/>
      <c r="K15" s="341">
        <v>1895</v>
      </c>
      <c r="L15" s="342">
        <v>38.784281620957842</v>
      </c>
      <c r="M15" s="341">
        <v>1789</v>
      </c>
      <c r="N15" s="342">
        <v>94.406332453825854</v>
      </c>
      <c r="O15" s="341"/>
      <c r="P15" s="341">
        <v>80</v>
      </c>
      <c r="Q15" s="342">
        <v>1.6373311502251329</v>
      </c>
      <c r="R15" s="341">
        <v>71</v>
      </c>
      <c r="S15" s="342">
        <v>88.75</v>
      </c>
    </row>
    <row r="16" spans="1:21" s="275" customFormat="1" ht="18" customHeight="1" x14ac:dyDescent="0.2">
      <c r="A16" s="318"/>
      <c r="B16" s="331" t="s">
        <v>8</v>
      </c>
      <c r="C16" s="341">
        <f t="shared" si="0"/>
        <v>4730</v>
      </c>
      <c r="D16" s="342">
        <f t="shared" si="1"/>
        <v>2.6164688181083982</v>
      </c>
      <c r="E16" s="338"/>
      <c r="F16" s="341">
        <v>2020</v>
      </c>
      <c r="G16" s="342">
        <v>42.706131078224104</v>
      </c>
      <c r="H16" s="341">
        <v>13</v>
      </c>
      <c r="I16" s="342">
        <v>0.64356435643564358</v>
      </c>
      <c r="J16" s="341"/>
      <c r="K16" s="341">
        <v>2661</v>
      </c>
      <c r="L16" s="342">
        <v>56.257928118393231</v>
      </c>
      <c r="M16" s="341">
        <v>19</v>
      </c>
      <c r="N16" s="342">
        <v>0.71401728673431042</v>
      </c>
      <c r="O16" s="341"/>
      <c r="P16" s="341">
        <v>49</v>
      </c>
      <c r="Q16" s="342">
        <v>1.0359408033826638</v>
      </c>
      <c r="R16" s="341">
        <v>0</v>
      </c>
      <c r="S16" s="342">
        <v>0</v>
      </c>
    </row>
    <row r="17" spans="1:19" s="275" customFormat="1" ht="18" customHeight="1" x14ac:dyDescent="0.2">
      <c r="A17" s="318"/>
      <c r="B17" s="331" t="s">
        <v>7</v>
      </c>
      <c r="C17" s="341">
        <f t="shared" si="0"/>
        <v>8437</v>
      </c>
      <c r="D17" s="342">
        <f t="shared" si="1"/>
        <v>4.6670501941607938</v>
      </c>
      <c r="E17" s="338"/>
      <c r="F17" s="341">
        <v>5285</v>
      </c>
      <c r="G17" s="342">
        <v>62.640749081427046</v>
      </c>
      <c r="H17" s="341">
        <v>435</v>
      </c>
      <c r="I17" s="342">
        <v>8.2308420056764433</v>
      </c>
      <c r="J17" s="341"/>
      <c r="K17" s="341">
        <v>3148</v>
      </c>
      <c r="L17" s="342">
        <v>37.311840701671208</v>
      </c>
      <c r="M17" s="341">
        <v>108</v>
      </c>
      <c r="N17" s="342">
        <v>3.4307496823379928</v>
      </c>
      <c r="O17" s="341"/>
      <c r="P17" s="341">
        <v>4</v>
      </c>
      <c r="Q17" s="342">
        <v>4.7410216901742325E-2</v>
      </c>
      <c r="R17" s="341">
        <v>1</v>
      </c>
      <c r="S17" s="342">
        <v>25</v>
      </c>
    </row>
    <row r="18" spans="1:19" s="275" customFormat="1" ht="18" customHeight="1" x14ac:dyDescent="0.2">
      <c r="A18" s="318"/>
      <c r="B18" s="331" t="s">
        <v>43</v>
      </c>
      <c r="C18" s="341">
        <f t="shared" si="0"/>
        <v>12107</v>
      </c>
      <c r="D18" s="342">
        <f t="shared" si="1"/>
        <v>6.6971644779785153</v>
      </c>
      <c r="E18" s="338"/>
      <c r="F18" s="341">
        <v>6592</v>
      </c>
      <c r="G18" s="342">
        <v>54.447840092508471</v>
      </c>
      <c r="H18" s="341">
        <v>6536</v>
      </c>
      <c r="I18" s="342">
        <v>99.150485436893206</v>
      </c>
      <c r="J18" s="341"/>
      <c r="K18" s="341">
        <v>4036</v>
      </c>
      <c r="L18" s="342">
        <v>33.336086561493353</v>
      </c>
      <c r="M18" s="341">
        <v>3946</v>
      </c>
      <c r="N18" s="342">
        <v>97.770069375619428</v>
      </c>
      <c r="O18" s="341"/>
      <c r="P18" s="341">
        <v>1479</v>
      </c>
      <c r="Q18" s="342">
        <v>12.216073345998183</v>
      </c>
      <c r="R18" s="341">
        <v>1436</v>
      </c>
      <c r="S18" s="342">
        <v>97.092630155510477</v>
      </c>
    </row>
    <row r="19" spans="1:19" s="275" customFormat="1" ht="18" customHeight="1" x14ac:dyDescent="0.2">
      <c r="A19" s="318"/>
      <c r="B19" s="331" t="s">
        <v>44</v>
      </c>
      <c r="C19" s="341">
        <f t="shared" si="0"/>
        <v>38853</v>
      </c>
      <c r="D19" s="342">
        <f t="shared" si="1"/>
        <v>21.492106340373276</v>
      </c>
      <c r="E19" s="338"/>
      <c r="F19" s="341">
        <v>15534</v>
      </c>
      <c r="G19" s="342">
        <v>39.981468612462358</v>
      </c>
      <c r="H19" s="341">
        <v>14954</v>
      </c>
      <c r="I19" s="342">
        <v>96.266254667181656</v>
      </c>
      <c r="J19" s="341"/>
      <c r="K19" s="341">
        <v>19997</v>
      </c>
      <c r="L19" s="342">
        <v>51.468355081975645</v>
      </c>
      <c r="M19" s="341">
        <v>18562</v>
      </c>
      <c r="N19" s="342">
        <v>92.823923588538278</v>
      </c>
      <c r="O19" s="341"/>
      <c r="P19" s="341">
        <v>3322</v>
      </c>
      <c r="Q19" s="342">
        <v>8.5501763055619904</v>
      </c>
      <c r="R19" s="341">
        <v>3297</v>
      </c>
      <c r="S19" s="342">
        <v>99.247441300421428</v>
      </c>
    </row>
    <row r="20" spans="1:19" s="275" customFormat="1" ht="18" customHeight="1" x14ac:dyDescent="0.2">
      <c r="A20" s="318"/>
      <c r="B20" s="331" t="s">
        <v>6</v>
      </c>
      <c r="C20" s="341">
        <f t="shared" si="0"/>
        <v>13975</v>
      </c>
      <c r="D20" s="342">
        <f t="shared" si="1"/>
        <v>7.7304760535020858</v>
      </c>
      <c r="E20" s="338"/>
      <c r="F20" s="341">
        <v>6567</v>
      </c>
      <c r="G20" s="342">
        <v>46.991055456171736</v>
      </c>
      <c r="H20" s="341">
        <v>6301</v>
      </c>
      <c r="I20" s="342">
        <v>95.949444190650226</v>
      </c>
      <c r="J20" s="341"/>
      <c r="K20" s="341">
        <v>6442</v>
      </c>
      <c r="L20" s="342">
        <v>46.096601073345262</v>
      </c>
      <c r="M20" s="341">
        <v>6012</v>
      </c>
      <c r="N20" s="342">
        <v>93.325054330953122</v>
      </c>
      <c r="O20" s="341"/>
      <c r="P20" s="341">
        <v>966</v>
      </c>
      <c r="Q20" s="342">
        <v>6.9123434704830053</v>
      </c>
      <c r="R20" s="341">
        <v>637</v>
      </c>
      <c r="S20" s="342">
        <v>65.94202898550725</v>
      </c>
    </row>
    <row r="21" spans="1:19" s="275" customFormat="1" ht="18" customHeight="1" x14ac:dyDescent="0.2">
      <c r="A21" s="318"/>
      <c r="B21" s="331" t="s">
        <v>5</v>
      </c>
      <c r="C21" s="341">
        <f t="shared" si="0"/>
        <v>4951</v>
      </c>
      <c r="D21" s="342">
        <f t="shared" si="1"/>
        <v>2.7387182068614546</v>
      </c>
      <c r="E21" s="338"/>
      <c r="F21" s="341">
        <v>3232</v>
      </c>
      <c r="G21" s="342">
        <v>65.279741466370439</v>
      </c>
      <c r="H21" s="341">
        <v>3215</v>
      </c>
      <c r="I21" s="342">
        <v>99.474009900990097</v>
      </c>
      <c r="J21" s="341"/>
      <c r="K21" s="341">
        <v>1677</v>
      </c>
      <c r="L21" s="342">
        <v>33.871945061603711</v>
      </c>
      <c r="M21" s="341">
        <v>1666</v>
      </c>
      <c r="N21" s="342">
        <v>99.344066785927254</v>
      </c>
      <c r="O21" s="341"/>
      <c r="P21" s="341">
        <v>42</v>
      </c>
      <c r="Q21" s="342">
        <v>0.84831347202585328</v>
      </c>
      <c r="R21" s="341">
        <v>42</v>
      </c>
      <c r="S21" s="342">
        <v>100</v>
      </c>
    </row>
    <row r="22" spans="1:19" s="275" customFormat="1" ht="18" customHeight="1" x14ac:dyDescent="0.2">
      <c r="A22" s="318"/>
      <c r="B22" s="331" t="s">
        <v>38</v>
      </c>
      <c r="C22" s="341">
        <f t="shared" si="0"/>
        <v>7098</v>
      </c>
      <c r="D22" s="342">
        <f t="shared" si="1"/>
        <v>3.9263627211275707</v>
      </c>
      <c r="E22" s="338"/>
      <c r="F22" s="341">
        <v>4299</v>
      </c>
      <c r="G22" s="342">
        <v>60.566356720202876</v>
      </c>
      <c r="H22" s="341">
        <v>4297</v>
      </c>
      <c r="I22" s="342">
        <v>99.953477552919281</v>
      </c>
      <c r="J22" s="341"/>
      <c r="K22" s="341">
        <v>2628</v>
      </c>
      <c r="L22" s="342">
        <v>37.024513947590869</v>
      </c>
      <c r="M22" s="341">
        <v>2628</v>
      </c>
      <c r="N22" s="342">
        <v>100</v>
      </c>
      <c r="O22" s="341"/>
      <c r="P22" s="341">
        <v>171</v>
      </c>
      <c r="Q22" s="342">
        <v>2.4091293322062555</v>
      </c>
      <c r="R22" s="341">
        <v>171</v>
      </c>
      <c r="S22" s="342">
        <v>100</v>
      </c>
    </row>
    <row r="23" spans="1:19" s="275" customFormat="1" ht="18" customHeight="1" x14ac:dyDescent="0.2">
      <c r="A23" s="318"/>
      <c r="B23" s="331" t="s">
        <v>45</v>
      </c>
      <c r="C23" s="341">
        <f t="shared" si="0"/>
        <v>24329</v>
      </c>
      <c r="D23" s="342">
        <f t="shared" si="1"/>
        <v>13.45794289128102</v>
      </c>
      <c r="E23" s="338"/>
      <c r="F23" s="341">
        <v>15031</v>
      </c>
      <c r="G23" s="342">
        <v>61.782235192568535</v>
      </c>
      <c r="H23" s="341">
        <v>13344</v>
      </c>
      <c r="I23" s="342">
        <v>88.776528507750655</v>
      </c>
      <c r="J23" s="341"/>
      <c r="K23" s="341">
        <v>7910</v>
      </c>
      <c r="L23" s="342">
        <v>32.512639237124418</v>
      </c>
      <c r="M23" s="341">
        <v>7238</v>
      </c>
      <c r="N23" s="342">
        <v>91.504424778761063</v>
      </c>
      <c r="O23" s="341"/>
      <c r="P23" s="341">
        <v>1388</v>
      </c>
      <c r="Q23" s="342">
        <v>5.7051255703070414</v>
      </c>
      <c r="R23" s="341">
        <v>1377</v>
      </c>
      <c r="S23" s="342">
        <v>99.207492795389058</v>
      </c>
    </row>
    <row r="24" spans="1:19" s="275" customFormat="1" ht="18" customHeight="1" x14ac:dyDescent="0.2">
      <c r="A24" s="318">
        <v>47094</v>
      </c>
      <c r="B24" s="331" t="s">
        <v>46</v>
      </c>
      <c r="C24" s="341">
        <f t="shared" si="0"/>
        <v>5138</v>
      </c>
      <c r="D24" s="342">
        <f t="shared" si="1"/>
        <v>2.8421599973448095</v>
      </c>
      <c r="E24" s="338"/>
      <c r="F24" s="341">
        <v>2717</v>
      </c>
      <c r="G24" s="342">
        <v>52.880498248345667</v>
      </c>
      <c r="H24" s="341">
        <v>2709</v>
      </c>
      <c r="I24" s="342">
        <v>99.705557600294441</v>
      </c>
      <c r="J24" s="341"/>
      <c r="K24" s="341">
        <v>2394</v>
      </c>
      <c r="L24" s="342">
        <v>46.594005449591279</v>
      </c>
      <c r="M24" s="341">
        <v>2386</v>
      </c>
      <c r="N24" s="342">
        <v>99.665831244778616</v>
      </c>
      <c r="O24" s="341"/>
      <c r="P24" s="341">
        <v>27</v>
      </c>
      <c r="Q24" s="342">
        <v>0.52549630206305964</v>
      </c>
      <c r="R24" s="341">
        <v>26</v>
      </c>
      <c r="S24" s="342">
        <v>96.296296296296291</v>
      </c>
    </row>
    <row r="25" spans="1:19" s="275" customFormat="1" ht="18" customHeight="1" x14ac:dyDescent="0.2">
      <c r="B25" s="331" t="s">
        <v>47</v>
      </c>
      <c r="C25" s="341">
        <f t="shared" si="0"/>
        <v>2471</v>
      </c>
      <c r="D25" s="342">
        <f t="shared" si="1"/>
        <v>1.3668698624832669</v>
      </c>
      <c r="E25" s="338"/>
      <c r="F25" s="341">
        <v>1026</v>
      </c>
      <c r="G25" s="342">
        <v>41.521651153379196</v>
      </c>
      <c r="H25" s="341">
        <v>1019</v>
      </c>
      <c r="I25" s="342">
        <v>99.317738791423011</v>
      </c>
      <c r="J25" s="341"/>
      <c r="K25" s="341">
        <v>1349</v>
      </c>
      <c r="L25" s="342">
        <v>54.593282072035606</v>
      </c>
      <c r="M25" s="341">
        <v>1340</v>
      </c>
      <c r="N25" s="342">
        <v>99.332839140103772</v>
      </c>
      <c r="O25" s="341"/>
      <c r="P25" s="341">
        <v>96</v>
      </c>
      <c r="Q25" s="342">
        <v>3.8850667745851877</v>
      </c>
      <c r="R25" s="341">
        <v>96</v>
      </c>
      <c r="S25" s="342">
        <v>100</v>
      </c>
    </row>
    <row r="26" spans="1:19" s="275" customFormat="1" ht="18" customHeight="1" x14ac:dyDescent="0.2">
      <c r="B26" s="331" t="s">
        <v>48</v>
      </c>
      <c r="C26" s="341">
        <f t="shared" si="0"/>
        <v>13127</v>
      </c>
      <c r="D26" s="342">
        <f t="shared" si="1"/>
        <v>7.261392426069543</v>
      </c>
      <c r="E26" s="338"/>
      <c r="F26" s="341">
        <v>6081</v>
      </c>
      <c r="G26" s="342">
        <v>46.324369619867447</v>
      </c>
      <c r="H26" s="341">
        <v>5138</v>
      </c>
      <c r="I26" s="342">
        <v>84.492682124650557</v>
      </c>
      <c r="J26" s="341"/>
      <c r="K26" s="341">
        <v>4730</v>
      </c>
      <c r="L26" s="342">
        <v>36.032604555496306</v>
      </c>
      <c r="M26" s="341">
        <v>3813</v>
      </c>
      <c r="N26" s="342">
        <v>80.613107822410143</v>
      </c>
      <c r="O26" s="341"/>
      <c r="P26" s="341">
        <v>2316</v>
      </c>
      <c r="Q26" s="342">
        <v>17.643025824636247</v>
      </c>
      <c r="R26" s="341">
        <v>1645</v>
      </c>
      <c r="S26" s="342">
        <v>71.027633851468053</v>
      </c>
    </row>
    <row r="27" spans="1:19" s="275" customFormat="1" ht="18" customHeight="1" x14ac:dyDescent="0.2">
      <c r="B27" s="331" t="s">
        <v>49</v>
      </c>
      <c r="C27" s="341">
        <f t="shared" si="0"/>
        <v>1980</v>
      </c>
      <c r="D27" s="342">
        <f t="shared" si="1"/>
        <v>1.0952660168825852</v>
      </c>
      <c r="E27" s="338"/>
      <c r="F27" s="341">
        <v>702</v>
      </c>
      <c r="G27" s="342">
        <v>35.454545454545453</v>
      </c>
      <c r="H27" s="341">
        <v>521</v>
      </c>
      <c r="I27" s="342">
        <v>74.21652421652422</v>
      </c>
      <c r="J27" s="341"/>
      <c r="K27" s="341">
        <v>1171</v>
      </c>
      <c r="L27" s="342">
        <v>59.141414141414138</v>
      </c>
      <c r="M27" s="341">
        <v>855</v>
      </c>
      <c r="N27" s="342">
        <v>73.014517506404786</v>
      </c>
      <c r="O27" s="341"/>
      <c r="P27" s="341">
        <v>107</v>
      </c>
      <c r="Q27" s="342">
        <v>5.404040404040404</v>
      </c>
      <c r="R27" s="341">
        <v>83</v>
      </c>
      <c r="S27" s="342">
        <v>77.570093457943926</v>
      </c>
    </row>
    <row r="28" spans="1:19" s="275" customFormat="1" ht="18" customHeight="1" x14ac:dyDescent="0.2">
      <c r="B28" s="336" t="s">
        <v>4</v>
      </c>
      <c r="C28" s="343">
        <f t="shared" si="0"/>
        <v>196</v>
      </c>
      <c r="D28" s="344">
        <f t="shared" si="1"/>
        <v>0.10842027237827612</v>
      </c>
      <c r="E28" s="338"/>
      <c r="F28" s="343">
        <v>86</v>
      </c>
      <c r="G28" s="344">
        <v>43.877551020408163</v>
      </c>
      <c r="H28" s="343">
        <v>83</v>
      </c>
      <c r="I28" s="344">
        <v>96.511627906976756</v>
      </c>
      <c r="J28" s="341"/>
      <c r="K28" s="343">
        <v>110</v>
      </c>
      <c r="L28" s="344">
        <v>56.12244897959183</v>
      </c>
      <c r="M28" s="343">
        <v>105</v>
      </c>
      <c r="N28" s="344">
        <v>95.454545454545453</v>
      </c>
      <c r="O28" s="341"/>
      <c r="P28" s="343">
        <v>0</v>
      </c>
      <c r="Q28" s="344">
        <v>0</v>
      </c>
      <c r="R28" s="343">
        <v>0</v>
      </c>
      <c r="S28" s="344" t="s">
        <v>375</v>
      </c>
    </row>
    <row r="29" spans="1:19" s="212" customFormat="1" ht="18" customHeight="1" x14ac:dyDescent="0.2">
      <c r="B29" s="332" t="s">
        <v>3</v>
      </c>
      <c r="C29" s="333">
        <f>SUM(C11:C28)</f>
        <v>180778</v>
      </c>
      <c r="D29" s="334">
        <f t="shared" si="1"/>
        <v>100</v>
      </c>
      <c r="E29" s="349"/>
      <c r="F29" s="333">
        <f>SUM(F11:F28)</f>
        <v>90871</v>
      </c>
      <c r="G29" s="334">
        <f t="shared" ref="G12:G29" si="2">F29/$C29*100</f>
        <v>50.266625363705764</v>
      </c>
      <c r="H29" s="333">
        <f>SUM(H11:H28)</f>
        <v>77144</v>
      </c>
      <c r="I29" s="334">
        <f t="shared" ref="I29" si="3">H29/F29*100</f>
        <v>84.893970573670359</v>
      </c>
      <c r="J29" s="352"/>
      <c r="K29" s="333">
        <f>SUM(K11:K28)</f>
        <v>79555</v>
      </c>
      <c r="L29" s="334">
        <f t="shared" ref="L12:L29" si="4">K29/$C29*100</f>
        <v>44.007014127825286</v>
      </c>
      <c r="M29" s="333">
        <f>SUM(M11:M28)</f>
        <v>67204</v>
      </c>
      <c r="N29" s="334">
        <f t="shared" ref="N29" si="5">M29/K29*100</f>
        <v>84.474891584438438</v>
      </c>
      <c r="O29" s="352"/>
      <c r="P29" s="333">
        <f>SUM(P11:P28)</f>
        <v>10352</v>
      </c>
      <c r="Q29" s="353">
        <f t="shared" ref="Q12:Q29" si="6">P29/$C29*100</f>
        <v>5.7263605084689511</v>
      </c>
      <c r="R29" s="333">
        <f>SUM(R11:R28)</f>
        <v>9075</v>
      </c>
      <c r="S29" s="353">
        <f t="shared" ref="S29" si="7">R29/P29*100</f>
        <v>87.664219474497685</v>
      </c>
    </row>
    <row r="30" spans="1:19" s="256" customFormat="1" ht="6.75" customHeight="1" x14ac:dyDescent="0.2">
      <c r="B30" s="1144"/>
      <c r="C30" s="1144"/>
      <c r="D30" s="1144"/>
      <c r="E30" s="293"/>
    </row>
    <row r="31" spans="1:19" s="999" customFormat="1" x14ac:dyDescent="0.2">
      <c r="F31" s="1000"/>
    </row>
    <row r="32" spans="1:19" s="999" customFormat="1" x14ac:dyDescent="0.2">
      <c r="F32" s="1000"/>
      <c r="K32" s="1000"/>
    </row>
    <row r="33" spans="2:16" s="999" customFormat="1" x14ac:dyDescent="0.2">
      <c r="B33" s="1000"/>
      <c r="K33" s="1000"/>
    </row>
    <row r="34" spans="2:16" s="999" customFormat="1" x14ac:dyDescent="0.2">
      <c r="B34" s="999" t="s">
        <v>42</v>
      </c>
      <c r="F34" s="999" t="e">
        <f>GETPIVOTDATA("ID PRESTACION
COUNT",#REF!,"
CCAA",$B34,"
Tipo Prestación",$B$1,"Grado Resuelto",F$7)</f>
        <v>#REF!</v>
      </c>
      <c r="J34" s="999" t="e">
        <f>GETPIVOTDATA("ID PRESTACION
COUNT",#REF!,"
CCAA",$B34,"
Tipo Prestación",$B$1,"Grado Resuelto",J$7)</f>
        <v>#REF!</v>
      </c>
      <c r="K34" s="999" t="e">
        <f>GETPIVOTDATA("ID PRESTACION
COUNT",#REF!,"
CCAA",$B34,"
Tipo Prestación",$B$1,"Grado Resuelto",K$7)</f>
        <v>#REF!</v>
      </c>
      <c r="O34" s="999" t="e">
        <f>GETPIVOTDATA("ID PRESTACION
COUNT",#REF!,"
CCAA",$B34,"
Tipo Prestación",$B$1,"Grado Resuelto",O$7)</f>
        <v>#REF!</v>
      </c>
      <c r="P34" s="999" t="e">
        <f>GETPIVOTDATA("ID PRESTACION
COUNT",#REF!,"
CCAA",$B34,"
Tipo Prestación",$B$1,"Grado Resuelto",P$7)</f>
        <v>#REF!</v>
      </c>
    </row>
    <row r="35" spans="2:16" s="999" customFormat="1" x14ac:dyDescent="0.2">
      <c r="B35" s="999" t="s">
        <v>50</v>
      </c>
      <c r="F35" s="999" t="e">
        <f>GETPIVOTDATA("ID PRESTACION
COUNT",#REF!,"
CCAA",$B35,"
Tipo Prestación",$B$1,"Grado Resuelto",F$7)</f>
        <v>#REF!</v>
      </c>
      <c r="J35" s="999" t="e">
        <f>GETPIVOTDATA("ID PRESTACION
COUNT",#REF!,"
CCAA",$B35,"
Tipo Prestación",$B$1,"Grado Resuelto",J$7)</f>
        <v>#REF!</v>
      </c>
      <c r="K35" s="999" t="e">
        <f>GETPIVOTDATA("ID PRESTACION
COUNT",#REF!,"
CCAA",$B35,"
Tipo Prestación",$B$1,"Grado Resuelto",K$7)</f>
        <v>#REF!</v>
      </c>
      <c r="O35" s="999" t="e">
        <f>GETPIVOTDATA("ID PRESTACION
COUNT",#REF!,"
CCAA",$B35,"
Tipo Prestación",$B$1,"Grado Resuelto",O$7)</f>
        <v>#REF!</v>
      </c>
      <c r="P35" s="999" t="e">
        <f>GETPIVOTDATA("ID PRESTACION
COUNT",#REF!,"
CCAA",$B35,"
Tipo Prestación",$B$1,"Grado Resuelto",P$7)</f>
        <v>#REF!</v>
      </c>
    </row>
    <row r="36" spans="2:16" s="999" customFormat="1" x14ac:dyDescent="0.2"/>
    <row r="37" spans="2:16" s="999" customFormat="1" x14ac:dyDescent="0.2"/>
    <row r="38" spans="2:16" s="999" customFormat="1" x14ac:dyDescent="0.2"/>
    <row r="39" spans="2:16" s="1003" customFormat="1" x14ac:dyDescent="0.2"/>
    <row r="40" spans="2:16" s="1003" customFormat="1" x14ac:dyDescent="0.2"/>
    <row r="41" spans="2:16" s="1003" customFormat="1" x14ac:dyDescent="0.2"/>
    <row r="42" spans="2:16" s="999" customFormat="1" x14ac:dyDescent="0.2"/>
    <row r="43" spans="2:16" s="999" customFormat="1" x14ac:dyDescent="0.2"/>
    <row r="44" spans="2:16" s="999" customFormat="1" x14ac:dyDescent="0.2"/>
    <row r="45" spans="2:16" s="999" customFormat="1" x14ac:dyDescent="0.2"/>
    <row r="46" spans="2:16" s="999" customFormat="1" x14ac:dyDescent="0.2"/>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70</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444</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83</v>
      </c>
      <c r="D7" s="1151"/>
      <c r="E7" s="347"/>
      <c r="F7" s="1161" t="s">
        <v>34</v>
      </c>
      <c r="G7" s="1162"/>
      <c r="H7" s="1162"/>
      <c r="I7" s="1163"/>
      <c r="J7" s="351"/>
      <c r="K7" s="1161" t="s">
        <v>52</v>
      </c>
      <c r="L7" s="1162"/>
      <c r="M7" s="1162"/>
      <c r="N7" s="1163"/>
      <c r="O7" s="351"/>
      <c r="P7" s="1161" t="s">
        <v>53</v>
      </c>
      <c r="Q7" s="1162"/>
      <c r="R7" s="1162"/>
      <c r="S7" s="1163"/>
    </row>
    <row r="8" spans="1:21" s="211" customFormat="1" ht="37.5" customHeight="1" x14ac:dyDescent="0.2">
      <c r="A8" s="212"/>
      <c r="B8" s="1148"/>
      <c r="C8" s="1152"/>
      <c r="D8" s="1153"/>
      <c r="E8" s="347"/>
      <c r="F8" s="1164" t="s">
        <v>75</v>
      </c>
      <c r="G8" s="1165"/>
      <c r="H8" s="1166" t="s">
        <v>298</v>
      </c>
      <c r="I8" s="1167"/>
      <c r="J8" s="329"/>
      <c r="K8" s="1164" t="s">
        <v>75</v>
      </c>
      <c r="L8" s="1165"/>
      <c r="M8" s="1166" t="s">
        <v>298</v>
      </c>
      <c r="N8" s="1167"/>
      <c r="O8" s="329"/>
      <c r="P8" s="1164" t="s">
        <v>75</v>
      </c>
      <c r="Q8" s="1165"/>
      <c r="R8" s="1166" t="s">
        <v>298</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4724</v>
      </c>
      <c r="D11" s="340">
        <f>C11/C$29*100</f>
        <v>2.3044239671800075</v>
      </c>
      <c r="E11" s="338"/>
      <c r="F11" s="335">
        <v>2714</v>
      </c>
      <c r="G11" s="340">
        <v>57.451312447078749</v>
      </c>
      <c r="H11" s="335">
        <v>2666</v>
      </c>
      <c r="I11" s="340">
        <v>98.231392778187171</v>
      </c>
      <c r="J11" s="341"/>
      <c r="K11" s="335">
        <v>1933</v>
      </c>
      <c r="L11" s="340">
        <v>40.918712955122778</v>
      </c>
      <c r="M11" s="335">
        <v>1871</v>
      </c>
      <c r="N11" s="340">
        <v>96.792550439730988</v>
      </c>
      <c r="O11" s="341"/>
      <c r="P11" s="335">
        <v>77</v>
      </c>
      <c r="Q11" s="340">
        <v>1.6299745977984761</v>
      </c>
      <c r="R11" s="335">
        <v>35</v>
      </c>
      <c r="S11" s="340">
        <v>45.454545454545453</v>
      </c>
    </row>
    <row r="12" spans="1:21" s="275" customFormat="1" ht="18" customHeight="1" x14ac:dyDescent="0.2">
      <c r="A12" s="318"/>
      <c r="B12" s="331" t="s">
        <v>10</v>
      </c>
      <c r="C12" s="341">
        <f t="shared" ref="C12:C28" si="0">F12+K12+P12</f>
        <v>8350</v>
      </c>
      <c r="D12" s="342">
        <f t="shared" ref="D12:D29" si="1">C12/C$29*100</f>
        <v>4.0732303399561944</v>
      </c>
      <c r="E12" s="338"/>
      <c r="F12" s="341">
        <v>3556</v>
      </c>
      <c r="G12" s="342">
        <v>42.58682634730539</v>
      </c>
      <c r="H12" s="341">
        <v>3528</v>
      </c>
      <c r="I12" s="342">
        <v>99.212598425196859</v>
      </c>
      <c r="J12" s="341"/>
      <c r="K12" s="341">
        <v>3644</v>
      </c>
      <c r="L12" s="342">
        <v>43.640718562874255</v>
      </c>
      <c r="M12" s="341">
        <v>3594</v>
      </c>
      <c r="N12" s="342">
        <v>98.627881448957183</v>
      </c>
      <c r="O12" s="341"/>
      <c r="P12" s="341">
        <v>1150</v>
      </c>
      <c r="Q12" s="342">
        <v>13.77245508982036</v>
      </c>
      <c r="R12" s="341">
        <v>1121</v>
      </c>
      <c r="S12" s="342">
        <v>97.478260869565219</v>
      </c>
    </row>
    <row r="13" spans="1:21" s="275" customFormat="1" ht="18" customHeight="1" x14ac:dyDescent="0.2">
      <c r="A13" s="318"/>
      <c r="B13" s="331" t="s">
        <v>40</v>
      </c>
      <c r="C13" s="341">
        <f t="shared" si="0"/>
        <v>4263</v>
      </c>
      <c r="D13" s="342">
        <f t="shared" si="1"/>
        <v>2.079542627453085</v>
      </c>
      <c r="E13" s="338"/>
      <c r="F13" s="341">
        <v>1578</v>
      </c>
      <c r="G13" s="342">
        <v>37.016185784658688</v>
      </c>
      <c r="H13" s="341">
        <v>1559</v>
      </c>
      <c r="I13" s="342">
        <v>98.795944233206583</v>
      </c>
      <c r="J13" s="341"/>
      <c r="K13" s="341">
        <v>1519</v>
      </c>
      <c r="L13" s="342">
        <v>35.632183908045981</v>
      </c>
      <c r="M13" s="341">
        <v>1459</v>
      </c>
      <c r="N13" s="342">
        <v>96.050032916392354</v>
      </c>
      <c r="O13" s="341"/>
      <c r="P13" s="341">
        <v>1166</v>
      </c>
      <c r="Q13" s="342">
        <v>27.351630307295334</v>
      </c>
      <c r="R13" s="341">
        <v>1061</v>
      </c>
      <c r="S13" s="342">
        <v>90.99485420240137</v>
      </c>
    </row>
    <row r="14" spans="1:21" s="275" customFormat="1" ht="18" customHeight="1" x14ac:dyDescent="0.2">
      <c r="A14" s="318"/>
      <c r="B14" s="331" t="s">
        <v>41</v>
      </c>
      <c r="C14" s="341">
        <f t="shared" si="0"/>
        <v>812</v>
      </c>
      <c r="D14" s="342">
        <f t="shared" si="1"/>
        <v>0.3961033576101114</v>
      </c>
      <c r="E14" s="338"/>
      <c r="F14" s="341">
        <v>399</v>
      </c>
      <c r="G14" s="342">
        <v>49.137931034482754</v>
      </c>
      <c r="H14" s="341">
        <v>374</v>
      </c>
      <c r="I14" s="342">
        <v>93.734335839598998</v>
      </c>
      <c r="J14" s="341"/>
      <c r="K14" s="341">
        <v>372</v>
      </c>
      <c r="L14" s="342">
        <v>45.812807881773395</v>
      </c>
      <c r="M14" s="341">
        <v>321</v>
      </c>
      <c r="N14" s="342">
        <v>86.290322580645167</v>
      </c>
      <c r="O14" s="341"/>
      <c r="P14" s="341">
        <v>41</v>
      </c>
      <c r="Q14" s="342">
        <v>5.0492610837438425</v>
      </c>
      <c r="R14" s="341">
        <v>14</v>
      </c>
      <c r="S14" s="342">
        <v>34.146341463414636</v>
      </c>
    </row>
    <row r="15" spans="1:21" s="275" customFormat="1" ht="18" customHeight="1" x14ac:dyDescent="0.2">
      <c r="A15" s="318"/>
      <c r="B15" s="331" t="s">
        <v>9</v>
      </c>
      <c r="C15" s="341">
        <f t="shared" si="0"/>
        <v>13633</v>
      </c>
      <c r="D15" s="342">
        <f t="shared" si="1"/>
        <v>6.6503412245057252</v>
      </c>
      <c r="E15" s="338"/>
      <c r="F15" s="341">
        <v>3908</v>
      </c>
      <c r="G15" s="342">
        <v>28.66573754859532</v>
      </c>
      <c r="H15" s="341">
        <v>3465</v>
      </c>
      <c r="I15" s="342">
        <v>88.664278403275333</v>
      </c>
      <c r="J15" s="341"/>
      <c r="K15" s="341">
        <v>4289</v>
      </c>
      <c r="L15" s="342">
        <v>31.460426905303308</v>
      </c>
      <c r="M15" s="341">
        <v>3688</v>
      </c>
      <c r="N15" s="342">
        <v>85.98740965259968</v>
      </c>
      <c r="O15" s="341"/>
      <c r="P15" s="341">
        <v>5436</v>
      </c>
      <c r="Q15" s="342">
        <v>39.873835546101368</v>
      </c>
      <c r="R15" s="341">
        <v>4715</v>
      </c>
      <c r="S15" s="342">
        <v>86.736571008094188</v>
      </c>
    </row>
    <row r="16" spans="1:21" s="275" customFormat="1" ht="18" customHeight="1" x14ac:dyDescent="0.2">
      <c r="A16" s="318"/>
      <c r="B16" s="331" t="s">
        <v>8</v>
      </c>
      <c r="C16" s="341">
        <f t="shared" si="0"/>
        <v>164</v>
      </c>
      <c r="D16" s="342">
        <f t="shared" si="1"/>
        <v>8.0001170748840222E-2</v>
      </c>
      <c r="E16" s="338"/>
      <c r="F16" s="341">
        <v>85</v>
      </c>
      <c r="G16" s="342">
        <v>51.829268292682926</v>
      </c>
      <c r="H16" s="341">
        <v>85</v>
      </c>
      <c r="I16" s="342">
        <v>100</v>
      </c>
      <c r="J16" s="341"/>
      <c r="K16" s="341">
        <v>79</v>
      </c>
      <c r="L16" s="342">
        <v>48.170731707317074</v>
      </c>
      <c r="M16" s="341">
        <v>79</v>
      </c>
      <c r="N16" s="342">
        <v>100</v>
      </c>
      <c r="O16" s="341"/>
      <c r="P16" s="341">
        <v>0</v>
      </c>
      <c r="Q16" s="342">
        <v>0</v>
      </c>
      <c r="R16" s="341">
        <v>0</v>
      </c>
      <c r="S16" s="342" t="s">
        <v>375</v>
      </c>
    </row>
    <row r="17" spans="1:19" s="275" customFormat="1" ht="18" customHeight="1" x14ac:dyDescent="0.2">
      <c r="A17" s="318"/>
      <c r="B17" s="331" t="s">
        <v>7</v>
      </c>
      <c r="C17" s="341">
        <f t="shared" si="0"/>
        <v>51721</v>
      </c>
      <c r="D17" s="342">
        <f t="shared" si="1"/>
        <v>25.230125318907103</v>
      </c>
      <c r="E17" s="338"/>
      <c r="F17" s="341">
        <v>16542</v>
      </c>
      <c r="G17" s="342">
        <v>31.983140310512169</v>
      </c>
      <c r="H17" s="341">
        <v>14029</v>
      </c>
      <c r="I17" s="342">
        <v>84.808366582033614</v>
      </c>
      <c r="J17" s="341"/>
      <c r="K17" s="341">
        <v>16664</v>
      </c>
      <c r="L17" s="342">
        <v>32.219021287291426</v>
      </c>
      <c r="M17" s="341">
        <v>13361</v>
      </c>
      <c r="N17" s="342">
        <v>80.178828612578016</v>
      </c>
      <c r="O17" s="341"/>
      <c r="P17" s="341">
        <v>18515</v>
      </c>
      <c r="Q17" s="342">
        <v>35.797838402196405</v>
      </c>
      <c r="R17" s="341">
        <v>13299</v>
      </c>
      <c r="S17" s="342">
        <v>71.828247366999733</v>
      </c>
    </row>
    <row r="18" spans="1:19" s="275" customFormat="1" ht="18" customHeight="1" x14ac:dyDescent="0.2">
      <c r="A18" s="318"/>
      <c r="B18" s="331" t="s">
        <v>43</v>
      </c>
      <c r="C18" s="341">
        <f t="shared" si="0"/>
        <v>10102</v>
      </c>
      <c r="D18" s="342">
        <f t="shared" si="1"/>
        <v>4.9278769933218536</v>
      </c>
      <c r="E18" s="338"/>
      <c r="F18" s="341">
        <v>3575</v>
      </c>
      <c r="G18" s="342">
        <v>35.389031874876267</v>
      </c>
      <c r="H18" s="341">
        <v>2968</v>
      </c>
      <c r="I18" s="342">
        <v>83.020979020979027</v>
      </c>
      <c r="J18" s="341"/>
      <c r="K18" s="341">
        <v>3706</v>
      </c>
      <c r="L18" s="342">
        <v>36.685804791130472</v>
      </c>
      <c r="M18" s="341">
        <v>3148</v>
      </c>
      <c r="N18" s="342">
        <v>84.943335132218024</v>
      </c>
      <c r="O18" s="341"/>
      <c r="P18" s="341">
        <v>2821</v>
      </c>
      <c r="Q18" s="342">
        <v>27.925163333993268</v>
      </c>
      <c r="R18" s="341">
        <v>2214</v>
      </c>
      <c r="S18" s="342">
        <v>78.482807515065574</v>
      </c>
    </row>
    <row r="19" spans="1:19" s="275" customFormat="1" ht="18" customHeight="1" x14ac:dyDescent="0.2">
      <c r="A19" s="318"/>
      <c r="B19" s="331" t="s">
        <v>44</v>
      </c>
      <c r="C19" s="341">
        <f t="shared" si="0"/>
        <v>23903</v>
      </c>
      <c r="D19" s="342">
        <f t="shared" si="1"/>
        <v>11.660170636643464</v>
      </c>
      <c r="E19" s="338"/>
      <c r="F19" s="341">
        <v>5781</v>
      </c>
      <c r="G19" s="342">
        <v>24.1852487135506</v>
      </c>
      <c r="H19" s="341">
        <v>5447</v>
      </c>
      <c r="I19" s="342">
        <v>94.222452862826501</v>
      </c>
      <c r="J19" s="341"/>
      <c r="K19" s="341">
        <v>10755</v>
      </c>
      <c r="L19" s="342">
        <v>44.994352173367361</v>
      </c>
      <c r="M19" s="341">
        <v>9739</v>
      </c>
      <c r="N19" s="342">
        <v>90.553231055323096</v>
      </c>
      <c r="O19" s="341"/>
      <c r="P19" s="341">
        <v>7367</v>
      </c>
      <c r="Q19" s="342">
        <v>30.820399113082043</v>
      </c>
      <c r="R19" s="341">
        <v>5916</v>
      </c>
      <c r="S19" s="342">
        <v>80.304058639880552</v>
      </c>
    </row>
    <row r="20" spans="1:19" s="275" customFormat="1" ht="18" customHeight="1" x14ac:dyDescent="0.2">
      <c r="A20" s="318"/>
      <c r="B20" s="331" t="s">
        <v>6</v>
      </c>
      <c r="C20" s="341">
        <f t="shared" si="0"/>
        <v>22163</v>
      </c>
      <c r="D20" s="342">
        <f t="shared" si="1"/>
        <v>10.81137772747894</v>
      </c>
      <c r="E20" s="338"/>
      <c r="F20" s="341">
        <v>7361</v>
      </c>
      <c r="G20" s="342">
        <v>33.213012678788971</v>
      </c>
      <c r="H20" s="341">
        <v>5085</v>
      </c>
      <c r="I20" s="342">
        <v>69.080288004347238</v>
      </c>
      <c r="J20" s="341"/>
      <c r="K20" s="341">
        <v>8261</v>
      </c>
      <c r="L20" s="342">
        <v>37.273834769661143</v>
      </c>
      <c r="M20" s="341">
        <v>5260</v>
      </c>
      <c r="N20" s="342">
        <v>63.672678852439169</v>
      </c>
      <c r="O20" s="341"/>
      <c r="P20" s="341">
        <v>6541</v>
      </c>
      <c r="Q20" s="342">
        <v>29.513152551549883</v>
      </c>
      <c r="R20" s="341">
        <v>3417</v>
      </c>
      <c r="S20" s="342">
        <v>52.239718697446868</v>
      </c>
    </row>
    <row r="21" spans="1:19" s="275" customFormat="1" ht="18" customHeight="1" x14ac:dyDescent="0.2">
      <c r="A21" s="318"/>
      <c r="B21" s="331" t="s">
        <v>5</v>
      </c>
      <c r="C21" s="341">
        <f t="shared" si="0"/>
        <v>18691</v>
      </c>
      <c r="D21" s="342">
        <f t="shared" si="1"/>
        <v>9.117694405283979</v>
      </c>
      <c r="E21" s="338"/>
      <c r="F21" s="341">
        <v>5898</v>
      </c>
      <c r="G21" s="342">
        <v>31.555293991760742</v>
      </c>
      <c r="H21" s="341">
        <v>5151</v>
      </c>
      <c r="I21" s="342">
        <v>87.33468972533062</v>
      </c>
      <c r="J21" s="341"/>
      <c r="K21" s="341">
        <v>6070</v>
      </c>
      <c r="L21" s="342">
        <v>32.475522978973835</v>
      </c>
      <c r="M21" s="341">
        <v>4707</v>
      </c>
      <c r="N21" s="342">
        <v>77.545304777594723</v>
      </c>
      <c r="O21" s="341"/>
      <c r="P21" s="341">
        <v>6723</v>
      </c>
      <c r="Q21" s="342">
        <v>35.969183029265423</v>
      </c>
      <c r="R21" s="341">
        <v>4895</v>
      </c>
      <c r="S21" s="342">
        <v>72.809757548713378</v>
      </c>
    </row>
    <row r="22" spans="1:19" s="275" customFormat="1" ht="18" customHeight="1" x14ac:dyDescent="0.2">
      <c r="A22" s="318"/>
      <c r="B22" s="331" t="s">
        <v>38</v>
      </c>
      <c r="C22" s="341">
        <f t="shared" si="0"/>
        <v>14670</v>
      </c>
      <c r="D22" s="342">
        <f t="shared" si="1"/>
        <v>7.1562022858871099</v>
      </c>
      <c r="E22" s="338"/>
      <c r="F22" s="341">
        <v>5814</v>
      </c>
      <c r="G22" s="342">
        <v>39.631901840490798</v>
      </c>
      <c r="H22" s="341">
        <v>5543</v>
      </c>
      <c r="I22" s="342">
        <v>95.338837289301679</v>
      </c>
      <c r="J22" s="341"/>
      <c r="K22" s="341">
        <v>4694</v>
      </c>
      <c r="L22" s="342">
        <v>31.997273346966598</v>
      </c>
      <c r="M22" s="341">
        <v>4244</v>
      </c>
      <c r="N22" s="342">
        <v>90.413293566254794</v>
      </c>
      <c r="O22" s="341"/>
      <c r="P22" s="341">
        <v>4162</v>
      </c>
      <c r="Q22" s="342">
        <v>28.370824812542605</v>
      </c>
      <c r="R22" s="341">
        <v>3542</v>
      </c>
      <c r="S22" s="342">
        <v>85.10331571359923</v>
      </c>
    </row>
    <row r="23" spans="1:19" s="275" customFormat="1" ht="18" customHeight="1" x14ac:dyDescent="0.2">
      <c r="A23" s="318"/>
      <c r="B23" s="331" t="s">
        <v>45</v>
      </c>
      <c r="C23" s="341">
        <f t="shared" si="0"/>
        <v>25553</v>
      </c>
      <c r="D23" s="342">
        <f t="shared" si="1"/>
        <v>12.465060464299478</v>
      </c>
      <c r="E23" s="338"/>
      <c r="F23" s="341">
        <v>12315</v>
      </c>
      <c r="G23" s="342">
        <v>48.193949829765586</v>
      </c>
      <c r="H23" s="341">
        <v>10697</v>
      </c>
      <c r="I23" s="342">
        <v>86.861550954120986</v>
      </c>
      <c r="J23" s="341"/>
      <c r="K23" s="341">
        <v>8800</v>
      </c>
      <c r="L23" s="342">
        <v>34.438226431338784</v>
      </c>
      <c r="M23" s="341">
        <v>7339</v>
      </c>
      <c r="N23" s="342">
        <v>83.39772727272728</v>
      </c>
      <c r="O23" s="341"/>
      <c r="P23" s="341">
        <v>4438</v>
      </c>
      <c r="Q23" s="342">
        <v>17.36782373889563</v>
      </c>
      <c r="R23" s="341">
        <v>3275</v>
      </c>
      <c r="S23" s="342">
        <v>73.79450202794051</v>
      </c>
    </row>
    <row r="24" spans="1:19" s="275" customFormat="1" ht="18" customHeight="1" x14ac:dyDescent="0.2">
      <c r="A24" s="318">
        <v>47094</v>
      </c>
      <c r="B24" s="331" t="s">
        <v>46</v>
      </c>
      <c r="C24" s="341">
        <f t="shared" si="0"/>
        <v>1165</v>
      </c>
      <c r="D24" s="342">
        <f t="shared" si="1"/>
        <v>0.56830099952682234</v>
      </c>
      <c r="E24" s="338"/>
      <c r="F24" s="341">
        <v>668</v>
      </c>
      <c r="G24" s="342">
        <v>57.339055793991413</v>
      </c>
      <c r="H24" s="341">
        <v>647</v>
      </c>
      <c r="I24" s="342">
        <v>96.856287425149702</v>
      </c>
      <c r="J24" s="341"/>
      <c r="K24" s="341">
        <v>364</v>
      </c>
      <c r="L24" s="342">
        <v>31.244635193133046</v>
      </c>
      <c r="M24" s="341">
        <v>338</v>
      </c>
      <c r="N24" s="342">
        <v>92.857142857142861</v>
      </c>
      <c r="O24" s="341"/>
      <c r="P24" s="341">
        <v>133</v>
      </c>
      <c r="Q24" s="342">
        <v>11.416309012875537</v>
      </c>
      <c r="R24" s="341">
        <v>105</v>
      </c>
      <c r="S24" s="342">
        <v>78.94736842105263</v>
      </c>
    </row>
    <row r="25" spans="1:19" s="275" customFormat="1" ht="18" customHeight="1" x14ac:dyDescent="0.2">
      <c r="B25" s="331" t="s">
        <v>47</v>
      </c>
      <c r="C25" s="341">
        <f t="shared" si="0"/>
        <v>2782</v>
      </c>
      <c r="D25" s="342">
        <f t="shared" si="1"/>
        <v>1.3570930306297164</v>
      </c>
      <c r="E25" s="338"/>
      <c r="F25" s="341">
        <v>733</v>
      </c>
      <c r="G25" s="342">
        <v>26.347951114306255</v>
      </c>
      <c r="H25" s="341">
        <v>599</v>
      </c>
      <c r="I25" s="342">
        <v>81.718963165075024</v>
      </c>
      <c r="J25" s="341"/>
      <c r="K25" s="341">
        <v>1301</v>
      </c>
      <c r="L25" s="342">
        <v>46.764917325664989</v>
      </c>
      <c r="M25" s="341">
        <v>1019</v>
      </c>
      <c r="N25" s="342">
        <v>78.324365872405849</v>
      </c>
      <c r="O25" s="341"/>
      <c r="P25" s="341">
        <v>748</v>
      </c>
      <c r="Q25" s="342">
        <v>26.887131560028756</v>
      </c>
      <c r="R25" s="341">
        <v>461</v>
      </c>
      <c r="S25" s="342">
        <v>61.63101604278075</v>
      </c>
    </row>
    <row r="26" spans="1:19" s="275" customFormat="1" ht="18" customHeight="1" x14ac:dyDescent="0.2">
      <c r="B26" s="331" t="s">
        <v>48</v>
      </c>
      <c r="C26" s="341">
        <f t="shared" si="0"/>
        <v>1393</v>
      </c>
      <c r="D26" s="342">
        <f t="shared" si="1"/>
        <v>0.67952213934838068</v>
      </c>
      <c r="E26" s="338"/>
      <c r="F26" s="341">
        <v>694</v>
      </c>
      <c r="G26" s="342">
        <v>49.820531227566406</v>
      </c>
      <c r="H26" s="341">
        <v>580</v>
      </c>
      <c r="I26" s="342">
        <v>83.573487031700296</v>
      </c>
      <c r="J26" s="341"/>
      <c r="K26" s="341">
        <v>656</v>
      </c>
      <c r="L26" s="342">
        <v>47.092605886575733</v>
      </c>
      <c r="M26" s="341">
        <v>545</v>
      </c>
      <c r="N26" s="342">
        <v>83.079268292682926</v>
      </c>
      <c r="O26" s="341"/>
      <c r="P26" s="341">
        <v>43</v>
      </c>
      <c r="Q26" s="342">
        <v>3.0868628858578608</v>
      </c>
      <c r="R26" s="341">
        <v>36</v>
      </c>
      <c r="S26" s="342">
        <v>83.720930232558146</v>
      </c>
    </row>
    <row r="27" spans="1:19" s="275" customFormat="1" ht="18" customHeight="1" x14ac:dyDescent="0.2">
      <c r="B27" s="331" t="s">
        <v>49</v>
      </c>
      <c r="C27" s="341">
        <f t="shared" si="0"/>
        <v>904</v>
      </c>
      <c r="D27" s="342">
        <f t="shared" si="1"/>
        <v>0.44098206315214367</v>
      </c>
      <c r="E27" s="338"/>
      <c r="F27" s="341">
        <v>482</v>
      </c>
      <c r="G27" s="342">
        <v>53.318584070796462</v>
      </c>
      <c r="H27" s="341">
        <v>405</v>
      </c>
      <c r="I27" s="342">
        <v>84.024896265560173</v>
      </c>
      <c r="J27" s="341"/>
      <c r="K27" s="341">
        <v>403</v>
      </c>
      <c r="L27" s="342">
        <v>44.579646017699112</v>
      </c>
      <c r="M27" s="341">
        <v>300</v>
      </c>
      <c r="N27" s="342">
        <v>74.441687344913149</v>
      </c>
      <c r="O27" s="341"/>
      <c r="P27" s="341">
        <v>19</v>
      </c>
      <c r="Q27" s="342">
        <v>2.1017699115044248</v>
      </c>
      <c r="R27" s="341">
        <v>14</v>
      </c>
      <c r="S27" s="342">
        <v>73.68421052631578</v>
      </c>
    </row>
    <row r="28" spans="1:19" s="275" customFormat="1" ht="18" customHeight="1" x14ac:dyDescent="0.2">
      <c r="B28" s="336" t="s">
        <v>4</v>
      </c>
      <c r="C28" s="343">
        <f t="shared" si="0"/>
        <v>4</v>
      </c>
      <c r="D28" s="344">
        <f t="shared" si="1"/>
        <v>1.9512480670448836E-3</v>
      </c>
      <c r="E28" s="338"/>
      <c r="F28" s="343">
        <v>2</v>
      </c>
      <c r="G28" s="344">
        <v>50</v>
      </c>
      <c r="H28" s="343">
        <v>2</v>
      </c>
      <c r="I28" s="344">
        <v>100</v>
      </c>
      <c r="J28" s="341"/>
      <c r="K28" s="343">
        <v>1</v>
      </c>
      <c r="L28" s="344">
        <v>25</v>
      </c>
      <c r="M28" s="343">
        <v>1</v>
      </c>
      <c r="N28" s="344">
        <v>100</v>
      </c>
      <c r="O28" s="341"/>
      <c r="P28" s="343">
        <v>1</v>
      </c>
      <c r="Q28" s="344">
        <v>25</v>
      </c>
      <c r="R28" s="343">
        <v>1</v>
      </c>
      <c r="S28" s="344">
        <v>100</v>
      </c>
    </row>
    <row r="29" spans="1:19" s="212" customFormat="1" ht="18" customHeight="1" x14ac:dyDescent="0.2">
      <c r="B29" s="332" t="s">
        <v>3</v>
      </c>
      <c r="C29" s="333">
        <f>SUM(C11:C28)</f>
        <v>204997</v>
      </c>
      <c r="D29" s="334">
        <f t="shared" si="1"/>
        <v>100</v>
      </c>
      <c r="E29" s="349"/>
      <c r="F29" s="333">
        <f>SUM(F11:F28)</f>
        <v>72105</v>
      </c>
      <c r="G29" s="334">
        <f t="shared" ref="G29" si="2">F29/$C29*100</f>
        <v>35.173685468567832</v>
      </c>
      <c r="H29" s="333">
        <f>SUM(H11:H28)</f>
        <v>62830</v>
      </c>
      <c r="I29" s="334">
        <f t="shared" ref="I29" si="3">H29/F29*100</f>
        <v>87.136814367935642</v>
      </c>
      <c r="J29" s="352"/>
      <c r="K29" s="333">
        <f>SUM(K11:K28)</f>
        <v>73511</v>
      </c>
      <c r="L29" s="334">
        <f t="shared" ref="L29" si="4">K29/$C29*100</f>
        <v>35.859549164134108</v>
      </c>
      <c r="M29" s="333">
        <f>SUM(M11:M28)</f>
        <v>61013</v>
      </c>
      <c r="N29" s="334">
        <f t="shared" ref="N29" si="5">M29/K29*100</f>
        <v>82.998462815088899</v>
      </c>
      <c r="O29" s="352"/>
      <c r="P29" s="333">
        <f>SUM(P11:P28)</f>
        <v>59381</v>
      </c>
      <c r="Q29" s="353">
        <f t="shared" ref="Q29" si="6">P29/$C29*100</f>
        <v>28.966765367298059</v>
      </c>
      <c r="R29" s="333">
        <f>SUM(R11:R28)</f>
        <v>44121</v>
      </c>
      <c r="S29" s="353">
        <f t="shared" ref="S29" si="7">R29/P29*100</f>
        <v>74.301544265000587</v>
      </c>
    </row>
    <row r="30" spans="1:19" s="256" customFormat="1" ht="6.75" customHeight="1" x14ac:dyDescent="0.2">
      <c r="B30" s="1144"/>
      <c r="C30" s="1144"/>
      <c r="D30" s="114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U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69</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9.5" customHeight="1" x14ac:dyDescent="0.2">
      <c r="B4" s="1159" t="s">
        <v>443</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69</v>
      </c>
      <c r="D7" s="1151"/>
      <c r="E7" s="347"/>
      <c r="F7" s="1161" t="s">
        <v>34</v>
      </c>
      <c r="G7" s="1162"/>
      <c r="H7" s="1162"/>
      <c r="I7" s="1163"/>
      <c r="J7" s="351"/>
      <c r="K7" s="1161" t="s">
        <v>52</v>
      </c>
      <c r="L7" s="1162"/>
      <c r="M7" s="1162"/>
      <c r="N7" s="1163"/>
      <c r="O7" s="351"/>
      <c r="P7" s="1161" t="s">
        <v>53</v>
      </c>
      <c r="Q7" s="1162"/>
      <c r="R7" s="1162"/>
      <c r="S7" s="1163"/>
    </row>
    <row r="8" spans="1:21" s="211" customFormat="1" ht="37.5" customHeight="1" x14ac:dyDescent="0.2">
      <c r="A8" s="212"/>
      <c r="B8" s="1148"/>
      <c r="C8" s="1152"/>
      <c r="D8" s="1153"/>
      <c r="E8" s="347"/>
      <c r="F8" s="1164" t="s">
        <v>75</v>
      </c>
      <c r="G8" s="1165"/>
      <c r="H8" s="1166" t="s">
        <v>298</v>
      </c>
      <c r="I8" s="1167"/>
      <c r="J8" s="329"/>
      <c r="K8" s="1164" t="s">
        <v>75</v>
      </c>
      <c r="L8" s="1165"/>
      <c r="M8" s="1166" t="s">
        <v>298</v>
      </c>
      <c r="N8" s="1167"/>
      <c r="O8" s="329"/>
      <c r="P8" s="1164" t="s">
        <v>75</v>
      </c>
      <c r="Q8" s="1165"/>
      <c r="R8" s="1166" t="s">
        <v>298</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80212</v>
      </c>
      <c r="D11" s="340">
        <f>C11/C$29*100</f>
        <v>14.529185346193904</v>
      </c>
      <c r="E11" s="338"/>
      <c r="F11" s="335">
        <v>26549</v>
      </c>
      <c r="G11" s="340">
        <v>33.098538871989227</v>
      </c>
      <c r="H11" s="335">
        <v>21371</v>
      </c>
      <c r="I11" s="340">
        <v>80.496440543899965</v>
      </c>
      <c r="J11" s="341"/>
      <c r="K11" s="335">
        <v>37673</v>
      </c>
      <c r="L11" s="340">
        <v>46.966788011768813</v>
      </c>
      <c r="M11" s="335">
        <v>30130</v>
      </c>
      <c r="N11" s="340">
        <v>79.977702864120189</v>
      </c>
      <c r="O11" s="341"/>
      <c r="P11" s="335">
        <v>15990</v>
      </c>
      <c r="Q11" s="340">
        <v>19.934673116241957</v>
      </c>
      <c r="R11" s="335">
        <v>13509</v>
      </c>
      <c r="S11" s="340">
        <v>84.484052532833019</v>
      </c>
    </row>
    <row r="12" spans="1:21" s="275" customFormat="1" ht="18" customHeight="1" x14ac:dyDescent="0.2">
      <c r="A12" s="318"/>
      <c r="B12" s="331" t="s">
        <v>10</v>
      </c>
      <c r="C12" s="341">
        <f t="shared" ref="C12:C28" si="0">F12+K12+P12</f>
        <v>19983</v>
      </c>
      <c r="D12" s="342">
        <f t="shared" ref="D12:D29" si="1">C12/C$29*100</f>
        <v>3.6196168998777338</v>
      </c>
      <c r="E12" s="338"/>
      <c r="F12" s="341">
        <v>4519</v>
      </c>
      <c r="G12" s="342">
        <v>22.61422208877546</v>
      </c>
      <c r="H12" s="341">
        <v>3873</v>
      </c>
      <c r="I12" s="342">
        <v>85.704801947333479</v>
      </c>
      <c r="J12" s="341"/>
      <c r="K12" s="341">
        <v>7411</v>
      </c>
      <c r="L12" s="342">
        <v>37.086523545013264</v>
      </c>
      <c r="M12" s="341">
        <v>6243</v>
      </c>
      <c r="N12" s="342">
        <v>84.239643772770208</v>
      </c>
      <c r="O12" s="341"/>
      <c r="P12" s="341">
        <v>8053</v>
      </c>
      <c r="Q12" s="342">
        <v>40.299254366211279</v>
      </c>
      <c r="R12" s="341">
        <v>6742</v>
      </c>
      <c r="S12" s="342">
        <v>83.72035266360362</v>
      </c>
    </row>
    <row r="13" spans="1:21" s="275" customFormat="1" ht="18" customHeight="1" x14ac:dyDescent="0.2">
      <c r="A13" s="318"/>
      <c r="B13" s="331" t="s">
        <v>40</v>
      </c>
      <c r="C13" s="341">
        <f t="shared" si="0"/>
        <v>11057</v>
      </c>
      <c r="D13" s="342">
        <f t="shared" si="1"/>
        <v>2.0028075895485218</v>
      </c>
      <c r="E13" s="338"/>
      <c r="F13" s="341">
        <v>2743</v>
      </c>
      <c r="G13" s="342">
        <v>24.807814054445149</v>
      </c>
      <c r="H13" s="341">
        <v>2656</v>
      </c>
      <c r="I13" s="342">
        <v>96.828290193219104</v>
      </c>
      <c r="J13" s="341"/>
      <c r="K13" s="341">
        <v>4059</v>
      </c>
      <c r="L13" s="342">
        <v>36.709776612100931</v>
      </c>
      <c r="M13" s="341">
        <v>3892</v>
      </c>
      <c r="N13" s="342">
        <v>95.885686129588564</v>
      </c>
      <c r="O13" s="341"/>
      <c r="P13" s="341">
        <v>4255</v>
      </c>
      <c r="Q13" s="342">
        <v>38.482409333453923</v>
      </c>
      <c r="R13" s="341">
        <v>4027</v>
      </c>
      <c r="S13" s="342">
        <v>94.641598119858998</v>
      </c>
    </row>
    <row r="14" spans="1:21" s="275" customFormat="1" ht="18" customHeight="1" x14ac:dyDescent="0.2">
      <c r="A14" s="318"/>
      <c r="B14" s="331" t="s">
        <v>41</v>
      </c>
      <c r="C14" s="341">
        <f t="shared" si="0"/>
        <v>21620</v>
      </c>
      <c r="D14" s="342">
        <f t="shared" si="1"/>
        <v>3.9161345831635193</v>
      </c>
      <c r="E14" s="338"/>
      <c r="F14" s="341">
        <v>4481</v>
      </c>
      <c r="G14" s="342">
        <v>20.726179463459758</v>
      </c>
      <c r="H14" s="341">
        <v>2223</v>
      </c>
      <c r="I14" s="342">
        <v>49.609462173621957</v>
      </c>
      <c r="J14" s="341"/>
      <c r="K14" s="341">
        <v>7469</v>
      </c>
      <c r="L14" s="342">
        <v>34.546716003700276</v>
      </c>
      <c r="M14" s="341">
        <v>2946</v>
      </c>
      <c r="N14" s="342">
        <v>39.443031195608512</v>
      </c>
      <c r="O14" s="341"/>
      <c r="P14" s="341">
        <v>9670</v>
      </c>
      <c r="Q14" s="342">
        <v>44.727104532839959</v>
      </c>
      <c r="R14" s="341">
        <v>2831</v>
      </c>
      <c r="S14" s="342">
        <v>29.276111685625644</v>
      </c>
    </row>
    <row r="15" spans="1:21" s="275" customFormat="1" ht="18" customHeight="1" x14ac:dyDescent="0.2">
      <c r="A15" s="318"/>
      <c r="B15" s="331" t="s">
        <v>9</v>
      </c>
      <c r="C15" s="341">
        <f t="shared" si="0"/>
        <v>16271</v>
      </c>
      <c r="D15" s="342">
        <f t="shared" si="1"/>
        <v>2.9472444867092333</v>
      </c>
      <c r="E15" s="338"/>
      <c r="F15" s="341">
        <v>5494</v>
      </c>
      <c r="G15" s="342">
        <v>33.765595230778686</v>
      </c>
      <c r="H15" s="341">
        <v>4691</v>
      </c>
      <c r="I15" s="342">
        <v>85.384055333090643</v>
      </c>
      <c r="J15" s="341"/>
      <c r="K15" s="341">
        <v>6124</v>
      </c>
      <c r="L15" s="342">
        <v>37.63751459652142</v>
      </c>
      <c r="M15" s="341">
        <v>5319</v>
      </c>
      <c r="N15" s="342">
        <v>86.854996734160679</v>
      </c>
      <c r="O15" s="341"/>
      <c r="P15" s="341">
        <v>4653</v>
      </c>
      <c r="Q15" s="342">
        <v>28.596890172699897</v>
      </c>
      <c r="R15" s="341">
        <v>4098</v>
      </c>
      <c r="S15" s="342">
        <v>88.072211476466805</v>
      </c>
    </row>
    <row r="16" spans="1:21" s="275" customFormat="1" ht="18" customHeight="1" x14ac:dyDescent="0.2">
      <c r="A16" s="318"/>
      <c r="B16" s="331" t="s">
        <v>8</v>
      </c>
      <c r="C16" s="341">
        <f t="shared" si="0"/>
        <v>8970</v>
      </c>
      <c r="D16" s="342">
        <f t="shared" si="1"/>
        <v>1.624779241950822</v>
      </c>
      <c r="E16" s="338"/>
      <c r="F16" s="341">
        <v>2325</v>
      </c>
      <c r="G16" s="342">
        <v>25.91973244147157</v>
      </c>
      <c r="H16" s="341">
        <v>2023</v>
      </c>
      <c r="I16" s="342">
        <v>87.010752688172047</v>
      </c>
      <c r="J16" s="341"/>
      <c r="K16" s="341">
        <v>3536</v>
      </c>
      <c r="L16" s="342">
        <v>39.420289855072468</v>
      </c>
      <c r="M16" s="341">
        <v>2705</v>
      </c>
      <c r="N16" s="342">
        <v>76.498868778280539</v>
      </c>
      <c r="O16" s="341"/>
      <c r="P16" s="341">
        <v>3109</v>
      </c>
      <c r="Q16" s="342">
        <v>34.659977703455965</v>
      </c>
      <c r="R16" s="341">
        <v>2285</v>
      </c>
      <c r="S16" s="342">
        <v>73.496301061434536</v>
      </c>
    </row>
    <row r="17" spans="1:19" s="275" customFormat="1" ht="18" customHeight="1" x14ac:dyDescent="0.2">
      <c r="A17" s="318"/>
      <c r="B17" s="331" t="s">
        <v>7</v>
      </c>
      <c r="C17" s="341">
        <f t="shared" si="0"/>
        <v>32552</v>
      </c>
      <c r="D17" s="342">
        <f t="shared" si="1"/>
        <v>5.8963003215142873</v>
      </c>
      <c r="E17" s="338"/>
      <c r="F17" s="341">
        <v>9112</v>
      </c>
      <c r="G17" s="342">
        <v>27.992135659867291</v>
      </c>
      <c r="H17" s="341">
        <v>6505</v>
      </c>
      <c r="I17" s="342">
        <v>71.389376646180864</v>
      </c>
      <c r="J17" s="341"/>
      <c r="K17" s="341">
        <v>12020</v>
      </c>
      <c r="L17" s="342">
        <v>36.925534529368399</v>
      </c>
      <c r="M17" s="341">
        <v>8226</v>
      </c>
      <c r="N17" s="342">
        <v>68.435940099833616</v>
      </c>
      <c r="O17" s="341"/>
      <c r="P17" s="341">
        <v>11420</v>
      </c>
      <c r="Q17" s="342">
        <v>35.082329810764321</v>
      </c>
      <c r="R17" s="341">
        <v>7954</v>
      </c>
      <c r="S17" s="342">
        <v>69.649737302977229</v>
      </c>
    </row>
    <row r="18" spans="1:19" s="275" customFormat="1" ht="18" customHeight="1" x14ac:dyDescent="0.2">
      <c r="A18" s="318"/>
      <c r="B18" s="331" t="s">
        <v>43</v>
      </c>
      <c r="C18" s="341">
        <f t="shared" si="0"/>
        <v>16690</v>
      </c>
      <c r="D18" s="342">
        <f t="shared" si="1"/>
        <v>3.0231399719241043</v>
      </c>
      <c r="E18" s="338"/>
      <c r="F18" s="341">
        <v>7544</v>
      </c>
      <c r="G18" s="342">
        <v>45.200718993409225</v>
      </c>
      <c r="H18" s="341">
        <v>3937</v>
      </c>
      <c r="I18" s="342">
        <v>52.187168610816549</v>
      </c>
      <c r="J18" s="341"/>
      <c r="K18" s="341">
        <v>6800</v>
      </c>
      <c r="L18" s="342">
        <v>40.742959856201317</v>
      </c>
      <c r="M18" s="341">
        <v>4265</v>
      </c>
      <c r="N18" s="342">
        <v>62.720588235294116</v>
      </c>
      <c r="O18" s="341"/>
      <c r="P18" s="341">
        <v>2346</v>
      </c>
      <c r="Q18" s="342">
        <v>14.056321150389456</v>
      </c>
      <c r="R18" s="341">
        <v>1599</v>
      </c>
      <c r="S18" s="342">
        <v>68.15856777493606</v>
      </c>
    </row>
    <row r="19" spans="1:19" s="275" customFormat="1" ht="18" customHeight="1" x14ac:dyDescent="0.2">
      <c r="A19" s="318"/>
      <c r="B19" s="331" t="s">
        <v>44</v>
      </c>
      <c r="C19" s="341">
        <f t="shared" si="0"/>
        <v>106509</v>
      </c>
      <c r="D19" s="342">
        <f t="shared" si="1"/>
        <v>19.292487433772585</v>
      </c>
      <c r="E19" s="338"/>
      <c r="F19" s="341">
        <v>19234</v>
      </c>
      <c r="G19" s="342">
        <v>18.058567820559766</v>
      </c>
      <c r="H19" s="341">
        <v>12911</v>
      </c>
      <c r="I19" s="342">
        <v>67.125922844962048</v>
      </c>
      <c r="J19" s="341"/>
      <c r="K19" s="341">
        <v>41488</v>
      </c>
      <c r="L19" s="342">
        <v>38.952576777549311</v>
      </c>
      <c r="M19" s="341">
        <v>30418</v>
      </c>
      <c r="N19" s="342">
        <v>73.317585807944468</v>
      </c>
      <c r="O19" s="341"/>
      <c r="P19" s="341">
        <v>45787</v>
      </c>
      <c r="Q19" s="342">
        <v>42.988855401890916</v>
      </c>
      <c r="R19" s="341">
        <v>40953</v>
      </c>
      <c r="S19" s="342">
        <v>89.442418153624388</v>
      </c>
    </row>
    <row r="20" spans="1:19" s="275" customFormat="1" ht="18" customHeight="1" x14ac:dyDescent="0.2">
      <c r="A20" s="318"/>
      <c r="B20" s="331" t="s">
        <v>6</v>
      </c>
      <c r="C20" s="341">
        <f t="shared" si="0"/>
        <v>98343</v>
      </c>
      <c r="D20" s="342">
        <f t="shared" si="1"/>
        <v>17.813340578725718</v>
      </c>
      <c r="E20" s="338"/>
      <c r="F20" s="341">
        <v>28204</v>
      </c>
      <c r="G20" s="342">
        <v>28.679214585684797</v>
      </c>
      <c r="H20" s="341">
        <v>17086</v>
      </c>
      <c r="I20" s="342">
        <v>60.58005956601901</v>
      </c>
      <c r="J20" s="341"/>
      <c r="K20" s="341">
        <v>36214</v>
      </c>
      <c r="L20" s="342">
        <v>36.824176606367509</v>
      </c>
      <c r="M20" s="341">
        <v>21153</v>
      </c>
      <c r="N20" s="342">
        <v>58.411111724747336</v>
      </c>
      <c r="O20" s="341"/>
      <c r="P20" s="341">
        <v>33925</v>
      </c>
      <c r="Q20" s="342">
        <v>34.496608807947695</v>
      </c>
      <c r="R20" s="341">
        <v>20339</v>
      </c>
      <c r="S20" s="342">
        <v>59.952837140751654</v>
      </c>
    </row>
    <row r="21" spans="1:19" s="275" customFormat="1" ht="18" customHeight="1" x14ac:dyDescent="0.2">
      <c r="A21" s="318"/>
      <c r="B21" s="331" t="s">
        <v>5</v>
      </c>
      <c r="C21" s="341">
        <f t="shared" si="0"/>
        <v>6345</v>
      </c>
      <c r="D21" s="342">
        <f t="shared" si="1"/>
        <v>1.1493003667979893</v>
      </c>
      <c r="E21" s="338"/>
      <c r="F21" s="341">
        <v>1947</v>
      </c>
      <c r="G21" s="342">
        <v>30.685579196217493</v>
      </c>
      <c r="H21" s="341">
        <v>1690</v>
      </c>
      <c r="I21" s="342">
        <v>86.800205444273232</v>
      </c>
      <c r="J21" s="341"/>
      <c r="K21" s="341">
        <v>2506</v>
      </c>
      <c r="L21" s="342">
        <v>39.495665878644601</v>
      </c>
      <c r="M21" s="341">
        <v>2249</v>
      </c>
      <c r="N21" s="342">
        <v>89.744612928970469</v>
      </c>
      <c r="O21" s="341"/>
      <c r="P21" s="341">
        <v>1892</v>
      </c>
      <c r="Q21" s="342">
        <v>29.818754925137902</v>
      </c>
      <c r="R21" s="341">
        <v>1742</v>
      </c>
      <c r="S21" s="342">
        <v>92.071881606765331</v>
      </c>
    </row>
    <row r="22" spans="1:19" s="275" customFormat="1" ht="18" customHeight="1" x14ac:dyDescent="0.2">
      <c r="A22" s="318"/>
      <c r="B22" s="331" t="s">
        <v>38</v>
      </c>
      <c r="C22" s="341">
        <f t="shared" si="0"/>
        <v>17383</v>
      </c>
      <c r="D22" s="342">
        <f t="shared" si="1"/>
        <v>3.1486663949644522</v>
      </c>
      <c r="E22" s="338"/>
      <c r="F22" s="341">
        <v>5183</v>
      </c>
      <c r="G22" s="342">
        <v>29.816487372720474</v>
      </c>
      <c r="H22" s="341">
        <v>4934</v>
      </c>
      <c r="I22" s="342">
        <v>95.195832529423114</v>
      </c>
      <c r="J22" s="341"/>
      <c r="K22" s="341">
        <v>6284</v>
      </c>
      <c r="L22" s="342">
        <v>36.150261749985617</v>
      </c>
      <c r="M22" s="341">
        <v>5994</v>
      </c>
      <c r="N22" s="342">
        <v>95.385105028644176</v>
      </c>
      <c r="O22" s="341"/>
      <c r="P22" s="341">
        <v>5916</v>
      </c>
      <c r="Q22" s="342">
        <v>34.033250877293909</v>
      </c>
      <c r="R22" s="341">
        <v>5703</v>
      </c>
      <c r="S22" s="342">
        <v>96.399594320486813</v>
      </c>
    </row>
    <row r="23" spans="1:19" s="275" customFormat="1" ht="18" customHeight="1" x14ac:dyDescent="0.2">
      <c r="A23" s="318"/>
      <c r="B23" s="331" t="s">
        <v>45</v>
      </c>
      <c r="C23" s="341">
        <f t="shared" si="0"/>
        <v>45136</v>
      </c>
      <c r="D23" s="342">
        <f t="shared" si="1"/>
        <v>8.1757007652945699</v>
      </c>
      <c r="E23" s="338"/>
      <c r="F23" s="341">
        <v>15059</v>
      </c>
      <c r="G23" s="342">
        <v>33.363612194257357</v>
      </c>
      <c r="H23" s="341">
        <v>10594</v>
      </c>
      <c r="I23" s="342">
        <v>70.349956836443326</v>
      </c>
      <c r="J23" s="341"/>
      <c r="K23" s="341">
        <v>18177</v>
      </c>
      <c r="L23" s="342">
        <v>40.271623537752568</v>
      </c>
      <c r="M23" s="341">
        <v>13011</v>
      </c>
      <c r="N23" s="342">
        <v>71.579468559168177</v>
      </c>
      <c r="O23" s="341"/>
      <c r="P23" s="341">
        <v>11900</v>
      </c>
      <c r="Q23" s="342">
        <v>26.364764267990076</v>
      </c>
      <c r="R23" s="341">
        <v>9180</v>
      </c>
      <c r="S23" s="342">
        <v>77.142857142857153</v>
      </c>
    </row>
    <row r="24" spans="1:19" s="275" customFormat="1" ht="18" customHeight="1" x14ac:dyDescent="0.2">
      <c r="A24" s="318">
        <v>47094</v>
      </c>
      <c r="B24" s="331" t="s">
        <v>46</v>
      </c>
      <c r="C24" s="341">
        <f t="shared" si="0"/>
        <v>23778</v>
      </c>
      <c r="D24" s="342">
        <f t="shared" si="1"/>
        <v>4.3070235022415435</v>
      </c>
      <c r="E24" s="338"/>
      <c r="F24" s="341">
        <v>7525</v>
      </c>
      <c r="G24" s="342">
        <v>31.646900496257047</v>
      </c>
      <c r="H24" s="341">
        <v>6229</v>
      </c>
      <c r="I24" s="342">
        <v>82.777408637873748</v>
      </c>
      <c r="J24" s="341"/>
      <c r="K24" s="341">
        <v>9420</v>
      </c>
      <c r="L24" s="342">
        <v>39.616452182689883</v>
      </c>
      <c r="M24" s="341">
        <v>7618</v>
      </c>
      <c r="N24" s="342">
        <v>80.87048832271762</v>
      </c>
      <c r="O24" s="341"/>
      <c r="P24" s="341">
        <v>6833</v>
      </c>
      <c r="Q24" s="342">
        <v>28.73664732105307</v>
      </c>
      <c r="R24" s="341">
        <v>5660</v>
      </c>
      <c r="S24" s="342">
        <v>82.833308941899602</v>
      </c>
    </row>
    <row r="25" spans="1:19" s="275" customFormat="1" ht="18" customHeight="1" x14ac:dyDescent="0.2">
      <c r="B25" s="331" t="s">
        <v>47</v>
      </c>
      <c r="C25" s="341">
        <f t="shared" si="0"/>
        <v>9669</v>
      </c>
      <c r="D25" s="342">
        <f t="shared" si="1"/>
        <v>1.7513924738486619</v>
      </c>
      <c r="E25" s="338"/>
      <c r="F25" s="341">
        <v>1523</v>
      </c>
      <c r="G25" s="342">
        <v>15.751370358878891</v>
      </c>
      <c r="H25" s="341">
        <v>1066</v>
      </c>
      <c r="I25" s="342">
        <v>69.993434011818778</v>
      </c>
      <c r="J25" s="341"/>
      <c r="K25" s="341">
        <v>3085</v>
      </c>
      <c r="L25" s="342">
        <v>31.906091633054089</v>
      </c>
      <c r="M25" s="341">
        <v>1989</v>
      </c>
      <c r="N25" s="342">
        <v>64.473257698541332</v>
      </c>
      <c r="O25" s="341"/>
      <c r="P25" s="341">
        <v>5061</v>
      </c>
      <c r="Q25" s="342">
        <v>52.342538008067017</v>
      </c>
      <c r="R25" s="341">
        <v>2906</v>
      </c>
      <c r="S25" s="342">
        <v>57.419482315747871</v>
      </c>
    </row>
    <row r="26" spans="1:19" s="275" customFormat="1" ht="18" customHeight="1" x14ac:dyDescent="0.2">
      <c r="B26" s="331" t="s">
        <v>48</v>
      </c>
      <c r="C26" s="341">
        <f t="shared" si="0"/>
        <v>34615</v>
      </c>
      <c r="D26" s="342">
        <f t="shared" si="1"/>
        <v>6.2699814336820179</v>
      </c>
      <c r="E26" s="338"/>
      <c r="F26" s="341">
        <v>7184</v>
      </c>
      <c r="G26" s="342">
        <v>20.754008377870864</v>
      </c>
      <c r="H26" s="341">
        <v>3840</v>
      </c>
      <c r="I26" s="342">
        <v>53.452115812917597</v>
      </c>
      <c r="J26" s="341"/>
      <c r="K26" s="341">
        <v>12265</v>
      </c>
      <c r="L26" s="342">
        <v>35.432615917954649</v>
      </c>
      <c r="M26" s="341">
        <v>6629</v>
      </c>
      <c r="N26" s="342">
        <v>54.048104362005709</v>
      </c>
      <c r="O26" s="341"/>
      <c r="P26" s="341">
        <v>15166</v>
      </c>
      <c r="Q26" s="342">
        <v>43.81337570417449</v>
      </c>
      <c r="R26" s="341">
        <v>9453</v>
      </c>
      <c r="S26" s="342">
        <v>62.330212317024923</v>
      </c>
    </row>
    <row r="27" spans="1:19" s="275" customFormat="1" ht="18" customHeight="1" x14ac:dyDescent="0.2">
      <c r="B27" s="331" t="s">
        <v>49</v>
      </c>
      <c r="C27" s="341">
        <f t="shared" si="0"/>
        <v>1226</v>
      </c>
      <c r="D27" s="342">
        <f t="shared" si="1"/>
        <v>0.2220712765475705</v>
      </c>
      <c r="E27" s="338"/>
      <c r="F27" s="341">
        <v>511</v>
      </c>
      <c r="G27" s="342">
        <v>41.680261011419248</v>
      </c>
      <c r="H27" s="341">
        <v>185</v>
      </c>
      <c r="I27" s="342">
        <v>36.203522504892369</v>
      </c>
      <c r="J27" s="341"/>
      <c r="K27" s="341">
        <v>709</v>
      </c>
      <c r="L27" s="342">
        <v>57.83034257748777</v>
      </c>
      <c r="M27" s="341">
        <v>258</v>
      </c>
      <c r="N27" s="342">
        <v>36.389280677009872</v>
      </c>
      <c r="O27" s="341"/>
      <c r="P27" s="341">
        <v>6</v>
      </c>
      <c r="Q27" s="342">
        <v>0.48939641109298526</v>
      </c>
      <c r="R27" s="341">
        <v>4</v>
      </c>
      <c r="S27" s="342">
        <v>66.666666666666657</v>
      </c>
    </row>
    <row r="28" spans="1:19" s="275" customFormat="1" ht="18" customHeight="1" x14ac:dyDescent="0.2">
      <c r="B28" s="336" t="s">
        <v>4</v>
      </c>
      <c r="C28" s="343">
        <f t="shared" si="0"/>
        <v>1716</v>
      </c>
      <c r="D28" s="344">
        <f t="shared" si="1"/>
        <v>0.3108273332427659</v>
      </c>
      <c r="E28" s="338"/>
      <c r="F28" s="343">
        <v>666</v>
      </c>
      <c r="G28" s="344">
        <v>38.811188811188813</v>
      </c>
      <c r="H28" s="343">
        <v>642</v>
      </c>
      <c r="I28" s="344">
        <v>96.396396396396398</v>
      </c>
      <c r="J28" s="341"/>
      <c r="K28" s="343">
        <v>667</v>
      </c>
      <c r="L28" s="344">
        <v>38.869463869463871</v>
      </c>
      <c r="M28" s="343">
        <v>644</v>
      </c>
      <c r="N28" s="344">
        <v>96.551724137931032</v>
      </c>
      <c r="O28" s="341"/>
      <c r="P28" s="343">
        <v>383</v>
      </c>
      <c r="Q28" s="344">
        <v>22.319347319347319</v>
      </c>
      <c r="R28" s="343">
        <v>361</v>
      </c>
      <c r="S28" s="344">
        <v>94.255874673629251</v>
      </c>
    </row>
    <row r="29" spans="1:19" s="212" customFormat="1" ht="18" customHeight="1" x14ac:dyDescent="0.2">
      <c r="B29" s="332" t="s">
        <v>3</v>
      </c>
      <c r="C29" s="333">
        <f>SUM(C11:C28)</f>
        <v>552075</v>
      </c>
      <c r="D29" s="334">
        <f t="shared" si="1"/>
        <v>100</v>
      </c>
      <c r="E29" s="349"/>
      <c r="F29" s="333">
        <f>SUM(F11:F28)</f>
        <v>149803</v>
      </c>
      <c r="G29" s="334">
        <f t="shared" ref="G29" si="2">F29/$C29*100</f>
        <v>27.134537879817056</v>
      </c>
      <c r="H29" s="333">
        <f>SUM(H11:H28)</f>
        <v>106456</v>
      </c>
      <c r="I29" s="334">
        <f t="shared" ref="I29" si="3">H29/F29*100</f>
        <v>71.063997383229975</v>
      </c>
      <c r="J29" s="352"/>
      <c r="K29" s="333">
        <f>SUM(K11:K28)</f>
        <v>215907</v>
      </c>
      <c r="L29" s="334">
        <f t="shared" ref="L29" si="4">K29/$C29*100</f>
        <v>39.108273332427657</v>
      </c>
      <c r="M29" s="333">
        <f>SUM(M11:M28)</f>
        <v>153689</v>
      </c>
      <c r="N29" s="334">
        <f t="shared" ref="N29" si="5">M29/K29*100</f>
        <v>71.182963035010445</v>
      </c>
      <c r="O29" s="352"/>
      <c r="P29" s="333">
        <f>SUM(P11:P28)</f>
        <v>186365</v>
      </c>
      <c r="Q29" s="353">
        <f t="shared" ref="Q29" si="6">P29/$C29*100</f>
        <v>33.75718878775529</v>
      </c>
      <c r="R29" s="333">
        <f>SUM(R11:R28)</f>
        <v>139346</v>
      </c>
      <c r="S29" s="353">
        <f t="shared" ref="S29" si="7">R29/P29*100</f>
        <v>74.770477289190566</v>
      </c>
    </row>
    <row r="30" spans="1:19" s="256" customFormat="1" ht="6.75" customHeight="1" x14ac:dyDescent="0.2">
      <c r="B30" s="1144"/>
      <c r="C30" s="1144"/>
      <c r="D30" s="1144"/>
      <c r="E30" s="293"/>
    </row>
    <row r="31" spans="1:19" ht="25.5" customHeight="1" x14ac:dyDescent="0.2">
      <c r="B31" s="1160"/>
      <c r="C31" s="1160"/>
      <c r="D31" s="1160"/>
      <c r="E31" s="1160"/>
      <c r="F31" s="1160"/>
      <c r="G31" s="1160"/>
      <c r="H31" s="1160"/>
      <c r="I31" s="1160"/>
      <c r="J31" s="1160"/>
      <c r="K31" s="1160"/>
      <c r="L31" s="1160"/>
      <c r="M31" s="1160"/>
      <c r="N31" s="1160"/>
      <c r="O31" s="1160"/>
      <c r="P31" s="1160"/>
      <c r="Q31" s="1160"/>
    </row>
    <row r="32" spans="1:19" x14ac:dyDescent="0.2">
      <c r="B32" s="319"/>
      <c r="K32" s="319"/>
    </row>
  </sheetData>
  <mergeCells count="17">
    <mergeCell ref="B4:S4"/>
    <mergeCell ref="B5:S5"/>
    <mergeCell ref="B30:D30"/>
    <mergeCell ref="B31:Q31"/>
    <mergeCell ref="B2:D2"/>
    <mergeCell ref="F2:Q2"/>
    <mergeCell ref="B7:B9"/>
    <mergeCell ref="C7:D8"/>
    <mergeCell ref="F7:I7"/>
    <mergeCell ref="K7:N7"/>
    <mergeCell ref="P7:S7"/>
    <mergeCell ref="F8:G8"/>
    <mergeCell ref="H8:I8"/>
    <mergeCell ref="K8:L8"/>
    <mergeCell ref="M8:N8"/>
    <mergeCell ref="P8:Q8"/>
    <mergeCell ref="R8:S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U33"/>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0.140625" style="264" customWidth="1"/>
    <col min="4" max="4" width="8.140625" style="264" customWidth="1"/>
    <col min="5" max="5" width="0.85546875" style="264" customWidth="1"/>
    <col min="6" max="6" width="10" style="264" customWidth="1"/>
    <col min="7" max="7" width="7.140625" style="264" customWidth="1"/>
    <col min="8" max="9" width="8" style="264" customWidth="1"/>
    <col min="10" max="10" width="0.7109375" style="264" customWidth="1"/>
    <col min="11" max="11" width="10.140625" style="264" customWidth="1"/>
    <col min="12" max="14" width="8" style="264" customWidth="1"/>
    <col min="15" max="15" width="0.5703125" style="264" customWidth="1"/>
    <col min="16" max="16" width="9" style="264" customWidth="1"/>
    <col min="17" max="17" width="7.42578125" style="264" customWidth="1"/>
    <col min="18" max="18" width="8" style="264" customWidth="1"/>
    <col min="19" max="19" width="8.85546875" style="264" customWidth="1"/>
    <col min="20" max="20" width="7.5703125" style="264" customWidth="1"/>
    <col min="21" max="21" width="8.28515625" style="264" customWidth="1"/>
    <col min="22" max="22" width="8.85546875" style="264" customWidth="1"/>
    <col min="23" max="16384" width="11.42578125" style="264"/>
  </cols>
  <sheetData>
    <row r="1" spans="1:21" ht="9.75" customHeight="1" x14ac:dyDescent="0.2">
      <c r="B1" s="264" t="s">
        <v>68</v>
      </c>
    </row>
    <row r="2" spans="1:21" s="205" customFormat="1" ht="49.5" customHeight="1" x14ac:dyDescent="0.2">
      <c r="B2" s="1044"/>
      <c r="C2" s="1044"/>
      <c r="D2" s="1044"/>
      <c r="E2" s="206"/>
      <c r="F2" s="1145"/>
      <c r="G2" s="1145"/>
      <c r="H2" s="1145"/>
      <c r="I2" s="1145"/>
      <c r="J2" s="1145"/>
      <c r="K2" s="1145"/>
      <c r="L2" s="1145"/>
      <c r="M2" s="1145"/>
      <c r="N2" s="1145"/>
      <c r="O2" s="1145"/>
      <c r="P2" s="1145"/>
      <c r="Q2" s="1145"/>
      <c r="S2" s="206"/>
    </row>
    <row r="3" spans="1:21" s="205" customFormat="1" ht="3" customHeight="1" x14ac:dyDescent="0.2">
      <c r="B3" s="206"/>
      <c r="C3" s="206"/>
      <c r="D3" s="206"/>
      <c r="E3" s="206"/>
      <c r="K3" s="206"/>
      <c r="P3" s="206"/>
      <c r="S3" s="206"/>
    </row>
    <row r="4" spans="1:21" s="208" customFormat="1" ht="15" customHeight="1" x14ac:dyDescent="0.2">
      <c r="B4" s="1159" t="s">
        <v>442</v>
      </c>
      <c r="C4" s="1159"/>
      <c r="D4" s="1159"/>
      <c r="E4" s="1159"/>
      <c r="F4" s="1159"/>
      <c r="G4" s="1159"/>
      <c r="H4" s="1159"/>
      <c r="I4" s="1159"/>
      <c r="J4" s="1159"/>
      <c r="K4" s="1159"/>
      <c r="L4" s="1159"/>
      <c r="M4" s="1159"/>
      <c r="N4" s="1159"/>
      <c r="O4" s="1159"/>
      <c r="P4" s="1159"/>
      <c r="Q4" s="1159"/>
      <c r="R4" s="1159"/>
      <c r="S4" s="1159"/>
      <c r="T4" s="314"/>
    </row>
    <row r="5" spans="1:21" s="315" customFormat="1" ht="1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316"/>
      <c r="U5" s="91"/>
    </row>
    <row r="6" spans="1:21" s="208" customFormat="1" ht="4.5" customHeight="1" x14ac:dyDescent="0.2"/>
    <row r="7" spans="1:21" s="211" customFormat="1" ht="15" customHeight="1" x14ac:dyDescent="0.2">
      <c r="A7" s="212"/>
      <c r="B7" s="1147" t="s">
        <v>15</v>
      </c>
      <c r="C7" s="1150" t="s">
        <v>68</v>
      </c>
      <c r="D7" s="1151"/>
      <c r="E7" s="347"/>
      <c r="F7" s="1161" t="s">
        <v>34</v>
      </c>
      <c r="G7" s="1162"/>
      <c r="H7" s="1162"/>
      <c r="I7" s="1163"/>
      <c r="J7" s="351"/>
      <c r="K7" s="1161" t="s">
        <v>52</v>
      </c>
      <c r="L7" s="1162"/>
      <c r="M7" s="1162"/>
      <c r="N7" s="1163"/>
      <c r="O7" s="351"/>
      <c r="P7" s="1161" t="s">
        <v>53</v>
      </c>
      <c r="Q7" s="1162"/>
      <c r="R7" s="1162"/>
      <c r="S7" s="1163"/>
    </row>
    <row r="8" spans="1:21" s="211" customFormat="1" ht="37.5" customHeight="1" x14ac:dyDescent="0.2">
      <c r="A8" s="212"/>
      <c r="B8" s="1148"/>
      <c r="C8" s="1152"/>
      <c r="D8" s="1153"/>
      <c r="E8" s="347"/>
      <c r="F8" s="1164" t="s">
        <v>75</v>
      </c>
      <c r="G8" s="1165"/>
      <c r="H8" s="1166" t="s">
        <v>298</v>
      </c>
      <c r="I8" s="1167"/>
      <c r="J8" s="329"/>
      <c r="K8" s="1164" t="s">
        <v>75</v>
      </c>
      <c r="L8" s="1165"/>
      <c r="M8" s="1166" t="s">
        <v>298</v>
      </c>
      <c r="N8" s="1167"/>
      <c r="O8" s="329"/>
      <c r="P8" s="1164" t="s">
        <v>75</v>
      </c>
      <c r="Q8" s="1165"/>
      <c r="R8" s="1166" t="s">
        <v>298</v>
      </c>
      <c r="S8" s="1167"/>
    </row>
    <row r="9" spans="1:21" s="216" customFormat="1" ht="29.25" customHeight="1" x14ac:dyDescent="0.2">
      <c r="A9" s="317"/>
      <c r="B9" s="1149"/>
      <c r="C9" s="322" t="s">
        <v>12</v>
      </c>
      <c r="D9" s="324" t="s">
        <v>13</v>
      </c>
      <c r="E9" s="348"/>
      <c r="F9" s="346" t="s">
        <v>12</v>
      </c>
      <c r="G9" s="324" t="s">
        <v>77</v>
      </c>
      <c r="H9" s="322" t="s">
        <v>12</v>
      </c>
      <c r="I9" s="323" t="s">
        <v>138</v>
      </c>
      <c r="J9" s="321"/>
      <c r="K9" s="322" t="s">
        <v>12</v>
      </c>
      <c r="L9" s="324" t="s">
        <v>77</v>
      </c>
      <c r="M9" s="322" t="s">
        <v>12</v>
      </c>
      <c r="N9" s="323" t="s">
        <v>138</v>
      </c>
      <c r="O9" s="321"/>
      <c r="P9" s="322" t="s">
        <v>12</v>
      </c>
      <c r="Q9" s="324" t="s">
        <v>77</v>
      </c>
      <c r="R9" s="322" t="s">
        <v>12</v>
      </c>
      <c r="S9" s="323" t="s">
        <v>138</v>
      </c>
    </row>
    <row r="10" spans="1:21" s="216" customFormat="1" ht="6" customHeight="1" x14ac:dyDescent="0.2">
      <c r="A10" s="317"/>
      <c r="B10" s="320"/>
      <c r="C10" s="321"/>
      <c r="D10" s="321"/>
      <c r="E10" s="321"/>
      <c r="F10" s="321"/>
      <c r="G10" s="321"/>
      <c r="H10" s="321"/>
      <c r="I10" s="321"/>
      <c r="J10" s="321"/>
      <c r="K10" s="321"/>
      <c r="L10" s="321"/>
      <c r="M10" s="321"/>
      <c r="N10" s="321"/>
      <c r="O10" s="321"/>
      <c r="P10" s="321"/>
      <c r="Q10" s="321"/>
    </row>
    <row r="11" spans="1:21" s="275" customFormat="1" ht="18" customHeight="1" x14ac:dyDescent="0.2">
      <c r="A11" s="318"/>
      <c r="B11" s="330" t="s">
        <v>11</v>
      </c>
      <c r="C11" s="335">
        <f>F11+K11+P11</f>
        <v>11</v>
      </c>
      <c r="D11" s="340">
        <f>C11/C$29*100</f>
        <v>0.11014318614198458</v>
      </c>
      <c r="E11" s="338"/>
      <c r="F11" s="335">
        <v>8</v>
      </c>
      <c r="G11" s="340">
        <v>72.727272727272734</v>
      </c>
      <c r="H11" s="335">
        <v>7</v>
      </c>
      <c r="I11" s="340">
        <v>87.5</v>
      </c>
      <c r="J11" s="341"/>
      <c r="K11" s="335">
        <v>3</v>
      </c>
      <c r="L11" s="340">
        <v>27.27272727272727</v>
      </c>
      <c r="M11" s="335">
        <v>3</v>
      </c>
      <c r="N11" s="340">
        <v>100</v>
      </c>
      <c r="O11" s="341"/>
      <c r="P11" s="335">
        <v>0</v>
      </c>
      <c r="Q11" s="340">
        <v>0</v>
      </c>
      <c r="R11" s="335">
        <v>0</v>
      </c>
      <c r="S11" s="340" t="s">
        <v>375</v>
      </c>
    </row>
    <row r="12" spans="1:21" s="275" customFormat="1" ht="18" customHeight="1" x14ac:dyDescent="0.2">
      <c r="A12" s="318"/>
      <c r="B12" s="331" t="s">
        <v>10</v>
      </c>
      <c r="C12" s="341">
        <f t="shared" ref="C12:C28" si="0">F12+K12+P12</f>
        <v>0</v>
      </c>
      <c r="D12" s="342">
        <f t="shared" ref="D12:D29" si="1">C12/C$29*100</f>
        <v>0</v>
      </c>
      <c r="E12" s="338"/>
      <c r="F12" s="341">
        <v>0</v>
      </c>
      <c r="G12" s="342" t="s">
        <v>375</v>
      </c>
      <c r="H12" s="341">
        <v>0</v>
      </c>
      <c r="I12" s="342" t="s">
        <v>375</v>
      </c>
      <c r="J12" s="341"/>
      <c r="K12" s="341">
        <v>0</v>
      </c>
      <c r="L12" s="342" t="s">
        <v>375</v>
      </c>
      <c r="M12" s="341">
        <v>0</v>
      </c>
      <c r="N12" s="342" t="s">
        <v>375</v>
      </c>
      <c r="O12" s="341"/>
      <c r="P12" s="341">
        <v>0</v>
      </c>
      <c r="Q12" s="342" t="s">
        <v>375</v>
      </c>
      <c r="R12" s="341">
        <v>0</v>
      </c>
      <c r="S12" s="342" t="s">
        <v>375</v>
      </c>
    </row>
    <row r="13" spans="1:21" s="275" customFormat="1" ht="18" customHeight="1" x14ac:dyDescent="0.2">
      <c r="A13" s="318"/>
      <c r="B13" s="331" t="s">
        <v>40</v>
      </c>
      <c r="C13" s="341">
        <f t="shared" si="0"/>
        <v>18</v>
      </c>
      <c r="D13" s="342">
        <f t="shared" si="1"/>
        <v>0.18023430459597475</v>
      </c>
      <c r="E13" s="338"/>
      <c r="F13" s="341">
        <v>8</v>
      </c>
      <c r="G13" s="342">
        <v>44.444444444444443</v>
      </c>
      <c r="H13" s="341">
        <v>8</v>
      </c>
      <c r="I13" s="342">
        <v>100</v>
      </c>
      <c r="J13" s="341"/>
      <c r="K13" s="341">
        <v>3</v>
      </c>
      <c r="L13" s="342">
        <v>16.666666666666664</v>
      </c>
      <c r="M13" s="341">
        <v>3</v>
      </c>
      <c r="N13" s="342">
        <v>100</v>
      </c>
      <c r="O13" s="341"/>
      <c r="P13" s="341">
        <v>7</v>
      </c>
      <c r="Q13" s="342">
        <v>38.888888888888893</v>
      </c>
      <c r="R13" s="341">
        <v>7</v>
      </c>
      <c r="S13" s="342">
        <v>100</v>
      </c>
    </row>
    <row r="14" spans="1:21" s="275" customFormat="1" ht="18" customHeight="1" x14ac:dyDescent="0.2">
      <c r="A14" s="318"/>
      <c r="B14" s="331" t="s">
        <v>41</v>
      </c>
      <c r="C14" s="341">
        <f t="shared" si="0"/>
        <v>0</v>
      </c>
      <c r="D14" s="342">
        <f t="shared" si="1"/>
        <v>0</v>
      </c>
      <c r="E14" s="338"/>
      <c r="F14" s="341">
        <v>0</v>
      </c>
      <c r="G14" s="342" t="s">
        <v>375</v>
      </c>
      <c r="H14" s="341">
        <v>0</v>
      </c>
      <c r="I14" s="342" t="s">
        <v>375</v>
      </c>
      <c r="J14" s="341"/>
      <c r="K14" s="341">
        <v>0</v>
      </c>
      <c r="L14" s="342" t="s">
        <v>375</v>
      </c>
      <c r="M14" s="341">
        <v>0</v>
      </c>
      <c r="N14" s="342" t="s">
        <v>375</v>
      </c>
      <c r="O14" s="341"/>
      <c r="P14" s="341">
        <v>0</v>
      </c>
      <c r="Q14" s="342" t="s">
        <v>375</v>
      </c>
      <c r="R14" s="341">
        <v>0</v>
      </c>
      <c r="S14" s="342" t="s">
        <v>375</v>
      </c>
    </row>
    <row r="15" spans="1:21" s="275" customFormat="1" ht="18" customHeight="1" x14ac:dyDescent="0.2">
      <c r="A15" s="318"/>
      <c r="B15" s="331" t="s">
        <v>9</v>
      </c>
      <c r="C15" s="341">
        <f t="shared" si="0"/>
        <v>0</v>
      </c>
      <c r="D15" s="342">
        <f t="shared" si="1"/>
        <v>0</v>
      </c>
      <c r="E15" s="338"/>
      <c r="F15" s="341">
        <v>0</v>
      </c>
      <c r="G15" s="342" t="s">
        <v>375</v>
      </c>
      <c r="H15" s="341">
        <v>0</v>
      </c>
      <c r="I15" s="342" t="s">
        <v>375</v>
      </c>
      <c r="J15" s="341"/>
      <c r="K15" s="341">
        <v>0</v>
      </c>
      <c r="L15" s="342" t="s">
        <v>375</v>
      </c>
      <c r="M15" s="341">
        <v>0</v>
      </c>
      <c r="N15" s="342" t="s">
        <v>375</v>
      </c>
      <c r="O15" s="341"/>
      <c r="P15" s="341">
        <v>0</v>
      </c>
      <c r="Q15" s="342" t="s">
        <v>375</v>
      </c>
      <c r="R15" s="341">
        <v>0</v>
      </c>
      <c r="S15" s="342" t="s">
        <v>375</v>
      </c>
    </row>
    <row r="16" spans="1:21" s="275" customFormat="1" ht="18" customHeight="1" x14ac:dyDescent="0.2">
      <c r="A16" s="318"/>
      <c r="B16" s="331" t="s">
        <v>8</v>
      </c>
      <c r="C16" s="341">
        <f t="shared" si="0"/>
        <v>0</v>
      </c>
      <c r="D16" s="342">
        <f t="shared" si="1"/>
        <v>0</v>
      </c>
      <c r="E16" s="338"/>
      <c r="F16" s="341">
        <v>0</v>
      </c>
      <c r="G16" s="342" t="s">
        <v>375</v>
      </c>
      <c r="H16" s="341">
        <v>0</v>
      </c>
      <c r="I16" s="342" t="s">
        <v>375</v>
      </c>
      <c r="J16" s="341"/>
      <c r="K16" s="341">
        <v>0</v>
      </c>
      <c r="L16" s="342" t="s">
        <v>375</v>
      </c>
      <c r="M16" s="341">
        <v>0</v>
      </c>
      <c r="N16" s="342" t="s">
        <v>375</v>
      </c>
      <c r="O16" s="341"/>
      <c r="P16" s="341">
        <v>0</v>
      </c>
      <c r="Q16" s="342" t="s">
        <v>375</v>
      </c>
      <c r="R16" s="341">
        <v>0</v>
      </c>
      <c r="S16" s="342" t="s">
        <v>375</v>
      </c>
    </row>
    <row r="17" spans="1:19" s="275" customFormat="1" ht="18" customHeight="1" x14ac:dyDescent="0.2">
      <c r="A17" s="318"/>
      <c r="B17" s="331" t="s">
        <v>7</v>
      </c>
      <c r="C17" s="341">
        <f t="shared" si="0"/>
        <v>2202</v>
      </c>
      <c r="D17" s="342">
        <f t="shared" si="1"/>
        <v>22.048663262240915</v>
      </c>
      <c r="E17" s="338"/>
      <c r="F17" s="341">
        <v>566</v>
      </c>
      <c r="G17" s="342">
        <v>25.703905540417804</v>
      </c>
      <c r="H17" s="341">
        <v>463</v>
      </c>
      <c r="I17" s="342">
        <v>81.802120141342755</v>
      </c>
      <c r="J17" s="341"/>
      <c r="K17" s="341">
        <v>728</v>
      </c>
      <c r="L17" s="342">
        <v>33.060853769300635</v>
      </c>
      <c r="M17" s="341">
        <v>563</v>
      </c>
      <c r="N17" s="342">
        <v>77.335164835164832</v>
      </c>
      <c r="O17" s="341"/>
      <c r="P17" s="341">
        <v>908</v>
      </c>
      <c r="Q17" s="342">
        <v>41.235240690281557</v>
      </c>
      <c r="R17" s="341">
        <v>705</v>
      </c>
      <c r="S17" s="342">
        <v>77.643171806167402</v>
      </c>
    </row>
    <row r="18" spans="1:19" s="275" customFormat="1" ht="18" customHeight="1" x14ac:dyDescent="0.2">
      <c r="A18" s="318"/>
      <c r="B18" s="331" t="s">
        <v>43</v>
      </c>
      <c r="C18" s="341">
        <f t="shared" si="0"/>
        <v>21</v>
      </c>
      <c r="D18" s="342">
        <f t="shared" si="1"/>
        <v>0.21027335536197056</v>
      </c>
      <c r="E18" s="338"/>
      <c r="F18" s="341">
        <v>13</v>
      </c>
      <c r="G18" s="342">
        <v>61.904761904761905</v>
      </c>
      <c r="H18" s="341">
        <v>9</v>
      </c>
      <c r="I18" s="342">
        <v>69.230769230769226</v>
      </c>
      <c r="J18" s="341"/>
      <c r="K18" s="341">
        <v>5</v>
      </c>
      <c r="L18" s="342">
        <v>23.809523809523807</v>
      </c>
      <c r="M18" s="341">
        <v>3</v>
      </c>
      <c r="N18" s="342">
        <v>60</v>
      </c>
      <c r="O18" s="341"/>
      <c r="P18" s="341">
        <v>3</v>
      </c>
      <c r="Q18" s="342">
        <v>14.285714285714285</v>
      </c>
      <c r="R18" s="341">
        <v>3</v>
      </c>
      <c r="S18" s="342">
        <v>100</v>
      </c>
    </row>
    <row r="19" spans="1:19" s="275" customFormat="1" ht="18" customHeight="1" x14ac:dyDescent="0.2">
      <c r="A19" s="318"/>
      <c r="B19" s="331" t="s">
        <v>44</v>
      </c>
      <c r="C19" s="341">
        <f t="shared" si="0"/>
        <v>98</v>
      </c>
      <c r="D19" s="342">
        <f t="shared" si="1"/>
        <v>0.98127565835586261</v>
      </c>
      <c r="E19" s="338"/>
      <c r="F19" s="341">
        <v>71</v>
      </c>
      <c r="G19" s="342">
        <v>72.448979591836732</v>
      </c>
      <c r="H19" s="341">
        <v>65</v>
      </c>
      <c r="I19" s="342">
        <v>91.549295774647888</v>
      </c>
      <c r="J19" s="341"/>
      <c r="K19" s="341">
        <v>20</v>
      </c>
      <c r="L19" s="342">
        <v>20.408163265306122</v>
      </c>
      <c r="M19" s="341">
        <v>20</v>
      </c>
      <c r="N19" s="342">
        <v>100</v>
      </c>
      <c r="O19" s="341"/>
      <c r="P19" s="341">
        <v>7</v>
      </c>
      <c r="Q19" s="342">
        <v>7.1428571428571423</v>
      </c>
      <c r="R19" s="341">
        <v>7</v>
      </c>
      <c r="S19" s="342">
        <v>100</v>
      </c>
    </row>
    <row r="20" spans="1:19" s="275" customFormat="1" ht="18" customHeight="1" x14ac:dyDescent="0.2">
      <c r="A20" s="318"/>
      <c r="B20" s="331" t="s">
        <v>6</v>
      </c>
      <c r="C20" s="341">
        <f t="shared" si="0"/>
        <v>502</v>
      </c>
      <c r="D20" s="342">
        <f t="shared" si="1"/>
        <v>5.026534494843296</v>
      </c>
      <c r="E20" s="338"/>
      <c r="F20" s="341">
        <v>190</v>
      </c>
      <c r="G20" s="342">
        <v>37.848605577689241</v>
      </c>
      <c r="H20" s="341">
        <v>133</v>
      </c>
      <c r="I20" s="342">
        <v>70</v>
      </c>
      <c r="J20" s="341"/>
      <c r="K20" s="341">
        <v>223</v>
      </c>
      <c r="L20" s="342">
        <v>44.422310756972109</v>
      </c>
      <c r="M20" s="341">
        <v>179</v>
      </c>
      <c r="N20" s="342">
        <v>80.269058295964129</v>
      </c>
      <c r="O20" s="341"/>
      <c r="P20" s="341">
        <v>89</v>
      </c>
      <c r="Q20" s="342">
        <v>17.729083665338646</v>
      </c>
      <c r="R20" s="341">
        <v>72</v>
      </c>
      <c r="S20" s="342">
        <v>80.898876404494374</v>
      </c>
    </row>
    <row r="21" spans="1:19" s="275" customFormat="1" ht="18" customHeight="1" x14ac:dyDescent="0.2">
      <c r="A21" s="318"/>
      <c r="B21" s="331" t="s">
        <v>5</v>
      </c>
      <c r="C21" s="341">
        <f t="shared" si="0"/>
        <v>0</v>
      </c>
      <c r="D21" s="342">
        <f t="shared" si="1"/>
        <v>0</v>
      </c>
      <c r="E21" s="338"/>
      <c r="F21" s="341">
        <v>0</v>
      </c>
      <c r="G21" s="342" t="s">
        <v>375</v>
      </c>
      <c r="H21" s="341">
        <v>0</v>
      </c>
      <c r="I21" s="342" t="s">
        <v>375</v>
      </c>
      <c r="J21" s="341"/>
      <c r="K21" s="341">
        <v>0</v>
      </c>
      <c r="L21" s="342" t="s">
        <v>375</v>
      </c>
      <c r="M21" s="341">
        <v>0</v>
      </c>
      <c r="N21" s="342" t="s">
        <v>375</v>
      </c>
      <c r="O21" s="341"/>
      <c r="P21" s="341">
        <v>0</v>
      </c>
      <c r="Q21" s="342" t="s">
        <v>375</v>
      </c>
      <c r="R21" s="341">
        <v>0</v>
      </c>
      <c r="S21" s="342" t="s">
        <v>375</v>
      </c>
    </row>
    <row r="22" spans="1:19" s="275" customFormat="1" ht="18" customHeight="1" x14ac:dyDescent="0.2">
      <c r="A22" s="318"/>
      <c r="B22" s="331" t="s">
        <v>38</v>
      </c>
      <c r="C22" s="341">
        <f t="shared" si="0"/>
        <v>128</v>
      </c>
      <c r="D22" s="342">
        <f t="shared" si="1"/>
        <v>1.2816661660158206</v>
      </c>
      <c r="E22" s="338"/>
      <c r="F22" s="341">
        <v>83</v>
      </c>
      <c r="G22" s="342">
        <v>64.84375</v>
      </c>
      <c r="H22" s="341">
        <v>78</v>
      </c>
      <c r="I22" s="342">
        <v>93.975903614457835</v>
      </c>
      <c r="J22" s="341"/>
      <c r="K22" s="341">
        <v>42</v>
      </c>
      <c r="L22" s="342">
        <v>32.8125</v>
      </c>
      <c r="M22" s="341">
        <v>37</v>
      </c>
      <c r="N22" s="342">
        <v>88.095238095238088</v>
      </c>
      <c r="O22" s="341"/>
      <c r="P22" s="341">
        <v>3</v>
      </c>
      <c r="Q22" s="342">
        <v>2.34375</v>
      </c>
      <c r="R22" s="341">
        <v>3</v>
      </c>
      <c r="S22" s="342">
        <v>100</v>
      </c>
    </row>
    <row r="23" spans="1:19" s="275" customFormat="1" ht="18" customHeight="1" x14ac:dyDescent="0.2">
      <c r="A23" s="318"/>
      <c r="B23" s="331" t="s">
        <v>45</v>
      </c>
      <c r="C23" s="341">
        <f t="shared" si="0"/>
        <v>84</v>
      </c>
      <c r="D23" s="342">
        <f t="shared" si="1"/>
        <v>0.84109342144788224</v>
      </c>
      <c r="E23" s="338"/>
      <c r="F23" s="341">
        <v>68</v>
      </c>
      <c r="G23" s="342">
        <v>80.952380952380949</v>
      </c>
      <c r="H23" s="341">
        <v>57</v>
      </c>
      <c r="I23" s="342">
        <v>83.82352941176471</v>
      </c>
      <c r="J23" s="341"/>
      <c r="K23" s="341">
        <v>16</v>
      </c>
      <c r="L23" s="342">
        <v>19.047619047619047</v>
      </c>
      <c r="M23" s="341">
        <v>15</v>
      </c>
      <c r="N23" s="342">
        <v>93.75</v>
      </c>
      <c r="O23" s="341"/>
      <c r="P23" s="341">
        <v>0</v>
      </c>
      <c r="Q23" s="342">
        <v>0</v>
      </c>
      <c r="R23" s="341">
        <v>0</v>
      </c>
      <c r="S23" s="342" t="s">
        <v>375</v>
      </c>
    </row>
    <row r="24" spans="1:19" s="275" customFormat="1" ht="18" customHeight="1" x14ac:dyDescent="0.2">
      <c r="A24" s="318">
        <v>47094</v>
      </c>
      <c r="B24" s="331" t="s">
        <v>46</v>
      </c>
      <c r="C24" s="341">
        <f t="shared" si="0"/>
        <v>3</v>
      </c>
      <c r="D24" s="342">
        <f t="shared" si="1"/>
        <v>3.0039050765995796E-2</v>
      </c>
      <c r="E24" s="338"/>
      <c r="F24" s="341">
        <v>2</v>
      </c>
      <c r="G24" s="342">
        <v>66.666666666666657</v>
      </c>
      <c r="H24" s="341">
        <v>1</v>
      </c>
      <c r="I24" s="342">
        <v>50</v>
      </c>
      <c r="J24" s="341"/>
      <c r="K24" s="341">
        <v>0</v>
      </c>
      <c r="L24" s="342">
        <v>0</v>
      </c>
      <c r="M24" s="341">
        <v>0</v>
      </c>
      <c r="N24" s="342" t="s">
        <v>375</v>
      </c>
      <c r="O24" s="341"/>
      <c r="P24" s="341">
        <v>1</v>
      </c>
      <c r="Q24" s="342">
        <v>33.333333333333329</v>
      </c>
      <c r="R24" s="341">
        <v>1</v>
      </c>
      <c r="S24" s="342">
        <v>100</v>
      </c>
    </row>
    <row r="25" spans="1:19" s="275" customFormat="1" ht="18" customHeight="1" x14ac:dyDescent="0.2">
      <c r="B25" s="331" t="s">
        <v>47</v>
      </c>
      <c r="C25" s="341">
        <f t="shared" si="0"/>
        <v>33</v>
      </c>
      <c r="D25" s="342">
        <f t="shared" si="1"/>
        <v>0.33042955842595373</v>
      </c>
      <c r="E25" s="338"/>
      <c r="F25" s="341">
        <v>10</v>
      </c>
      <c r="G25" s="342">
        <v>30.303030303030305</v>
      </c>
      <c r="H25" s="341">
        <v>8</v>
      </c>
      <c r="I25" s="342">
        <v>80</v>
      </c>
      <c r="J25" s="341"/>
      <c r="K25" s="341">
        <v>14</v>
      </c>
      <c r="L25" s="342">
        <v>42.424242424242422</v>
      </c>
      <c r="M25" s="341">
        <v>8</v>
      </c>
      <c r="N25" s="342">
        <v>57.142857142857139</v>
      </c>
      <c r="O25" s="341"/>
      <c r="P25" s="341">
        <v>9</v>
      </c>
      <c r="Q25" s="342">
        <v>27.27272727272727</v>
      </c>
      <c r="R25" s="341">
        <v>5</v>
      </c>
      <c r="S25" s="342">
        <v>55.555555555555557</v>
      </c>
    </row>
    <row r="26" spans="1:19" s="275" customFormat="1" ht="18" customHeight="1" x14ac:dyDescent="0.2">
      <c r="B26" s="331" t="s">
        <v>48</v>
      </c>
      <c r="C26" s="341">
        <f t="shared" si="0"/>
        <v>6887</v>
      </c>
      <c r="D26" s="342">
        <f t="shared" si="1"/>
        <v>68.959647541804344</v>
      </c>
      <c r="E26" s="338"/>
      <c r="F26" s="341">
        <v>2121</v>
      </c>
      <c r="G26" s="342">
        <v>30.797154058370847</v>
      </c>
      <c r="H26" s="341">
        <v>909</v>
      </c>
      <c r="I26" s="342">
        <v>42.857142857142854</v>
      </c>
      <c r="J26" s="341"/>
      <c r="K26" s="341">
        <v>2368</v>
      </c>
      <c r="L26" s="342">
        <v>34.383621315521999</v>
      </c>
      <c r="M26" s="341">
        <v>822</v>
      </c>
      <c r="N26" s="342">
        <v>34.712837837837839</v>
      </c>
      <c r="O26" s="341"/>
      <c r="P26" s="341">
        <v>2398</v>
      </c>
      <c r="Q26" s="342">
        <v>34.819224626107157</v>
      </c>
      <c r="R26" s="341">
        <v>925</v>
      </c>
      <c r="S26" s="342">
        <v>38.57381150959133</v>
      </c>
    </row>
    <row r="27" spans="1:19" s="275" customFormat="1" ht="18" customHeight="1" x14ac:dyDescent="0.2">
      <c r="B27" s="331" t="s">
        <v>49</v>
      </c>
      <c r="C27" s="341">
        <f t="shared" si="0"/>
        <v>0</v>
      </c>
      <c r="D27" s="342">
        <f t="shared" si="1"/>
        <v>0</v>
      </c>
      <c r="E27" s="338"/>
      <c r="F27" s="341">
        <v>0</v>
      </c>
      <c r="G27" s="342" t="s">
        <v>375</v>
      </c>
      <c r="H27" s="341">
        <v>0</v>
      </c>
      <c r="I27" s="342" t="s">
        <v>375</v>
      </c>
      <c r="J27" s="341"/>
      <c r="K27" s="341">
        <v>0</v>
      </c>
      <c r="L27" s="342" t="s">
        <v>375</v>
      </c>
      <c r="M27" s="341">
        <v>0</v>
      </c>
      <c r="N27" s="342" t="s">
        <v>375</v>
      </c>
      <c r="O27" s="341"/>
      <c r="P27" s="341">
        <v>0</v>
      </c>
      <c r="Q27" s="342" t="s">
        <v>375</v>
      </c>
      <c r="R27" s="341">
        <v>0</v>
      </c>
      <c r="S27" s="342" t="s">
        <v>375</v>
      </c>
    </row>
    <row r="28" spans="1:19" s="275" customFormat="1" ht="18" customHeight="1" x14ac:dyDescent="0.2">
      <c r="B28" s="336" t="s">
        <v>4</v>
      </c>
      <c r="C28" s="343">
        <f t="shared" si="0"/>
        <v>0</v>
      </c>
      <c r="D28" s="344">
        <f t="shared" si="1"/>
        <v>0</v>
      </c>
      <c r="E28" s="338"/>
      <c r="F28" s="343">
        <v>0</v>
      </c>
      <c r="G28" s="344" t="s">
        <v>375</v>
      </c>
      <c r="H28" s="343">
        <v>0</v>
      </c>
      <c r="I28" s="344" t="s">
        <v>375</v>
      </c>
      <c r="J28" s="341"/>
      <c r="K28" s="343">
        <v>0</v>
      </c>
      <c r="L28" s="344" t="s">
        <v>375</v>
      </c>
      <c r="M28" s="343">
        <v>0</v>
      </c>
      <c r="N28" s="344" t="s">
        <v>375</v>
      </c>
      <c r="O28" s="341"/>
      <c r="P28" s="343">
        <v>0</v>
      </c>
      <c r="Q28" s="344" t="s">
        <v>375</v>
      </c>
      <c r="R28" s="343">
        <v>0</v>
      </c>
      <c r="S28" s="344" t="s">
        <v>375</v>
      </c>
    </row>
    <row r="29" spans="1:19" s="212" customFormat="1" ht="18" customHeight="1" x14ac:dyDescent="0.2">
      <c r="B29" s="332" t="s">
        <v>3</v>
      </c>
      <c r="C29" s="333">
        <f>SUM(C11:C28)</f>
        <v>9987</v>
      </c>
      <c r="D29" s="334">
        <f t="shared" si="1"/>
        <v>100</v>
      </c>
      <c r="E29" s="349"/>
      <c r="F29" s="333">
        <f>SUM(F11:F28)</f>
        <v>3140</v>
      </c>
      <c r="G29" s="334">
        <f t="shared" ref="G29" si="2">F29/$C29*100</f>
        <v>31.440873135075599</v>
      </c>
      <c r="H29" s="333">
        <f>SUM(H11:H28)</f>
        <v>1738</v>
      </c>
      <c r="I29" s="334">
        <f t="shared" ref="I29" si="3">H29/F29*100</f>
        <v>55.35031847133758</v>
      </c>
      <c r="J29" s="352"/>
      <c r="K29" s="333">
        <f>SUM(K11:K28)</f>
        <v>3422</v>
      </c>
      <c r="L29" s="334">
        <f t="shared" ref="L29" si="4">K29/$C29*100</f>
        <v>34.264543907079201</v>
      </c>
      <c r="M29" s="333">
        <f>SUM(M11:M28)</f>
        <v>1653</v>
      </c>
      <c r="N29" s="334">
        <f t="shared" ref="N29" si="5">M29/K29*100</f>
        <v>48.305084745762713</v>
      </c>
      <c r="O29" s="352"/>
      <c r="P29" s="333">
        <f>SUM(P11:P28)</f>
        <v>3425</v>
      </c>
      <c r="Q29" s="353">
        <f t="shared" ref="Q29" si="6">P29/$C29*100</f>
        <v>34.294582957845201</v>
      </c>
      <c r="R29" s="333">
        <f>SUM(R11:R28)</f>
        <v>1728</v>
      </c>
      <c r="S29" s="353">
        <f t="shared" ref="S29" si="7">R29/P29*100</f>
        <v>50.452554744525543</v>
      </c>
    </row>
    <row r="30" spans="1:19" s="256" customFormat="1" ht="6.75" customHeight="1" x14ac:dyDescent="0.2">
      <c r="B30" s="1144"/>
      <c r="C30" s="1144"/>
      <c r="D30" s="1144"/>
      <c r="E30" s="293"/>
    </row>
    <row r="31" spans="1:19" x14ac:dyDescent="0.2">
      <c r="F31" s="319"/>
    </row>
    <row r="32" spans="1:19" x14ac:dyDescent="0.2">
      <c r="F32" s="319"/>
      <c r="K32" s="319"/>
    </row>
    <row r="33" spans="2:11" x14ac:dyDescent="0.2">
      <c r="B33" s="319"/>
      <c r="K33" s="319"/>
    </row>
  </sheetData>
  <mergeCells count="16">
    <mergeCell ref="B30:D30"/>
    <mergeCell ref="B2:D2"/>
    <mergeCell ref="F2:Q2"/>
    <mergeCell ref="B7:B9"/>
    <mergeCell ref="C7:D8"/>
    <mergeCell ref="F7:I7"/>
    <mergeCell ref="K7:N7"/>
    <mergeCell ref="P7:S7"/>
    <mergeCell ref="F8:G8"/>
    <mergeCell ref="H8:I8"/>
    <mergeCell ref="K8:L8"/>
    <mergeCell ref="M8:N8"/>
    <mergeCell ref="P8:Q8"/>
    <mergeCell ref="R8:S8"/>
    <mergeCell ref="B4:S4"/>
    <mergeCell ref="B5:S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3" t="s">
        <v>451</v>
      </c>
      <c r="C3" s="1043"/>
      <c r="D3" s="1043"/>
      <c r="E3" s="1043"/>
      <c r="F3" s="1043"/>
      <c r="G3" s="1043"/>
      <c r="H3" s="1043"/>
      <c r="I3" s="1043"/>
      <c r="J3" s="1043"/>
      <c r="K3" s="1043"/>
      <c r="L3" s="1043"/>
      <c r="M3" s="1043"/>
      <c r="N3" s="1043"/>
      <c r="O3" s="1043"/>
      <c r="P3" s="1043"/>
    </row>
    <row r="4" spans="1:21" s="635" customFormat="1" x14ac:dyDescent="0.2">
      <c r="B4" s="1046" t="str">
        <f>porsaad!B6</f>
        <v>Situación a 31 de octubre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9" t="s">
        <v>209</v>
      </c>
      <c r="D6" s="1170"/>
      <c r="E6" s="1170"/>
      <c r="F6" s="1170"/>
      <c r="G6" s="1170"/>
      <c r="H6" s="1170"/>
      <c r="I6" s="1170"/>
      <c r="J6" s="1170"/>
      <c r="K6" s="1170"/>
      <c r="L6" s="1170"/>
      <c r="M6" s="1170"/>
      <c r="N6" s="1170"/>
      <c r="O6" s="1170"/>
      <c r="P6" s="1171"/>
    </row>
    <row r="7" spans="1:21" s="635" customFormat="1" ht="57" customHeight="1" x14ac:dyDescent="0.2">
      <c r="B7" s="1172" t="s">
        <v>15</v>
      </c>
      <c r="C7" s="1168" t="s">
        <v>3</v>
      </c>
      <c r="D7" s="1168"/>
      <c r="E7" s="1168" t="s">
        <v>210</v>
      </c>
      <c r="F7" s="1168"/>
      <c r="G7" s="1168" t="s">
        <v>211</v>
      </c>
      <c r="H7" s="1168"/>
      <c r="I7" s="1168" t="s">
        <v>212</v>
      </c>
      <c r="J7" s="1168"/>
      <c r="K7" s="1168" t="s">
        <v>213</v>
      </c>
      <c r="L7" s="1168"/>
      <c r="M7" s="1168" t="s">
        <v>214</v>
      </c>
      <c r="N7" s="1168"/>
      <c r="O7" s="1168" t="s">
        <v>215</v>
      </c>
      <c r="P7" s="1168"/>
    </row>
    <row r="8" spans="1:21" s="640" customFormat="1" ht="12" customHeight="1" x14ac:dyDescent="0.2">
      <c r="B8" s="1173"/>
      <c r="C8" s="658" t="s">
        <v>12</v>
      </c>
      <c r="D8" s="658" t="s">
        <v>31</v>
      </c>
      <c r="E8" s="994"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4724</v>
      </c>
      <c r="D9" s="661">
        <f>IFERROR(C9/$C9*100,"-")</f>
        <v>100</v>
      </c>
      <c r="E9" s="656">
        <v>0</v>
      </c>
      <c r="F9" s="660">
        <v>0</v>
      </c>
      <c r="G9" s="667">
        <v>4503</v>
      </c>
      <c r="H9" s="661">
        <v>95.321761219305685</v>
      </c>
      <c r="I9" s="667">
        <v>221</v>
      </c>
      <c r="J9" s="661">
        <v>4.6782387806943273</v>
      </c>
      <c r="K9" s="667">
        <v>0</v>
      </c>
      <c r="L9" s="661">
        <v>0</v>
      </c>
      <c r="M9" s="659">
        <v>0</v>
      </c>
      <c r="N9" s="660">
        <v>0</v>
      </c>
      <c r="O9" s="667">
        <v>0</v>
      </c>
      <c r="P9" s="661">
        <f>IFERROR(O9/$C9*100,"-")</f>
        <v>0</v>
      </c>
      <c r="R9" s="1006"/>
    </row>
    <row r="10" spans="1:21" s="644" customFormat="1" ht="16.5" customHeight="1" x14ac:dyDescent="0.2">
      <c r="A10" s="644">
        <v>2</v>
      </c>
      <c r="B10" s="671" t="s">
        <v>10</v>
      </c>
      <c r="C10" s="668">
        <f t="shared" ref="C10:C26" si="0">E10+G10+I10+K10+M10+O10</f>
        <v>8350</v>
      </c>
      <c r="D10" s="662">
        <f t="shared" ref="D10:F26" si="1">IFERROR(C10/$C10*100,"-")</f>
        <v>100</v>
      </c>
      <c r="E10" s="656">
        <v>4</v>
      </c>
      <c r="F10" s="657">
        <v>4.790419161676647E-2</v>
      </c>
      <c r="G10" s="668">
        <v>6718</v>
      </c>
      <c r="H10" s="662">
        <v>80.455089820359277</v>
      </c>
      <c r="I10" s="668">
        <v>1628</v>
      </c>
      <c r="J10" s="662">
        <v>19.49700598802395</v>
      </c>
      <c r="K10" s="668">
        <v>0</v>
      </c>
      <c r="L10" s="662">
        <v>0</v>
      </c>
      <c r="M10" s="656">
        <v>0</v>
      </c>
      <c r="N10" s="657">
        <v>0</v>
      </c>
      <c r="O10" s="668">
        <v>0</v>
      </c>
      <c r="P10" s="662">
        <f t="shared" ref="P10" si="2">IFERROR(O10/$C10*100,"-")</f>
        <v>0</v>
      </c>
      <c r="R10" s="1006"/>
    </row>
    <row r="11" spans="1:21" s="644" customFormat="1" ht="16.5" customHeight="1" x14ac:dyDescent="0.2">
      <c r="A11" s="644">
        <v>3</v>
      </c>
      <c r="B11" s="671" t="s">
        <v>40</v>
      </c>
      <c r="C11" s="668">
        <f t="shared" si="0"/>
        <v>4263</v>
      </c>
      <c r="D11" s="662">
        <f t="shared" si="1"/>
        <v>100</v>
      </c>
      <c r="E11" s="656">
        <v>235</v>
      </c>
      <c r="F11" s="657">
        <v>5.512549847525217</v>
      </c>
      <c r="G11" s="668">
        <v>2671</v>
      </c>
      <c r="H11" s="662">
        <v>62.655406990382353</v>
      </c>
      <c r="I11" s="668">
        <v>344</v>
      </c>
      <c r="J11" s="662">
        <v>8.0694346704198914</v>
      </c>
      <c r="K11" s="668">
        <v>839</v>
      </c>
      <c r="L11" s="662">
        <v>19.680975838611307</v>
      </c>
      <c r="M11" s="656">
        <v>174</v>
      </c>
      <c r="N11" s="657">
        <v>4.0816326530612246</v>
      </c>
      <c r="O11" s="668">
        <v>0</v>
      </c>
      <c r="P11" s="662">
        <f t="shared" ref="P11" si="3">IFERROR(O11/$C11*100,"-")</f>
        <v>0</v>
      </c>
      <c r="R11" s="1006"/>
    </row>
    <row r="12" spans="1:21" s="644" customFormat="1" ht="16.5" customHeight="1" x14ac:dyDescent="0.2">
      <c r="A12" s="644">
        <v>4</v>
      </c>
      <c r="B12" s="671" t="s">
        <v>41</v>
      </c>
      <c r="C12" s="668">
        <f t="shared" si="0"/>
        <v>812</v>
      </c>
      <c r="D12" s="662">
        <f t="shared" si="1"/>
        <v>100</v>
      </c>
      <c r="E12" s="656">
        <v>0</v>
      </c>
      <c r="F12" s="657">
        <v>0</v>
      </c>
      <c r="G12" s="668">
        <v>670</v>
      </c>
      <c r="H12" s="662">
        <v>82.512315270935972</v>
      </c>
      <c r="I12" s="668">
        <v>142</v>
      </c>
      <c r="J12" s="662">
        <v>17.487684729064039</v>
      </c>
      <c r="K12" s="668">
        <v>0</v>
      </c>
      <c r="L12" s="662">
        <v>0</v>
      </c>
      <c r="M12" s="656">
        <v>0</v>
      </c>
      <c r="N12" s="657">
        <v>0</v>
      </c>
      <c r="O12" s="668">
        <v>0</v>
      </c>
      <c r="P12" s="662">
        <f t="shared" ref="P12" si="4">IFERROR(O12/$C12*100,"-")</f>
        <v>0</v>
      </c>
      <c r="R12" s="1006"/>
    </row>
    <row r="13" spans="1:21" s="644" customFormat="1" ht="16.5" customHeight="1" x14ac:dyDescent="0.2">
      <c r="A13" s="644">
        <v>5</v>
      </c>
      <c r="B13" s="671" t="s">
        <v>9</v>
      </c>
      <c r="C13" s="668">
        <f t="shared" si="0"/>
        <v>13633</v>
      </c>
      <c r="D13" s="662">
        <f t="shared" si="1"/>
        <v>100</v>
      </c>
      <c r="E13" s="656">
        <v>9108</v>
      </c>
      <c r="F13" s="657">
        <v>66.808479424924812</v>
      </c>
      <c r="G13" s="668">
        <v>1441</v>
      </c>
      <c r="H13" s="662">
        <v>10.569940585344385</v>
      </c>
      <c r="I13" s="668">
        <v>1026</v>
      </c>
      <c r="J13" s="662">
        <v>7.5258563779065506</v>
      </c>
      <c r="K13" s="668">
        <v>2054</v>
      </c>
      <c r="L13" s="662">
        <v>15.06638304115015</v>
      </c>
      <c r="M13" s="656">
        <v>4</v>
      </c>
      <c r="N13" s="657">
        <v>2.9340570674099613E-2</v>
      </c>
      <c r="O13" s="668">
        <v>0</v>
      </c>
      <c r="P13" s="662">
        <f t="shared" ref="P13" si="5">IFERROR(O13/$C13*100,"-")</f>
        <v>0</v>
      </c>
      <c r="R13" s="1006"/>
    </row>
    <row r="14" spans="1:21" s="644" customFormat="1" ht="16.5" customHeight="1" x14ac:dyDescent="0.2">
      <c r="A14" s="644">
        <v>6</v>
      </c>
      <c r="B14" s="671" t="s">
        <v>8</v>
      </c>
      <c r="C14" s="668">
        <f t="shared" si="0"/>
        <v>164</v>
      </c>
      <c r="D14" s="662">
        <f t="shared" si="1"/>
        <v>100</v>
      </c>
      <c r="E14" s="656">
        <v>0</v>
      </c>
      <c r="F14" s="657">
        <v>0</v>
      </c>
      <c r="G14" s="668">
        <v>164</v>
      </c>
      <c r="H14" s="662">
        <v>100</v>
      </c>
      <c r="I14" s="668">
        <v>0</v>
      </c>
      <c r="J14" s="662">
        <v>0</v>
      </c>
      <c r="K14" s="668">
        <v>0</v>
      </c>
      <c r="L14" s="662">
        <v>0</v>
      </c>
      <c r="M14" s="656">
        <v>0</v>
      </c>
      <c r="N14" s="657">
        <v>0</v>
      </c>
      <c r="O14" s="668">
        <v>0</v>
      </c>
      <c r="P14" s="662">
        <f t="shared" ref="P14" si="6">IFERROR(O14/$C14*100,"-")</f>
        <v>0</v>
      </c>
      <c r="R14" s="1006"/>
    </row>
    <row r="15" spans="1:21" s="646" customFormat="1" ht="16.5" customHeight="1" x14ac:dyDescent="0.2">
      <c r="A15" s="646">
        <v>7</v>
      </c>
      <c r="B15" s="671" t="s">
        <v>7</v>
      </c>
      <c r="C15" s="668">
        <f t="shared" si="0"/>
        <v>51721</v>
      </c>
      <c r="D15" s="662">
        <f t="shared" si="1"/>
        <v>100</v>
      </c>
      <c r="E15" s="656">
        <v>12218</v>
      </c>
      <c r="F15" s="657">
        <v>23.622899789253882</v>
      </c>
      <c r="G15" s="668">
        <v>20544</v>
      </c>
      <c r="H15" s="662">
        <v>39.720809729123566</v>
      </c>
      <c r="I15" s="668">
        <v>13270</v>
      </c>
      <c r="J15" s="662">
        <v>25.656889851317651</v>
      </c>
      <c r="K15" s="668">
        <v>5689</v>
      </c>
      <c r="L15" s="662">
        <v>10.999400630304905</v>
      </c>
      <c r="M15" s="656">
        <v>0</v>
      </c>
      <c r="N15" s="657">
        <v>0</v>
      </c>
      <c r="O15" s="668">
        <v>0</v>
      </c>
      <c r="P15" s="662">
        <f t="shared" ref="P15" si="7">IFERROR(O15/$C15*100,"-")</f>
        <v>0</v>
      </c>
      <c r="R15" s="1006"/>
    </row>
    <row r="16" spans="1:21" s="646" customFormat="1" ht="16.5" customHeight="1" x14ac:dyDescent="0.2">
      <c r="A16" s="646">
        <v>8</v>
      </c>
      <c r="B16" s="671" t="s">
        <v>43</v>
      </c>
      <c r="C16" s="668">
        <f t="shared" si="0"/>
        <v>10102</v>
      </c>
      <c r="D16" s="662">
        <f t="shared" si="1"/>
        <v>100</v>
      </c>
      <c r="E16" s="656">
        <v>909</v>
      </c>
      <c r="F16" s="657">
        <v>8.9982181746188861</v>
      </c>
      <c r="G16" s="668">
        <v>7043</v>
      </c>
      <c r="H16" s="662">
        <v>69.718867550980008</v>
      </c>
      <c r="I16" s="668">
        <v>404</v>
      </c>
      <c r="J16" s="662">
        <v>3.9992080776083947</v>
      </c>
      <c r="K16" s="668">
        <v>1746</v>
      </c>
      <c r="L16" s="662">
        <v>17.283706196792714</v>
      </c>
      <c r="M16" s="656">
        <v>0</v>
      </c>
      <c r="N16" s="657">
        <v>0</v>
      </c>
      <c r="O16" s="668">
        <v>0</v>
      </c>
      <c r="P16" s="662">
        <f t="shared" ref="P16" si="8">IFERROR(O16/$C16*100,"-")</f>
        <v>0</v>
      </c>
      <c r="R16" s="1006"/>
    </row>
    <row r="17" spans="1:18" s="646" customFormat="1" ht="16.5" customHeight="1" x14ac:dyDescent="0.2">
      <c r="A17" s="646">
        <v>9</v>
      </c>
      <c r="B17" s="671" t="s">
        <v>44</v>
      </c>
      <c r="C17" s="668">
        <f t="shared" si="0"/>
        <v>23903</v>
      </c>
      <c r="D17" s="662">
        <f t="shared" si="1"/>
        <v>100</v>
      </c>
      <c r="E17" s="656">
        <v>10681</v>
      </c>
      <c r="F17" s="657">
        <v>44.684767602393002</v>
      </c>
      <c r="G17" s="668">
        <v>11368</v>
      </c>
      <c r="H17" s="662">
        <v>47.558883822114382</v>
      </c>
      <c r="I17" s="668">
        <v>1854</v>
      </c>
      <c r="J17" s="662">
        <v>7.7563485754926162</v>
      </c>
      <c r="K17" s="668">
        <v>0</v>
      </c>
      <c r="L17" s="662">
        <v>0</v>
      </c>
      <c r="M17" s="656">
        <v>0</v>
      </c>
      <c r="N17" s="657">
        <v>0</v>
      </c>
      <c r="O17" s="668">
        <v>0</v>
      </c>
      <c r="P17" s="662">
        <f t="shared" ref="P17" si="9">IFERROR(O17/$C17*100,"-")</f>
        <v>0</v>
      </c>
      <c r="R17" s="1006"/>
    </row>
    <row r="18" spans="1:18" s="646" customFormat="1" ht="16.5" customHeight="1" x14ac:dyDescent="0.2">
      <c r="A18" s="646">
        <v>10</v>
      </c>
      <c r="B18" s="671" t="s">
        <v>6</v>
      </c>
      <c r="C18" s="668">
        <f t="shared" si="0"/>
        <v>22163</v>
      </c>
      <c r="D18" s="662">
        <f t="shared" si="1"/>
        <v>100</v>
      </c>
      <c r="E18" s="656">
        <v>11654</v>
      </c>
      <c r="F18" s="657">
        <v>52.58313405224925</v>
      </c>
      <c r="G18" s="668">
        <v>8287</v>
      </c>
      <c r="H18" s="662">
        <v>37.391147407841899</v>
      </c>
      <c r="I18" s="668">
        <v>768</v>
      </c>
      <c r="J18" s="662">
        <v>3.465234850877589</v>
      </c>
      <c r="K18" s="668">
        <v>1454</v>
      </c>
      <c r="L18" s="662">
        <v>6.5604836890312681</v>
      </c>
      <c r="M18" s="656">
        <v>0</v>
      </c>
      <c r="N18" s="657">
        <v>0</v>
      </c>
      <c r="O18" s="668">
        <v>0</v>
      </c>
      <c r="P18" s="662">
        <f t="shared" ref="P18" si="10">IFERROR(O18/$C18*100,"-")</f>
        <v>0</v>
      </c>
      <c r="R18" s="1006"/>
    </row>
    <row r="19" spans="1:18" s="644" customFormat="1" ht="16.5" customHeight="1" x14ac:dyDescent="0.2">
      <c r="A19" s="644">
        <v>11</v>
      </c>
      <c r="B19" s="671" t="s">
        <v>5</v>
      </c>
      <c r="C19" s="668">
        <f t="shared" si="0"/>
        <v>18691</v>
      </c>
      <c r="D19" s="662">
        <f t="shared" si="1"/>
        <v>100</v>
      </c>
      <c r="E19" s="656">
        <v>14101</v>
      </c>
      <c r="F19" s="657">
        <v>75.442726445883039</v>
      </c>
      <c r="G19" s="668">
        <v>2632</v>
      </c>
      <c r="H19" s="662">
        <v>14.081643571772512</v>
      </c>
      <c r="I19" s="668">
        <v>773</v>
      </c>
      <c r="J19" s="662">
        <v>4.1356802739286289</v>
      </c>
      <c r="K19" s="668">
        <v>1185</v>
      </c>
      <c r="L19" s="662">
        <v>6.3399497084158156</v>
      </c>
      <c r="M19" s="656">
        <v>0</v>
      </c>
      <c r="N19" s="657">
        <v>0</v>
      </c>
      <c r="O19" s="668">
        <v>0</v>
      </c>
      <c r="P19" s="662">
        <f t="shared" ref="P19" si="11">IFERROR(O19/$C19*100,"-")</f>
        <v>0</v>
      </c>
      <c r="R19" s="1006"/>
    </row>
    <row r="20" spans="1:18" s="644" customFormat="1" ht="16.5" customHeight="1" x14ac:dyDescent="0.2">
      <c r="A20" s="644">
        <v>12</v>
      </c>
      <c r="B20" s="671" t="s">
        <v>38</v>
      </c>
      <c r="C20" s="668">
        <f t="shared" si="0"/>
        <v>14670</v>
      </c>
      <c r="D20" s="662">
        <f t="shared" si="1"/>
        <v>100</v>
      </c>
      <c r="E20" s="656">
        <v>2610</v>
      </c>
      <c r="F20" s="657">
        <v>17.791411042944784</v>
      </c>
      <c r="G20" s="668">
        <v>6241</v>
      </c>
      <c r="H20" s="662">
        <v>42.542603953646896</v>
      </c>
      <c r="I20" s="668">
        <v>3311</v>
      </c>
      <c r="J20" s="662">
        <v>22.569870483980914</v>
      </c>
      <c r="K20" s="668">
        <v>2508</v>
      </c>
      <c r="L20" s="662">
        <v>17.096114519427402</v>
      </c>
      <c r="M20" s="656">
        <v>0</v>
      </c>
      <c r="N20" s="657">
        <v>0</v>
      </c>
      <c r="O20" s="668">
        <v>0</v>
      </c>
      <c r="P20" s="662">
        <f t="shared" ref="P20" si="12">IFERROR(O20/$C20*100,"-")</f>
        <v>0</v>
      </c>
      <c r="R20" s="1006"/>
    </row>
    <row r="21" spans="1:18" s="644" customFormat="1" ht="16.5" customHeight="1" x14ac:dyDescent="0.2">
      <c r="A21" s="644">
        <v>13</v>
      </c>
      <c r="B21" s="671" t="s">
        <v>45</v>
      </c>
      <c r="C21" s="668">
        <f t="shared" si="0"/>
        <v>25553</v>
      </c>
      <c r="D21" s="662">
        <f t="shared" si="1"/>
        <v>100</v>
      </c>
      <c r="E21" s="656">
        <v>3003</v>
      </c>
      <c r="F21" s="657">
        <v>11.752044769694361</v>
      </c>
      <c r="G21" s="668">
        <v>14780</v>
      </c>
      <c r="H21" s="662">
        <v>57.840566665362189</v>
      </c>
      <c r="I21" s="668">
        <v>2050</v>
      </c>
      <c r="J21" s="662">
        <v>8.0225413845732394</v>
      </c>
      <c r="K21" s="668">
        <v>5720</v>
      </c>
      <c r="L21" s="662">
        <v>22.384847180370208</v>
      </c>
      <c r="M21" s="656">
        <v>0</v>
      </c>
      <c r="N21" s="657">
        <v>0</v>
      </c>
      <c r="O21" s="668">
        <v>0</v>
      </c>
      <c r="P21" s="662">
        <f t="shared" ref="P21" si="13">IFERROR(O21/$C21*100,"-")</f>
        <v>0</v>
      </c>
      <c r="R21" s="1006"/>
    </row>
    <row r="22" spans="1:18" s="644" customFormat="1" ht="16.5" customHeight="1" x14ac:dyDescent="0.2">
      <c r="A22" s="644">
        <v>14</v>
      </c>
      <c r="B22" s="671" t="s">
        <v>46</v>
      </c>
      <c r="C22" s="668">
        <f t="shared" si="0"/>
        <v>1165</v>
      </c>
      <c r="D22" s="662">
        <f t="shared" si="1"/>
        <v>100</v>
      </c>
      <c r="E22" s="656">
        <v>37</v>
      </c>
      <c r="F22" s="657">
        <v>3.1759656652360517</v>
      </c>
      <c r="G22" s="668">
        <v>650</v>
      </c>
      <c r="H22" s="662">
        <v>55.793991416309005</v>
      </c>
      <c r="I22" s="668">
        <v>182</v>
      </c>
      <c r="J22" s="662">
        <v>15.622317596566523</v>
      </c>
      <c r="K22" s="668">
        <v>296</v>
      </c>
      <c r="L22" s="662">
        <v>25.407725321888414</v>
      </c>
      <c r="M22" s="656">
        <v>0</v>
      </c>
      <c r="N22" s="657">
        <v>0</v>
      </c>
      <c r="O22" s="668">
        <v>0</v>
      </c>
      <c r="P22" s="662">
        <f t="shared" ref="P22" si="14">IFERROR(O22/$C22*100,"-")</f>
        <v>0</v>
      </c>
      <c r="R22" s="1006"/>
    </row>
    <row r="23" spans="1:18" s="644" customFormat="1" ht="16.5" customHeight="1" x14ac:dyDescent="0.2">
      <c r="A23" s="644">
        <v>15</v>
      </c>
      <c r="B23" s="671" t="s">
        <v>47</v>
      </c>
      <c r="C23" s="668">
        <f t="shared" si="0"/>
        <v>2782</v>
      </c>
      <c r="D23" s="662">
        <f t="shared" si="1"/>
        <v>100</v>
      </c>
      <c r="E23" s="656">
        <v>1520</v>
      </c>
      <c r="F23" s="657">
        <v>54.636951833213523</v>
      </c>
      <c r="G23" s="668">
        <v>862</v>
      </c>
      <c r="H23" s="662">
        <v>30.984902947519771</v>
      </c>
      <c r="I23" s="668">
        <v>283</v>
      </c>
      <c r="J23" s="662">
        <v>10.172537742631201</v>
      </c>
      <c r="K23" s="668">
        <v>117</v>
      </c>
      <c r="L23" s="662">
        <v>4.2056074766355138</v>
      </c>
      <c r="M23" s="656">
        <v>0</v>
      </c>
      <c r="N23" s="657">
        <v>0</v>
      </c>
      <c r="O23" s="668">
        <v>0</v>
      </c>
      <c r="P23" s="662">
        <f t="shared" ref="P23" si="15">IFERROR(O23/$C23*100,"-")</f>
        <v>0</v>
      </c>
      <c r="R23" s="1006"/>
    </row>
    <row r="24" spans="1:18" s="644" customFormat="1" ht="16.5" customHeight="1" x14ac:dyDescent="0.2">
      <c r="A24" s="644">
        <v>16</v>
      </c>
      <c r="B24" s="671" t="s">
        <v>48</v>
      </c>
      <c r="C24" s="668">
        <f t="shared" si="0"/>
        <v>1393</v>
      </c>
      <c r="D24" s="662">
        <f t="shared" si="1"/>
        <v>100</v>
      </c>
      <c r="E24" s="656">
        <v>0</v>
      </c>
      <c r="F24" s="657">
        <v>0</v>
      </c>
      <c r="G24" s="668">
        <v>1386</v>
      </c>
      <c r="H24" s="662">
        <v>99.497487437185924</v>
      </c>
      <c r="I24" s="668">
        <v>7</v>
      </c>
      <c r="J24" s="662">
        <v>0.50251256281407031</v>
      </c>
      <c r="K24" s="668">
        <v>0</v>
      </c>
      <c r="L24" s="662">
        <v>0</v>
      </c>
      <c r="M24" s="656">
        <v>0</v>
      </c>
      <c r="N24" s="657">
        <v>0</v>
      </c>
      <c r="O24" s="668">
        <v>0</v>
      </c>
      <c r="P24" s="662">
        <f t="shared" ref="P24" si="16">IFERROR(O24/$C24*100,"-")</f>
        <v>0</v>
      </c>
      <c r="R24" s="1006"/>
    </row>
    <row r="25" spans="1:18" s="644" customFormat="1" ht="16.5" customHeight="1" x14ac:dyDescent="0.2">
      <c r="A25" s="644">
        <v>17</v>
      </c>
      <c r="B25" s="671" t="s">
        <v>49</v>
      </c>
      <c r="C25" s="668">
        <f>E25+G25+I25+K25+M25+O25</f>
        <v>904</v>
      </c>
      <c r="D25" s="662">
        <f t="shared" si="1"/>
        <v>100</v>
      </c>
      <c r="E25" s="656">
        <v>0</v>
      </c>
      <c r="F25" s="657">
        <v>0</v>
      </c>
      <c r="G25" s="668">
        <v>851</v>
      </c>
      <c r="H25" s="662">
        <v>94.137168141592923</v>
      </c>
      <c r="I25" s="668">
        <v>52</v>
      </c>
      <c r="J25" s="662">
        <v>5.7522123893805306</v>
      </c>
      <c r="K25" s="668">
        <v>0</v>
      </c>
      <c r="L25" s="662">
        <v>0</v>
      </c>
      <c r="M25" s="656">
        <v>1</v>
      </c>
      <c r="N25" s="657">
        <v>0.11061946902654868</v>
      </c>
      <c r="O25" s="668">
        <v>0</v>
      </c>
      <c r="P25" s="662">
        <f t="shared" ref="P25" si="17">IFERROR(O25/$C25*100,"-")</f>
        <v>0</v>
      </c>
      <c r="R25" s="1006"/>
    </row>
    <row r="26" spans="1:18" s="644" customFormat="1" ht="16.5" customHeight="1" x14ac:dyDescent="0.2">
      <c r="B26" s="671" t="s">
        <v>4</v>
      </c>
      <c r="C26" s="668">
        <f t="shared" si="0"/>
        <v>4</v>
      </c>
      <c r="D26" s="662">
        <f t="shared" si="1"/>
        <v>100</v>
      </c>
      <c r="E26" s="656">
        <v>1</v>
      </c>
      <c r="F26" s="657">
        <v>25</v>
      </c>
      <c r="G26" s="668">
        <v>3</v>
      </c>
      <c r="H26" s="662">
        <v>75</v>
      </c>
      <c r="I26" s="668">
        <v>0</v>
      </c>
      <c r="J26" s="662">
        <v>0</v>
      </c>
      <c r="K26" s="668">
        <v>0</v>
      </c>
      <c r="L26" s="662">
        <v>0</v>
      </c>
      <c r="M26" s="656">
        <v>0</v>
      </c>
      <c r="N26" s="657">
        <v>0</v>
      </c>
      <c r="O26" s="668">
        <v>0</v>
      </c>
      <c r="P26" s="662">
        <f t="shared" ref="P26" si="18">IFERROR(O26/$C26*100,"-")</f>
        <v>0</v>
      </c>
      <c r="R26" s="1006"/>
    </row>
    <row r="27" spans="1:18" s="642" customFormat="1" ht="14.25" x14ac:dyDescent="0.2">
      <c r="B27" s="663" t="s">
        <v>3</v>
      </c>
      <c r="C27" s="669">
        <f>SUM(C9:C26)</f>
        <v>204997</v>
      </c>
      <c r="D27" s="666">
        <f>C27/$C27*100</f>
        <v>100</v>
      </c>
      <c r="E27" s="664">
        <f>SUM(E9:E26)</f>
        <v>66081</v>
      </c>
      <c r="F27" s="665">
        <f>E27/$C27*100</f>
        <v>32.235105879598237</v>
      </c>
      <c r="G27" s="669">
        <f>SUM(G9:G26)</f>
        <v>90814</v>
      </c>
      <c r="H27" s="666">
        <f>G27/$C27*100</f>
        <v>44.300160490153509</v>
      </c>
      <c r="I27" s="669">
        <f>SUM(I9:I26)</f>
        <v>26315</v>
      </c>
      <c r="J27" s="666">
        <f>I27/$C27*100</f>
        <v>12.836773221071528</v>
      </c>
      <c r="K27" s="669">
        <f>SUM(K9:K26)</f>
        <v>21608</v>
      </c>
      <c r="L27" s="666">
        <f>K27/$C27*100</f>
        <v>10.540642058176461</v>
      </c>
      <c r="M27" s="664">
        <f>SUM(M9:M26)</f>
        <v>179</v>
      </c>
      <c r="N27" s="665">
        <f>M27/$C27*100</f>
        <v>8.7318351000258546E-2</v>
      </c>
      <c r="O27" s="669">
        <f>SUM(O9:O26)</f>
        <v>0</v>
      </c>
      <c r="P27" s="666">
        <f>O27/$C27*100</f>
        <v>0</v>
      </c>
    </row>
    <row r="28" spans="1:18"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8" s="650" customFormat="1" hidden="1" x14ac:dyDescent="0.2">
      <c r="A29" s="639">
        <v>19</v>
      </c>
      <c r="B29" s="639" t="s">
        <v>50</v>
      </c>
      <c r="C29" s="649"/>
      <c r="D29" s="649"/>
      <c r="E29" s="649"/>
      <c r="F29" s="649"/>
      <c r="G29" s="649"/>
      <c r="H29" s="649"/>
      <c r="I29" s="649"/>
      <c r="K29" s="649"/>
      <c r="L29" s="649"/>
      <c r="M29" s="649"/>
      <c r="N29" s="649"/>
      <c r="O29" s="649"/>
      <c r="P29" s="649"/>
    </row>
    <row r="30" spans="1:18" hidden="1" x14ac:dyDescent="0.2">
      <c r="C30" s="652"/>
      <c r="D30" s="652"/>
      <c r="E30" s="652"/>
      <c r="F30" s="652"/>
      <c r="G30" s="652"/>
      <c r="H30" s="652"/>
      <c r="I30" s="652"/>
      <c r="J30" s="652"/>
      <c r="K30" s="652"/>
      <c r="L30" s="652"/>
      <c r="M30" s="652"/>
      <c r="N30" s="652"/>
      <c r="O30" s="652"/>
      <c r="P30" s="652"/>
    </row>
    <row r="31" spans="1:18" hidden="1" x14ac:dyDescent="0.2">
      <c r="B31" s="653"/>
      <c r="C31" s="654"/>
      <c r="D31" s="654"/>
      <c r="E31" s="654"/>
      <c r="F31" s="654"/>
      <c r="G31" s="654"/>
      <c r="M31" s="653"/>
      <c r="N31" s="653"/>
    </row>
    <row r="32" spans="1:18"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x14ac:dyDescent="0.2">
      <c r="B42" s="653"/>
      <c r="D42" s="653"/>
      <c r="M42" s="653"/>
      <c r="N42" s="653"/>
    </row>
    <row r="43" spans="2:14" x14ac:dyDescent="0.2">
      <c r="B43" s="653"/>
      <c r="D43" s="653"/>
      <c r="M43" s="653"/>
      <c r="N43" s="653"/>
    </row>
    <row r="44" spans="2:14" x14ac:dyDescent="0.2">
      <c r="D44" s="653"/>
      <c r="M44" s="653"/>
      <c r="N44" s="653"/>
    </row>
    <row r="45" spans="2:14" x14ac:dyDescent="0.2">
      <c r="D45" s="653"/>
      <c r="M45" s="653"/>
      <c r="N45" s="653"/>
    </row>
    <row r="46" spans="2:14" x14ac:dyDescent="0.2">
      <c r="D46" s="653"/>
      <c r="M46" s="653"/>
      <c r="N46" s="653"/>
    </row>
    <row r="47" spans="2:14" x14ac:dyDescent="0.2">
      <c r="D47" s="653"/>
      <c r="M47" s="653"/>
      <c r="N47" s="653"/>
    </row>
    <row r="48" spans="2:14"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35</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3" t="s">
        <v>454</v>
      </c>
      <c r="C3" s="1043"/>
      <c r="D3" s="1043"/>
      <c r="E3" s="1043"/>
      <c r="F3" s="1043"/>
      <c r="G3" s="1043"/>
      <c r="H3" s="1043"/>
      <c r="I3" s="1043"/>
      <c r="J3" s="1043"/>
      <c r="K3" s="1043"/>
      <c r="L3" s="1043"/>
      <c r="M3" s="1043"/>
      <c r="N3" s="1043"/>
      <c r="O3" s="1043"/>
      <c r="P3" s="1043"/>
    </row>
    <row r="4" spans="1:21" s="635" customFormat="1" x14ac:dyDescent="0.2">
      <c r="B4" s="1046" t="str">
        <f>porsaad!B6</f>
        <v>Situación a 31 de octubre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9" t="s">
        <v>209</v>
      </c>
      <c r="D6" s="1170"/>
      <c r="E6" s="1170"/>
      <c r="F6" s="1170"/>
      <c r="G6" s="1170"/>
      <c r="H6" s="1170"/>
      <c r="I6" s="1170"/>
      <c r="J6" s="1170"/>
      <c r="K6" s="1170"/>
      <c r="L6" s="1170"/>
      <c r="M6" s="1170"/>
      <c r="N6" s="1170"/>
      <c r="O6" s="1170"/>
      <c r="P6" s="1171"/>
    </row>
    <row r="7" spans="1:21" s="635" customFormat="1" ht="57" customHeight="1" x14ac:dyDescent="0.2">
      <c r="B7" s="1172" t="s">
        <v>15</v>
      </c>
      <c r="C7" s="1168" t="s">
        <v>3</v>
      </c>
      <c r="D7" s="1168"/>
      <c r="E7" s="1168" t="s">
        <v>210</v>
      </c>
      <c r="F7" s="1168"/>
      <c r="G7" s="1168" t="s">
        <v>211</v>
      </c>
      <c r="H7" s="1168"/>
      <c r="I7" s="1168" t="s">
        <v>212</v>
      </c>
      <c r="J7" s="1168"/>
      <c r="K7" s="1168" t="s">
        <v>213</v>
      </c>
      <c r="L7" s="1168"/>
      <c r="M7" s="1168" t="s">
        <v>214</v>
      </c>
      <c r="N7" s="1168"/>
      <c r="O7" s="1168" t="s">
        <v>215</v>
      </c>
      <c r="P7" s="1168"/>
    </row>
    <row r="8" spans="1:21" s="640" customFormat="1" ht="12" customHeight="1" x14ac:dyDescent="0.2">
      <c r="B8" s="117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2714</v>
      </c>
      <c r="D9" s="661">
        <f>IFERROR(C9/$C9*100,"-")</f>
        <v>100</v>
      </c>
      <c r="E9" s="659">
        <v>0</v>
      </c>
      <c r="F9" s="660">
        <v>0</v>
      </c>
      <c r="G9" s="667">
        <v>2637</v>
      </c>
      <c r="H9" s="661">
        <v>97.162859248341931</v>
      </c>
      <c r="I9" s="667">
        <v>77</v>
      </c>
      <c r="J9" s="661">
        <v>2.8371407516580693</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3556</v>
      </c>
      <c r="D10" s="662">
        <f t="shared" ref="D10:D26" si="1">IFERROR(C10/$C10*100,"-")</f>
        <v>100</v>
      </c>
      <c r="E10" s="656">
        <v>1</v>
      </c>
      <c r="F10" s="657">
        <v>2.8121484814398204E-2</v>
      </c>
      <c r="G10" s="668">
        <v>3329</v>
      </c>
      <c r="H10" s="662">
        <v>93.61642294713161</v>
      </c>
      <c r="I10" s="668">
        <v>226</v>
      </c>
      <c r="J10" s="662">
        <v>6.3554555680539933</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1578</v>
      </c>
      <c r="D11" s="662">
        <f t="shared" si="1"/>
        <v>100</v>
      </c>
      <c r="E11" s="656">
        <v>75</v>
      </c>
      <c r="F11" s="657">
        <v>4.752851711026616</v>
      </c>
      <c r="G11" s="668">
        <v>1384</v>
      </c>
      <c r="H11" s="662">
        <v>87.705956907477827</v>
      </c>
      <c r="I11" s="668">
        <v>98</v>
      </c>
      <c r="J11" s="662">
        <v>6.2103929024081115</v>
      </c>
      <c r="K11" s="668">
        <v>4</v>
      </c>
      <c r="L11" s="662">
        <v>0.25348542458808615</v>
      </c>
      <c r="M11" s="656">
        <v>17</v>
      </c>
      <c r="N11" s="657">
        <v>1.0773130544993663</v>
      </c>
      <c r="O11" s="668">
        <v>0</v>
      </c>
      <c r="P11" s="662">
        <f t="shared" si="2"/>
        <v>0</v>
      </c>
      <c r="R11" s="645"/>
    </row>
    <row r="12" spans="1:21" s="644" customFormat="1" ht="16.5" customHeight="1" x14ac:dyDescent="0.2">
      <c r="A12" s="644">
        <v>4</v>
      </c>
      <c r="B12" s="671" t="s">
        <v>41</v>
      </c>
      <c r="C12" s="668">
        <f t="shared" si="0"/>
        <v>399</v>
      </c>
      <c r="D12" s="662">
        <f t="shared" si="1"/>
        <v>100</v>
      </c>
      <c r="E12" s="656">
        <v>0</v>
      </c>
      <c r="F12" s="657">
        <v>0</v>
      </c>
      <c r="G12" s="668">
        <v>368</v>
      </c>
      <c r="H12" s="662">
        <v>92.230576441102755</v>
      </c>
      <c r="I12" s="668">
        <v>31</v>
      </c>
      <c r="J12" s="662">
        <v>7.7694235588972429</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3908</v>
      </c>
      <c r="D13" s="662">
        <f t="shared" si="1"/>
        <v>100</v>
      </c>
      <c r="E13" s="656">
        <v>2327</v>
      </c>
      <c r="F13" s="657">
        <v>59.544524053224158</v>
      </c>
      <c r="G13" s="668">
        <v>927</v>
      </c>
      <c r="H13" s="662">
        <v>23.720573183213919</v>
      </c>
      <c r="I13" s="668">
        <v>241</v>
      </c>
      <c r="J13" s="662">
        <v>6.1668372569089049</v>
      </c>
      <c r="K13" s="668">
        <v>412</v>
      </c>
      <c r="L13" s="662">
        <v>10.542476970317297</v>
      </c>
      <c r="M13" s="656">
        <v>1</v>
      </c>
      <c r="N13" s="657">
        <v>2.5588536335721598E-2</v>
      </c>
      <c r="O13" s="668">
        <v>0</v>
      </c>
      <c r="P13" s="662">
        <f t="shared" si="2"/>
        <v>0</v>
      </c>
      <c r="R13" s="645"/>
    </row>
    <row r="14" spans="1:21" s="644" customFormat="1" ht="16.5" customHeight="1" x14ac:dyDescent="0.2">
      <c r="A14" s="644">
        <v>6</v>
      </c>
      <c r="B14" s="671" t="s">
        <v>8</v>
      </c>
      <c r="C14" s="668">
        <f t="shared" si="0"/>
        <v>85</v>
      </c>
      <c r="D14" s="662">
        <f t="shared" si="1"/>
        <v>100</v>
      </c>
      <c r="E14" s="656">
        <v>0</v>
      </c>
      <c r="F14" s="657">
        <v>0</v>
      </c>
      <c r="G14" s="668">
        <v>85</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16542</v>
      </c>
      <c r="D15" s="662">
        <f t="shared" si="1"/>
        <v>100</v>
      </c>
      <c r="E15" s="656">
        <v>1927</v>
      </c>
      <c r="F15" s="657">
        <v>11.649135533792771</v>
      </c>
      <c r="G15" s="668">
        <v>11138</v>
      </c>
      <c r="H15" s="662">
        <v>67.331640672228261</v>
      </c>
      <c r="I15" s="668">
        <v>1608</v>
      </c>
      <c r="J15" s="662">
        <v>9.7207109176641264</v>
      </c>
      <c r="K15" s="668">
        <v>1869</v>
      </c>
      <c r="L15" s="662">
        <v>11.298512876314835</v>
      </c>
      <c r="M15" s="656">
        <v>0</v>
      </c>
      <c r="N15" s="657">
        <v>0</v>
      </c>
      <c r="O15" s="668">
        <v>0</v>
      </c>
      <c r="P15" s="662">
        <f t="shared" si="2"/>
        <v>0</v>
      </c>
    </row>
    <row r="16" spans="1:21" s="646" customFormat="1" ht="16.5" customHeight="1" x14ac:dyDescent="0.2">
      <c r="A16" s="646">
        <v>8</v>
      </c>
      <c r="B16" s="671" t="s">
        <v>43</v>
      </c>
      <c r="C16" s="668">
        <f t="shared" si="0"/>
        <v>3575</v>
      </c>
      <c r="D16" s="662">
        <f t="shared" si="1"/>
        <v>100</v>
      </c>
      <c r="E16" s="656">
        <v>168</v>
      </c>
      <c r="F16" s="657">
        <v>4.6993006993006992</v>
      </c>
      <c r="G16" s="668">
        <v>2737</v>
      </c>
      <c r="H16" s="662">
        <v>76.55944055944056</v>
      </c>
      <c r="I16" s="668">
        <v>137</v>
      </c>
      <c r="J16" s="662">
        <v>3.8321678321678321</v>
      </c>
      <c r="K16" s="668">
        <v>533</v>
      </c>
      <c r="L16" s="662">
        <v>14.909090909090908</v>
      </c>
      <c r="M16" s="656">
        <v>0</v>
      </c>
      <c r="N16" s="657">
        <v>0</v>
      </c>
      <c r="O16" s="668">
        <v>0</v>
      </c>
      <c r="P16" s="662">
        <f t="shared" si="2"/>
        <v>0</v>
      </c>
    </row>
    <row r="17" spans="1:16" s="646" customFormat="1" ht="16.5" customHeight="1" x14ac:dyDescent="0.2">
      <c r="A17" s="646">
        <v>9</v>
      </c>
      <c r="B17" s="671" t="s">
        <v>44</v>
      </c>
      <c r="C17" s="668">
        <f t="shared" si="0"/>
        <v>5781</v>
      </c>
      <c r="D17" s="662">
        <f t="shared" si="1"/>
        <v>100</v>
      </c>
      <c r="E17" s="656">
        <v>962</v>
      </c>
      <c r="F17" s="657">
        <v>16.640719598685351</v>
      </c>
      <c r="G17" s="668">
        <v>4508</v>
      </c>
      <c r="H17" s="662">
        <v>77.979588306521364</v>
      </c>
      <c r="I17" s="668">
        <v>311</v>
      </c>
      <c r="J17" s="662">
        <v>5.3796920947932882</v>
      </c>
      <c r="K17" s="668">
        <v>0</v>
      </c>
      <c r="L17" s="662">
        <v>0</v>
      </c>
      <c r="M17" s="656">
        <v>0</v>
      </c>
      <c r="N17" s="657">
        <v>0</v>
      </c>
      <c r="O17" s="668">
        <v>0</v>
      </c>
      <c r="P17" s="662">
        <f t="shared" si="2"/>
        <v>0</v>
      </c>
    </row>
    <row r="18" spans="1:16" s="646" customFormat="1" ht="16.5" customHeight="1" x14ac:dyDescent="0.2">
      <c r="A18" s="646">
        <v>10</v>
      </c>
      <c r="B18" s="671" t="s">
        <v>6</v>
      </c>
      <c r="C18" s="668">
        <f t="shared" si="0"/>
        <v>7361</v>
      </c>
      <c r="D18" s="662">
        <f t="shared" si="1"/>
        <v>100</v>
      </c>
      <c r="E18" s="656">
        <v>2715</v>
      </c>
      <c r="F18" s="657">
        <v>36.883575601141146</v>
      </c>
      <c r="G18" s="668">
        <v>3691</v>
      </c>
      <c r="H18" s="662">
        <v>50.142643662545851</v>
      </c>
      <c r="I18" s="668">
        <v>422</v>
      </c>
      <c r="J18" s="662">
        <v>5.7329167232712948</v>
      </c>
      <c r="K18" s="668">
        <v>533</v>
      </c>
      <c r="L18" s="662">
        <v>7.2408640130417066</v>
      </c>
      <c r="M18" s="656">
        <v>0</v>
      </c>
      <c r="N18" s="657">
        <v>0</v>
      </c>
      <c r="O18" s="668">
        <v>0</v>
      </c>
      <c r="P18" s="662">
        <f t="shared" si="2"/>
        <v>0</v>
      </c>
    </row>
    <row r="19" spans="1:16" s="644" customFormat="1" ht="16.5" customHeight="1" x14ac:dyDescent="0.2">
      <c r="A19" s="644">
        <v>11</v>
      </c>
      <c r="B19" s="671" t="s">
        <v>5</v>
      </c>
      <c r="C19" s="668">
        <f t="shared" si="0"/>
        <v>5898</v>
      </c>
      <c r="D19" s="662">
        <f t="shared" si="1"/>
        <v>100</v>
      </c>
      <c r="E19" s="656">
        <v>3830</v>
      </c>
      <c r="F19" s="657">
        <v>64.93726687012547</v>
      </c>
      <c r="G19" s="668">
        <v>1551</v>
      </c>
      <c r="H19" s="662">
        <v>26.297049847405901</v>
      </c>
      <c r="I19" s="668">
        <v>284</v>
      </c>
      <c r="J19" s="662">
        <v>4.8151915903696167</v>
      </c>
      <c r="K19" s="668">
        <v>233</v>
      </c>
      <c r="L19" s="662">
        <v>3.9504916920990167</v>
      </c>
      <c r="M19" s="656">
        <v>0</v>
      </c>
      <c r="N19" s="657">
        <v>0</v>
      </c>
      <c r="O19" s="668">
        <v>0</v>
      </c>
      <c r="P19" s="662">
        <f t="shared" si="2"/>
        <v>0</v>
      </c>
    </row>
    <row r="20" spans="1:16" s="644" customFormat="1" ht="16.5" customHeight="1" x14ac:dyDescent="0.2">
      <c r="A20" s="644">
        <v>12</v>
      </c>
      <c r="B20" s="671" t="s">
        <v>38</v>
      </c>
      <c r="C20" s="668">
        <f t="shared" si="0"/>
        <v>5814</v>
      </c>
      <c r="D20" s="662">
        <f t="shared" si="1"/>
        <v>100</v>
      </c>
      <c r="E20" s="656">
        <v>455</v>
      </c>
      <c r="F20" s="657">
        <v>7.8259373925008608</v>
      </c>
      <c r="G20" s="668">
        <v>3901</v>
      </c>
      <c r="H20" s="662">
        <v>67.09666322669419</v>
      </c>
      <c r="I20" s="668">
        <v>1144</v>
      </c>
      <c r="J20" s="662">
        <v>19.676642586859305</v>
      </c>
      <c r="K20" s="668">
        <v>314</v>
      </c>
      <c r="L20" s="662">
        <v>5.4007567939456482</v>
      </c>
      <c r="M20" s="656">
        <v>0</v>
      </c>
      <c r="N20" s="657">
        <v>0</v>
      </c>
      <c r="O20" s="668">
        <v>0</v>
      </c>
      <c r="P20" s="662">
        <f t="shared" si="2"/>
        <v>0</v>
      </c>
    </row>
    <row r="21" spans="1:16" s="644" customFormat="1" ht="16.5" customHeight="1" x14ac:dyDescent="0.2">
      <c r="A21" s="644">
        <v>13</v>
      </c>
      <c r="B21" s="671" t="s">
        <v>45</v>
      </c>
      <c r="C21" s="668">
        <f t="shared" si="0"/>
        <v>12315</v>
      </c>
      <c r="D21" s="662">
        <f t="shared" si="1"/>
        <v>100</v>
      </c>
      <c r="E21" s="656">
        <v>1166</v>
      </c>
      <c r="F21" s="657">
        <v>9.4681282988225739</v>
      </c>
      <c r="G21" s="668">
        <v>9103</v>
      </c>
      <c r="H21" s="662">
        <v>73.917986195696301</v>
      </c>
      <c r="I21" s="668">
        <v>882</v>
      </c>
      <c r="J21" s="662">
        <v>7.1619975639464064</v>
      </c>
      <c r="K21" s="668">
        <v>1164</v>
      </c>
      <c r="L21" s="662">
        <v>9.4518879415347126</v>
      </c>
      <c r="M21" s="656">
        <v>0</v>
      </c>
      <c r="N21" s="657">
        <v>0</v>
      </c>
      <c r="O21" s="668">
        <v>0</v>
      </c>
      <c r="P21" s="662">
        <f t="shared" si="2"/>
        <v>0</v>
      </c>
    </row>
    <row r="22" spans="1:16" s="644" customFormat="1" ht="16.5" customHeight="1" x14ac:dyDescent="0.2">
      <c r="A22" s="644">
        <v>14</v>
      </c>
      <c r="B22" s="671" t="s">
        <v>46</v>
      </c>
      <c r="C22" s="668">
        <f t="shared" si="0"/>
        <v>668</v>
      </c>
      <c r="D22" s="662">
        <f t="shared" si="1"/>
        <v>100</v>
      </c>
      <c r="E22" s="656">
        <v>4</v>
      </c>
      <c r="F22" s="657">
        <v>0.5988023952095809</v>
      </c>
      <c r="G22" s="668">
        <v>483</v>
      </c>
      <c r="H22" s="662">
        <v>72.305389221556879</v>
      </c>
      <c r="I22" s="668">
        <v>74</v>
      </c>
      <c r="J22" s="662">
        <v>11.077844311377245</v>
      </c>
      <c r="K22" s="668">
        <v>107</v>
      </c>
      <c r="L22" s="662">
        <v>16.017964071856287</v>
      </c>
      <c r="M22" s="656">
        <v>0</v>
      </c>
      <c r="N22" s="657">
        <v>0</v>
      </c>
      <c r="O22" s="668">
        <v>0</v>
      </c>
      <c r="P22" s="662">
        <f t="shared" si="2"/>
        <v>0</v>
      </c>
    </row>
    <row r="23" spans="1:16" s="644" customFormat="1" ht="16.5" customHeight="1" x14ac:dyDescent="0.2">
      <c r="A23" s="644">
        <v>15</v>
      </c>
      <c r="B23" s="671" t="s">
        <v>47</v>
      </c>
      <c r="C23" s="668">
        <f t="shared" si="0"/>
        <v>733</v>
      </c>
      <c r="D23" s="662">
        <f t="shared" si="1"/>
        <v>100</v>
      </c>
      <c r="E23" s="656">
        <v>449</v>
      </c>
      <c r="F23" s="657">
        <v>61.255115961800819</v>
      </c>
      <c r="G23" s="668">
        <v>246</v>
      </c>
      <c r="H23" s="662">
        <v>33.560709413369715</v>
      </c>
      <c r="I23" s="668">
        <v>37</v>
      </c>
      <c r="J23" s="662">
        <v>5.0477489768076405</v>
      </c>
      <c r="K23" s="668">
        <v>1</v>
      </c>
      <c r="L23" s="662">
        <v>0.13642564802182811</v>
      </c>
      <c r="M23" s="656">
        <v>0</v>
      </c>
      <c r="N23" s="657">
        <v>0</v>
      </c>
      <c r="O23" s="668">
        <v>0</v>
      </c>
      <c r="P23" s="662">
        <f t="shared" si="2"/>
        <v>0</v>
      </c>
    </row>
    <row r="24" spans="1:16" s="644" customFormat="1" ht="16.5" customHeight="1" x14ac:dyDescent="0.2">
      <c r="A24" s="644">
        <v>16</v>
      </c>
      <c r="B24" s="671" t="s">
        <v>48</v>
      </c>
      <c r="C24" s="668">
        <f t="shared" si="0"/>
        <v>694</v>
      </c>
      <c r="D24" s="662">
        <f t="shared" si="1"/>
        <v>100</v>
      </c>
      <c r="E24" s="656">
        <v>0</v>
      </c>
      <c r="F24" s="657">
        <v>0</v>
      </c>
      <c r="G24" s="668">
        <v>689</v>
      </c>
      <c r="H24" s="662">
        <v>99.279538904899141</v>
      </c>
      <c r="I24" s="668">
        <v>5</v>
      </c>
      <c r="J24" s="662">
        <v>0.72046109510086453</v>
      </c>
      <c r="K24" s="668">
        <v>0</v>
      </c>
      <c r="L24" s="662">
        <v>0</v>
      </c>
      <c r="M24" s="656">
        <v>0</v>
      </c>
      <c r="N24" s="657">
        <v>0</v>
      </c>
      <c r="O24" s="668">
        <v>0</v>
      </c>
      <c r="P24" s="662">
        <f t="shared" si="2"/>
        <v>0</v>
      </c>
    </row>
    <row r="25" spans="1:16" s="644" customFormat="1" ht="16.5" customHeight="1" x14ac:dyDescent="0.2">
      <c r="A25" s="644">
        <v>17</v>
      </c>
      <c r="B25" s="671" t="s">
        <v>49</v>
      </c>
      <c r="C25" s="668">
        <f t="shared" si="0"/>
        <v>482</v>
      </c>
      <c r="D25" s="662">
        <f t="shared" si="1"/>
        <v>100</v>
      </c>
      <c r="E25" s="656">
        <v>0</v>
      </c>
      <c r="F25" s="657">
        <v>0</v>
      </c>
      <c r="G25" s="668">
        <v>460</v>
      </c>
      <c r="H25" s="662">
        <v>95.435684647302907</v>
      </c>
      <c r="I25" s="668">
        <v>22</v>
      </c>
      <c r="J25" s="662">
        <v>4.5643153526970952</v>
      </c>
      <c r="K25" s="668">
        <v>0</v>
      </c>
      <c r="L25" s="662">
        <v>0</v>
      </c>
      <c r="M25" s="656">
        <v>0</v>
      </c>
      <c r="N25" s="657">
        <v>0</v>
      </c>
      <c r="O25" s="668">
        <v>0</v>
      </c>
      <c r="P25" s="662">
        <f t="shared" si="2"/>
        <v>0</v>
      </c>
    </row>
    <row r="26" spans="1:16" s="644" customFormat="1" ht="16.5" customHeight="1" x14ac:dyDescent="0.2">
      <c r="B26" s="671" t="s">
        <v>4</v>
      </c>
      <c r="C26" s="668">
        <f t="shared" si="0"/>
        <v>2</v>
      </c>
      <c r="D26" s="662">
        <f t="shared" si="1"/>
        <v>100</v>
      </c>
      <c r="E26" s="656">
        <v>0</v>
      </c>
      <c r="F26" s="657">
        <v>0</v>
      </c>
      <c r="G26" s="668">
        <v>2</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72105</v>
      </c>
      <c r="D27" s="666">
        <f>C27/$C27*100</f>
        <v>100</v>
      </c>
      <c r="E27" s="669">
        <f>SUM(E9:E26)</f>
        <v>14079</v>
      </c>
      <c r="F27" s="665">
        <f>E27/$C27*100</f>
        <v>19.525691699604746</v>
      </c>
      <c r="G27" s="669">
        <f>SUM(G9:G26)</f>
        <v>47239</v>
      </c>
      <c r="H27" s="666">
        <f>G27/$C27*100</f>
        <v>65.514180708688713</v>
      </c>
      <c r="I27" s="669">
        <f>SUM(I9:I26)</f>
        <v>5599</v>
      </c>
      <c r="J27" s="666">
        <f>I27/$C27*100</f>
        <v>7.7650648360030505</v>
      </c>
      <c r="K27" s="669">
        <f>SUM(K9:K26)</f>
        <v>5170</v>
      </c>
      <c r="L27" s="666">
        <f>K27/$C27*100</f>
        <v>7.1700991609458438</v>
      </c>
      <c r="M27" s="669">
        <f>SUM(M9:M26)</f>
        <v>18</v>
      </c>
      <c r="N27" s="665">
        <f>M27/$C27*100</f>
        <v>2.4963594757645102E-2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5" customFormat="1" x14ac:dyDescent="0.2">
      <c r="B41" s="653"/>
      <c r="C41" s="1004"/>
      <c r="D41" s="653"/>
      <c r="M41" s="653"/>
      <c r="N41" s="653"/>
    </row>
    <row r="42" spans="2:14" s="1005" customFormat="1" ht="12.75" customHeight="1" x14ac:dyDescent="0.2">
      <c r="B42" s="653"/>
      <c r="C42" s="1004"/>
      <c r="D42" s="653"/>
      <c r="M42" s="653"/>
      <c r="N42" s="653"/>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s="1005" customFormat="1"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5.42578125" style="651" customWidth="1"/>
    <col min="7" max="7" width="8.28515625" style="651" customWidth="1"/>
    <col min="8" max="8" width="7" style="651" bestFit="1" customWidth="1"/>
    <col min="9" max="9" width="9.7109375" style="651" customWidth="1"/>
    <col min="10" max="10" width="6"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36</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3" t="s">
        <v>453</v>
      </c>
      <c r="C3" s="1043"/>
      <c r="D3" s="1043"/>
      <c r="E3" s="1043"/>
      <c r="F3" s="1043"/>
      <c r="G3" s="1043"/>
      <c r="H3" s="1043"/>
      <c r="I3" s="1043"/>
      <c r="J3" s="1043"/>
      <c r="K3" s="1043"/>
      <c r="L3" s="1043"/>
      <c r="M3" s="1043"/>
      <c r="N3" s="1043"/>
      <c r="O3" s="1043"/>
      <c r="P3" s="1043"/>
    </row>
    <row r="4" spans="1:21" s="635" customFormat="1" x14ac:dyDescent="0.2">
      <c r="B4" s="1046" t="str">
        <f>porsaad!B6</f>
        <v>Situación a 31 de octubre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9" t="s">
        <v>209</v>
      </c>
      <c r="D6" s="1170"/>
      <c r="E6" s="1170"/>
      <c r="F6" s="1170"/>
      <c r="G6" s="1170"/>
      <c r="H6" s="1170"/>
      <c r="I6" s="1170"/>
      <c r="J6" s="1170"/>
      <c r="K6" s="1170"/>
      <c r="L6" s="1170"/>
      <c r="M6" s="1170"/>
      <c r="N6" s="1170"/>
      <c r="O6" s="1170"/>
      <c r="P6" s="1171"/>
    </row>
    <row r="7" spans="1:21" s="635" customFormat="1" ht="57" customHeight="1" x14ac:dyDescent="0.2">
      <c r="B7" s="1172" t="s">
        <v>15</v>
      </c>
      <c r="C7" s="1168" t="s">
        <v>3</v>
      </c>
      <c r="D7" s="1168"/>
      <c r="E7" s="1168" t="s">
        <v>210</v>
      </c>
      <c r="F7" s="1168"/>
      <c r="G7" s="1168" t="s">
        <v>211</v>
      </c>
      <c r="H7" s="1168"/>
      <c r="I7" s="1168" t="s">
        <v>212</v>
      </c>
      <c r="J7" s="1168"/>
      <c r="K7" s="1168" t="s">
        <v>213</v>
      </c>
      <c r="L7" s="1168"/>
      <c r="M7" s="1168" t="s">
        <v>214</v>
      </c>
      <c r="N7" s="1168"/>
      <c r="O7" s="1168" t="s">
        <v>215</v>
      </c>
      <c r="P7" s="1168"/>
    </row>
    <row r="8" spans="1:21" s="640" customFormat="1" ht="12" customHeight="1" x14ac:dyDescent="0.2">
      <c r="B8" s="117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1933</v>
      </c>
      <c r="D9" s="661">
        <f>IFERROR(C9/$C9*100,"-")</f>
        <v>100</v>
      </c>
      <c r="E9" s="659">
        <v>0</v>
      </c>
      <c r="F9" s="660">
        <v>0</v>
      </c>
      <c r="G9" s="667">
        <v>1850</v>
      </c>
      <c r="H9" s="661">
        <v>95.706156233833411</v>
      </c>
      <c r="I9" s="667">
        <v>83</v>
      </c>
      <c r="J9" s="661">
        <v>4.2938437661665798</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3644</v>
      </c>
      <c r="D10" s="662">
        <f t="shared" ref="D10:D26" si="1">IFERROR(C10/$C10*100,"-")</f>
        <v>100</v>
      </c>
      <c r="E10" s="656">
        <v>1</v>
      </c>
      <c r="F10" s="657">
        <v>2.7442371020856202E-2</v>
      </c>
      <c r="G10" s="668">
        <v>3343</v>
      </c>
      <c r="H10" s="662">
        <v>91.739846322722286</v>
      </c>
      <c r="I10" s="668">
        <v>300</v>
      </c>
      <c r="J10" s="662">
        <v>8.2327113062568618</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1519</v>
      </c>
      <c r="D11" s="662">
        <f t="shared" si="1"/>
        <v>100</v>
      </c>
      <c r="E11" s="656">
        <v>69</v>
      </c>
      <c r="F11" s="657">
        <v>4.5424621461487815</v>
      </c>
      <c r="G11" s="668">
        <v>1266</v>
      </c>
      <c r="H11" s="662">
        <v>83.344305464121135</v>
      </c>
      <c r="I11" s="668">
        <v>137</v>
      </c>
      <c r="J11" s="662">
        <v>9.0190915075707707</v>
      </c>
      <c r="K11" s="668">
        <v>7</v>
      </c>
      <c r="L11" s="662">
        <v>0.46082949308755761</v>
      </c>
      <c r="M11" s="656">
        <v>40</v>
      </c>
      <c r="N11" s="657">
        <v>2.6333113890717579</v>
      </c>
      <c r="O11" s="668">
        <v>0</v>
      </c>
      <c r="P11" s="662">
        <f t="shared" si="2"/>
        <v>0</v>
      </c>
      <c r="R11" s="645"/>
    </row>
    <row r="12" spans="1:21" s="644" customFormat="1" ht="16.5" customHeight="1" x14ac:dyDescent="0.2">
      <c r="A12" s="644">
        <v>4</v>
      </c>
      <c r="B12" s="671" t="s">
        <v>41</v>
      </c>
      <c r="C12" s="668">
        <f t="shared" si="0"/>
        <v>372</v>
      </c>
      <c r="D12" s="662">
        <f t="shared" si="1"/>
        <v>100</v>
      </c>
      <c r="E12" s="656">
        <v>0</v>
      </c>
      <c r="F12" s="657">
        <v>0</v>
      </c>
      <c r="G12" s="668">
        <v>301</v>
      </c>
      <c r="H12" s="662">
        <v>80.913978494623649</v>
      </c>
      <c r="I12" s="668">
        <v>71</v>
      </c>
      <c r="J12" s="662">
        <v>19.086021505376344</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4289</v>
      </c>
      <c r="D13" s="662">
        <f t="shared" si="1"/>
        <v>100</v>
      </c>
      <c r="E13" s="656">
        <v>2807</v>
      </c>
      <c r="F13" s="657">
        <v>65.446491023548617</v>
      </c>
      <c r="G13" s="668">
        <v>510</v>
      </c>
      <c r="H13" s="662">
        <v>11.890883655863838</v>
      </c>
      <c r="I13" s="668">
        <v>327</v>
      </c>
      <c r="J13" s="662">
        <v>7.6241548146421074</v>
      </c>
      <c r="K13" s="668">
        <v>643</v>
      </c>
      <c r="L13" s="662">
        <v>14.991839589647938</v>
      </c>
      <c r="M13" s="656">
        <v>2</v>
      </c>
      <c r="N13" s="657">
        <v>4.6630916297505244E-2</v>
      </c>
      <c r="O13" s="668">
        <v>0</v>
      </c>
      <c r="P13" s="662">
        <f t="shared" si="2"/>
        <v>0</v>
      </c>
      <c r="R13" s="645"/>
    </row>
    <row r="14" spans="1:21" s="644" customFormat="1" ht="16.5" customHeight="1" x14ac:dyDescent="0.2">
      <c r="A14" s="644">
        <v>6</v>
      </c>
      <c r="B14" s="671" t="s">
        <v>8</v>
      </c>
      <c r="C14" s="668">
        <f t="shared" si="0"/>
        <v>79</v>
      </c>
      <c r="D14" s="662">
        <f t="shared" si="1"/>
        <v>100</v>
      </c>
      <c r="E14" s="656">
        <v>0</v>
      </c>
      <c r="F14" s="657">
        <v>0</v>
      </c>
      <c r="G14" s="668">
        <v>79</v>
      </c>
      <c r="H14" s="662">
        <v>100</v>
      </c>
      <c r="I14" s="668">
        <v>0</v>
      </c>
      <c r="J14" s="662">
        <v>0</v>
      </c>
      <c r="K14" s="668">
        <v>0</v>
      </c>
      <c r="L14" s="662">
        <v>0</v>
      </c>
      <c r="M14" s="656">
        <v>0</v>
      </c>
      <c r="N14" s="657">
        <v>0</v>
      </c>
      <c r="O14" s="668">
        <v>0</v>
      </c>
      <c r="P14" s="662">
        <f t="shared" si="2"/>
        <v>0</v>
      </c>
    </row>
    <row r="15" spans="1:21" s="646" customFormat="1" ht="16.5" customHeight="1" x14ac:dyDescent="0.2">
      <c r="A15" s="646">
        <v>7</v>
      </c>
      <c r="B15" s="671" t="s">
        <v>7</v>
      </c>
      <c r="C15" s="668">
        <f t="shared" si="0"/>
        <v>16664</v>
      </c>
      <c r="D15" s="662">
        <f t="shared" si="1"/>
        <v>100</v>
      </c>
      <c r="E15" s="656">
        <v>3257</v>
      </c>
      <c r="F15" s="657">
        <v>19.545127220355258</v>
      </c>
      <c r="G15" s="668">
        <v>9405</v>
      </c>
      <c r="H15" s="662">
        <v>56.439030244839174</v>
      </c>
      <c r="I15" s="668">
        <v>1995</v>
      </c>
      <c r="J15" s="662">
        <v>11.971915506481038</v>
      </c>
      <c r="K15" s="668">
        <v>2007</v>
      </c>
      <c r="L15" s="662">
        <v>12.043927028324532</v>
      </c>
      <c r="M15" s="656">
        <v>0</v>
      </c>
      <c r="N15" s="657">
        <v>0</v>
      </c>
      <c r="O15" s="668">
        <v>0</v>
      </c>
      <c r="P15" s="662">
        <f t="shared" si="2"/>
        <v>0</v>
      </c>
    </row>
    <row r="16" spans="1:21" s="646" customFormat="1" ht="16.5" customHeight="1" x14ac:dyDescent="0.2">
      <c r="A16" s="646">
        <v>8</v>
      </c>
      <c r="B16" s="671" t="s">
        <v>43</v>
      </c>
      <c r="C16" s="668">
        <f t="shared" si="0"/>
        <v>3706</v>
      </c>
      <c r="D16" s="662">
        <f t="shared" si="1"/>
        <v>100</v>
      </c>
      <c r="E16" s="656">
        <v>248</v>
      </c>
      <c r="F16" s="657">
        <v>6.6918510523475447</v>
      </c>
      <c r="G16" s="668">
        <v>2669</v>
      </c>
      <c r="H16" s="662">
        <v>72.018348623853214</v>
      </c>
      <c r="I16" s="668">
        <v>164</v>
      </c>
      <c r="J16" s="662">
        <v>4.4252563410685379</v>
      </c>
      <c r="K16" s="668">
        <v>625</v>
      </c>
      <c r="L16" s="662">
        <v>16.864543982730705</v>
      </c>
      <c r="M16" s="656">
        <v>0</v>
      </c>
      <c r="N16" s="657">
        <v>0</v>
      </c>
      <c r="O16" s="668">
        <v>0</v>
      </c>
      <c r="P16" s="662">
        <f t="shared" si="2"/>
        <v>0</v>
      </c>
    </row>
    <row r="17" spans="1:16" s="646" customFormat="1" ht="16.5" customHeight="1" x14ac:dyDescent="0.2">
      <c r="A17" s="646">
        <v>9</v>
      </c>
      <c r="B17" s="671" t="s">
        <v>44</v>
      </c>
      <c r="C17" s="668">
        <f t="shared" si="0"/>
        <v>10755</v>
      </c>
      <c r="D17" s="662">
        <f t="shared" si="1"/>
        <v>100</v>
      </c>
      <c r="E17" s="656">
        <v>2870</v>
      </c>
      <c r="F17" s="657">
        <v>26.685262668526267</v>
      </c>
      <c r="G17" s="668">
        <v>6853</v>
      </c>
      <c r="H17" s="662">
        <v>63.719200371920039</v>
      </c>
      <c r="I17" s="668">
        <v>1032</v>
      </c>
      <c r="J17" s="662">
        <v>9.5955369595536961</v>
      </c>
      <c r="K17" s="668">
        <v>0</v>
      </c>
      <c r="L17" s="662">
        <v>0</v>
      </c>
      <c r="M17" s="656">
        <v>0</v>
      </c>
      <c r="N17" s="657">
        <v>0</v>
      </c>
      <c r="O17" s="668">
        <v>0</v>
      </c>
      <c r="P17" s="662">
        <f t="shared" si="2"/>
        <v>0</v>
      </c>
    </row>
    <row r="18" spans="1:16" s="646" customFormat="1" ht="16.5" customHeight="1" x14ac:dyDescent="0.2">
      <c r="A18" s="646">
        <v>10</v>
      </c>
      <c r="B18" s="671" t="s">
        <v>6</v>
      </c>
      <c r="C18" s="668">
        <f t="shared" si="0"/>
        <v>8261</v>
      </c>
      <c r="D18" s="662">
        <f t="shared" si="1"/>
        <v>100</v>
      </c>
      <c r="E18" s="656">
        <v>4020</v>
      </c>
      <c r="F18" s="657">
        <v>48.66238954121777</v>
      </c>
      <c r="G18" s="668">
        <v>3430</v>
      </c>
      <c r="H18" s="662">
        <v>41.520397046362426</v>
      </c>
      <c r="I18" s="668">
        <v>269</v>
      </c>
      <c r="J18" s="662">
        <v>3.2562643747730298</v>
      </c>
      <c r="K18" s="668">
        <v>542</v>
      </c>
      <c r="L18" s="662">
        <v>6.5609490376467736</v>
      </c>
      <c r="M18" s="656">
        <v>0</v>
      </c>
      <c r="N18" s="657">
        <v>0</v>
      </c>
      <c r="O18" s="668">
        <v>0</v>
      </c>
      <c r="P18" s="662">
        <f t="shared" si="2"/>
        <v>0</v>
      </c>
    </row>
    <row r="19" spans="1:16" s="644" customFormat="1" ht="16.5" customHeight="1" x14ac:dyDescent="0.2">
      <c r="A19" s="644">
        <v>11</v>
      </c>
      <c r="B19" s="671" t="s">
        <v>5</v>
      </c>
      <c r="C19" s="668">
        <f t="shared" si="0"/>
        <v>6070</v>
      </c>
      <c r="D19" s="662">
        <f t="shared" si="1"/>
        <v>100</v>
      </c>
      <c r="E19" s="656">
        <v>4363</v>
      </c>
      <c r="F19" s="657">
        <v>71.878088962108734</v>
      </c>
      <c r="G19" s="668">
        <v>1078</v>
      </c>
      <c r="H19" s="662">
        <v>17.759472817133442</v>
      </c>
      <c r="I19" s="668">
        <v>254</v>
      </c>
      <c r="J19" s="662">
        <v>4.1845140032948933</v>
      </c>
      <c r="K19" s="668">
        <v>375</v>
      </c>
      <c r="L19" s="662">
        <v>6.1779242174629321</v>
      </c>
      <c r="M19" s="656">
        <v>0</v>
      </c>
      <c r="N19" s="657">
        <v>0</v>
      </c>
      <c r="O19" s="668">
        <v>0</v>
      </c>
      <c r="P19" s="662">
        <f t="shared" si="2"/>
        <v>0</v>
      </c>
    </row>
    <row r="20" spans="1:16" s="644" customFormat="1" ht="16.5" customHeight="1" x14ac:dyDescent="0.2">
      <c r="A20" s="644">
        <v>12</v>
      </c>
      <c r="B20" s="671" t="s">
        <v>38</v>
      </c>
      <c r="C20" s="668">
        <f t="shared" si="0"/>
        <v>4694</v>
      </c>
      <c r="D20" s="662">
        <f t="shared" si="1"/>
        <v>100</v>
      </c>
      <c r="E20" s="656">
        <v>730</v>
      </c>
      <c r="F20" s="657">
        <v>15.551768214742223</v>
      </c>
      <c r="G20" s="668">
        <v>2297</v>
      </c>
      <c r="H20" s="662">
        <v>48.934810396250533</v>
      </c>
      <c r="I20" s="668">
        <v>979</v>
      </c>
      <c r="J20" s="662">
        <v>20.85641244141457</v>
      </c>
      <c r="K20" s="668">
        <v>688</v>
      </c>
      <c r="L20" s="662">
        <v>14.65700894759267</v>
      </c>
      <c r="M20" s="656">
        <v>0</v>
      </c>
      <c r="N20" s="657">
        <v>0</v>
      </c>
      <c r="O20" s="668">
        <v>0</v>
      </c>
      <c r="P20" s="662">
        <f t="shared" si="2"/>
        <v>0</v>
      </c>
    </row>
    <row r="21" spans="1:16" s="644" customFormat="1" ht="16.5" customHeight="1" x14ac:dyDescent="0.2">
      <c r="A21" s="644">
        <v>13</v>
      </c>
      <c r="B21" s="671" t="s">
        <v>45</v>
      </c>
      <c r="C21" s="668">
        <f t="shared" si="0"/>
        <v>8800</v>
      </c>
      <c r="D21" s="662">
        <f t="shared" si="1"/>
        <v>100</v>
      </c>
      <c r="E21" s="656">
        <v>833</v>
      </c>
      <c r="F21" s="657">
        <v>9.4659090909090917</v>
      </c>
      <c r="G21" s="668">
        <v>5674</v>
      </c>
      <c r="H21" s="662">
        <v>64.477272727272734</v>
      </c>
      <c r="I21" s="668">
        <v>785</v>
      </c>
      <c r="J21" s="662">
        <v>8.920454545454545</v>
      </c>
      <c r="K21" s="668">
        <v>1508</v>
      </c>
      <c r="L21" s="662">
        <v>17.136363636363637</v>
      </c>
      <c r="M21" s="656">
        <v>0</v>
      </c>
      <c r="N21" s="657">
        <v>0</v>
      </c>
      <c r="O21" s="668">
        <v>0</v>
      </c>
      <c r="P21" s="662">
        <f t="shared" si="2"/>
        <v>0</v>
      </c>
    </row>
    <row r="22" spans="1:16" s="644" customFormat="1" ht="16.5" customHeight="1" x14ac:dyDescent="0.2">
      <c r="A22" s="644">
        <v>14</v>
      </c>
      <c r="B22" s="671" t="s">
        <v>46</v>
      </c>
      <c r="C22" s="668">
        <f t="shared" si="0"/>
        <v>364</v>
      </c>
      <c r="D22" s="662">
        <f t="shared" si="1"/>
        <v>100</v>
      </c>
      <c r="E22" s="656">
        <v>14</v>
      </c>
      <c r="F22" s="657">
        <v>3.8461538461538463</v>
      </c>
      <c r="G22" s="668">
        <v>166</v>
      </c>
      <c r="H22" s="662">
        <v>45.604395604395606</v>
      </c>
      <c r="I22" s="668">
        <v>68</v>
      </c>
      <c r="J22" s="662">
        <v>18.681318681318682</v>
      </c>
      <c r="K22" s="668">
        <v>116</v>
      </c>
      <c r="L22" s="662">
        <v>31.868131868131865</v>
      </c>
      <c r="M22" s="656">
        <v>0</v>
      </c>
      <c r="N22" s="657">
        <v>0</v>
      </c>
      <c r="O22" s="668">
        <v>0</v>
      </c>
      <c r="P22" s="662">
        <f t="shared" si="2"/>
        <v>0</v>
      </c>
    </row>
    <row r="23" spans="1:16" s="644" customFormat="1" ht="16.5" customHeight="1" x14ac:dyDescent="0.2">
      <c r="A23" s="644">
        <v>15</v>
      </c>
      <c r="B23" s="671" t="s">
        <v>47</v>
      </c>
      <c r="C23" s="668">
        <f t="shared" si="0"/>
        <v>1301</v>
      </c>
      <c r="D23" s="662">
        <f t="shared" si="1"/>
        <v>100</v>
      </c>
      <c r="E23" s="656">
        <v>598</v>
      </c>
      <c r="F23" s="657">
        <v>45.964642582628748</v>
      </c>
      <c r="G23" s="668">
        <v>595</v>
      </c>
      <c r="H23" s="662">
        <v>45.734050730207528</v>
      </c>
      <c r="I23" s="668">
        <v>107</v>
      </c>
      <c r="J23" s="662">
        <v>8.2244427363566484</v>
      </c>
      <c r="K23" s="668">
        <v>1</v>
      </c>
      <c r="L23" s="662">
        <v>7.6863950807071479E-2</v>
      </c>
      <c r="M23" s="656">
        <v>0</v>
      </c>
      <c r="N23" s="657">
        <v>0</v>
      </c>
      <c r="O23" s="668">
        <v>0</v>
      </c>
      <c r="P23" s="662">
        <f t="shared" si="2"/>
        <v>0</v>
      </c>
    </row>
    <row r="24" spans="1:16" s="644" customFormat="1" ht="16.5" customHeight="1" x14ac:dyDescent="0.2">
      <c r="A24" s="644">
        <v>16</v>
      </c>
      <c r="B24" s="671" t="s">
        <v>48</v>
      </c>
      <c r="C24" s="668">
        <f t="shared" si="0"/>
        <v>656</v>
      </c>
      <c r="D24" s="662">
        <f t="shared" si="1"/>
        <v>100</v>
      </c>
      <c r="E24" s="656">
        <v>0</v>
      </c>
      <c r="F24" s="657">
        <v>0</v>
      </c>
      <c r="G24" s="668">
        <v>654</v>
      </c>
      <c r="H24" s="662">
        <v>99.695121951219505</v>
      </c>
      <c r="I24" s="668">
        <v>2</v>
      </c>
      <c r="J24" s="662">
        <v>0.3048780487804878</v>
      </c>
      <c r="K24" s="668">
        <v>0</v>
      </c>
      <c r="L24" s="662">
        <v>0</v>
      </c>
      <c r="M24" s="656">
        <v>0</v>
      </c>
      <c r="N24" s="657">
        <v>0</v>
      </c>
      <c r="O24" s="668">
        <v>0</v>
      </c>
      <c r="P24" s="662">
        <f t="shared" si="2"/>
        <v>0</v>
      </c>
    </row>
    <row r="25" spans="1:16" s="644" customFormat="1" ht="16.5" customHeight="1" x14ac:dyDescent="0.2">
      <c r="A25" s="644">
        <v>17</v>
      </c>
      <c r="B25" s="671" t="s">
        <v>49</v>
      </c>
      <c r="C25" s="668">
        <f t="shared" si="0"/>
        <v>403</v>
      </c>
      <c r="D25" s="662">
        <f t="shared" si="1"/>
        <v>100</v>
      </c>
      <c r="E25" s="656">
        <v>0</v>
      </c>
      <c r="F25" s="657">
        <v>0</v>
      </c>
      <c r="G25" s="668">
        <v>382</v>
      </c>
      <c r="H25" s="662">
        <v>94.789081885856078</v>
      </c>
      <c r="I25" s="668">
        <v>21</v>
      </c>
      <c r="J25" s="662">
        <v>5.2109181141439205</v>
      </c>
      <c r="K25" s="668">
        <v>0</v>
      </c>
      <c r="L25" s="662">
        <v>0</v>
      </c>
      <c r="M25" s="656">
        <v>0</v>
      </c>
      <c r="N25" s="657">
        <v>0</v>
      </c>
      <c r="O25" s="668">
        <v>0</v>
      </c>
      <c r="P25" s="662">
        <f t="shared" si="2"/>
        <v>0</v>
      </c>
    </row>
    <row r="26" spans="1:16" s="644" customFormat="1" ht="16.5" customHeight="1" x14ac:dyDescent="0.2">
      <c r="B26" s="671" t="s">
        <v>4</v>
      </c>
      <c r="C26" s="668">
        <f t="shared" si="0"/>
        <v>1</v>
      </c>
      <c r="D26" s="662">
        <f t="shared" si="1"/>
        <v>100</v>
      </c>
      <c r="E26" s="656">
        <v>0</v>
      </c>
      <c r="F26" s="657">
        <v>0</v>
      </c>
      <c r="G26" s="668">
        <v>1</v>
      </c>
      <c r="H26" s="662">
        <v>100</v>
      </c>
      <c r="I26" s="668">
        <v>0</v>
      </c>
      <c r="J26" s="662">
        <v>0</v>
      </c>
      <c r="K26" s="668">
        <v>0</v>
      </c>
      <c r="L26" s="662">
        <v>0</v>
      </c>
      <c r="M26" s="656">
        <v>0</v>
      </c>
      <c r="N26" s="657">
        <v>0</v>
      </c>
      <c r="O26" s="668">
        <v>0</v>
      </c>
      <c r="P26" s="662">
        <f t="shared" si="2"/>
        <v>0</v>
      </c>
    </row>
    <row r="27" spans="1:16" s="642" customFormat="1" ht="14.25" x14ac:dyDescent="0.2">
      <c r="B27" s="663" t="s">
        <v>3</v>
      </c>
      <c r="C27" s="669">
        <f>SUM(C9:C26)</f>
        <v>73511</v>
      </c>
      <c r="D27" s="666">
        <f>C27/$C27*100</f>
        <v>100</v>
      </c>
      <c r="E27" s="664">
        <f>SUM(E9:E26)</f>
        <v>19810</v>
      </c>
      <c r="F27" s="665">
        <f>E27/$C27*100</f>
        <v>26.948347866305721</v>
      </c>
      <c r="G27" s="669">
        <f>SUM(G9:G26)</f>
        <v>40553</v>
      </c>
      <c r="H27" s="666">
        <f>G27/$C27*100</f>
        <v>55.165893539742349</v>
      </c>
      <c r="I27" s="669">
        <f>SUM(I9:I26)</f>
        <v>6594</v>
      </c>
      <c r="J27" s="666">
        <f>I27/$C27*100</f>
        <v>8.9700861095618336</v>
      </c>
      <c r="K27" s="669">
        <f>SUM(K9:K26)</f>
        <v>6512</v>
      </c>
      <c r="L27" s="666">
        <f>K27/$C27*100</f>
        <v>8.8585381779597618</v>
      </c>
      <c r="M27" s="664">
        <f>SUM(M9:M26)</f>
        <v>42</v>
      </c>
      <c r="N27" s="665">
        <f>M27/$C27*100</f>
        <v>5.7134306430330156E-2</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x14ac:dyDescent="0.2">
      <c r="B41" s="653"/>
      <c r="D41" s="653"/>
      <c r="M41" s="653"/>
      <c r="N41" s="653"/>
    </row>
    <row r="42" spans="2:14" s="1005" customFormat="1" x14ac:dyDescent="0.2">
      <c r="B42" s="653"/>
      <c r="D42" s="653"/>
      <c r="M42" s="653"/>
      <c r="N42" s="653"/>
    </row>
    <row r="43" spans="2:14" s="1005" customFormat="1" x14ac:dyDescent="0.2">
      <c r="B43" s="653"/>
      <c r="D43" s="653"/>
      <c r="M43" s="653"/>
      <c r="N43" s="653"/>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5" customFormat="1" x14ac:dyDescent="0.2">
      <c r="D48" s="653"/>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2578125" defaultRowHeight="15" x14ac:dyDescent="0.2"/>
  <cols>
    <col min="1" max="1" width="0.5703125" style="651" customWidth="1"/>
    <col min="2" max="2" width="26.5703125" style="651" bestFit="1" customWidth="1"/>
    <col min="3" max="3" width="7.85546875" style="651" customWidth="1"/>
    <col min="4" max="4" width="7" style="651" bestFit="1" customWidth="1"/>
    <col min="5" max="5" width="8.5703125" style="651" customWidth="1"/>
    <col min="6" max="6" width="7" style="651" bestFit="1" customWidth="1"/>
    <col min="7" max="7" width="8.28515625" style="651" customWidth="1"/>
    <col min="8" max="8" width="7" style="651" bestFit="1" customWidth="1"/>
    <col min="9" max="9" width="9.7109375" style="651" customWidth="1"/>
    <col min="10" max="10" width="6.5703125" style="651" customWidth="1"/>
    <col min="11" max="11" width="7" style="651" customWidth="1"/>
    <col min="12" max="12" width="6" style="651" customWidth="1"/>
    <col min="13" max="13" width="7.140625" style="651" customWidth="1"/>
    <col min="14" max="14" width="6" style="651" customWidth="1"/>
    <col min="15" max="15" width="7.140625" style="651" customWidth="1"/>
    <col min="16" max="16" width="7.28515625" style="651" customWidth="1"/>
    <col min="17" max="16384" width="11.42578125" style="651"/>
  </cols>
  <sheetData>
    <row r="1" spans="1:21" s="630" customFormat="1" ht="12.75" customHeight="1" x14ac:dyDescent="0.2">
      <c r="B1" s="631" t="s">
        <v>51</v>
      </c>
      <c r="E1" s="632" t="s">
        <v>203</v>
      </c>
      <c r="F1" s="632"/>
      <c r="G1" s="632" t="s">
        <v>204</v>
      </c>
      <c r="H1" s="632"/>
      <c r="I1" s="632" t="s">
        <v>205</v>
      </c>
      <c r="J1" s="632"/>
      <c r="K1" s="632" t="s">
        <v>206</v>
      </c>
      <c r="L1" s="632"/>
      <c r="M1" s="632" t="s">
        <v>207</v>
      </c>
      <c r="N1" s="632"/>
      <c r="O1" s="632" t="s">
        <v>208</v>
      </c>
    </row>
    <row r="2" spans="1:21" s="633" customFormat="1" ht="48" customHeight="1" x14ac:dyDescent="0.2">
      <c r="B2" s="634"/>
      <c r="C2" s="634"/>
      <c r="D2" s="634"/>
      <c r="E2" s="634"/>
      <c r="F2" s="634"/>
      <c r="G2" s="634"/>
      <c r="H2" s="634"/>
    </row>
    <row r="3" spans="1:21" s="635" customFormat="1" ht="19.5" x14ac:dyDescent="0.2">
      <c r="B3" s="1043" t="s">
        <v>452</v>
      </c>
      <c r="C3" s="1043"/>
      <c r="D3" s="1043"/>
      <c r="E3" s="1043"/>
      <c r="F3" s="1043"/>
      <c r="G3" s="1043"/>
      <c r="H3" s="1043"/>
      <c r="I3" s="1043"/>
      <c r="J3" s="1043"/>
      <c r="K3" s="1043"/>
      <c r="L3" s="1043"/>
      <c r="M3" s="1043"/>
      <c r="N3" s="1043"/>
      <c r="O3" s="1043"/>
      <c r="P3" s="1043"/>
    </row>
    <row r="4" spans="1:21" s="635" customFormat="1" x14ac:dyDescent="0.2">
      <c r="B4" s="1046" t="str">
        <f>porsaad!B6</f>
        <v>Situación a 31 de octubre de 2023</v>
      </c>
      <c r="C4" s="1046"/>
      <c r="D4" s="1046"/>
      <c r="E4" s="1046"/>
      <c r="F4" s="1046"/>
      <c r="G4" s="1046"/>
      <c r="H4" s="1046"/>
      <c r="I4" s="1046"/>
      <c r="J4" s="1046"/>
      <c r="K4" s="1046"/>
      <c r="L4" s="1046"/>
      <c r="M4" s="1046"/>
      <c r="N4" s="1046"/>
      <c r="O4" s="1046"/>
      <c r="P4" s="1046"/>
      <c r="Q4" s="636"/>
      <c r="R4" s="636"/>
      <c r="S4" s="636"/>
      <c r="T4" s="636"/>
      <c r="U4" s="636"/>
    </row>
    <row r="5" spans="1:21" s="470" customFormat="1" ht="7.5" customHeight="1" x14ac:dyDescent="0.2">
      <c r="B5" s="637"/>
      <c r="C5" s="638" t="s">
        <v>203</v>
      </c>
      <c r="D5" s="638"/>
      <c r="E5" s="638" t="s">
        <v>204</v>
      </c>
      <c r="F5" s="638"/>
      <c r="G5" s="638" t="s">
        <v>205</v>
      </c>
      <c r="H5" s="638"/>
      <c r="I5" s="638" t="s">
        <v>206</v>
      </c>
      <c r="J5" s="638"/>
      <c r="K5" s="639" t="s">
        <v>207</v>
      </c>
      <c r="L5" s="638"/>
      <c r="M5" s="639" t="s">
        <v>208</v>
      </c>
      <c r="O5" s="639" t="s">
        <v>208</v>
      </c>
    </row>
    <row r="6" spans="1:21" s="635" customFormat="1" ht="15" customHeight="1" x14ac:dyDescent="0.2">
      <c r="B6" s="655"/>
      <c r="C6" s="1169" t="s">
        <v>209</v>
      </c>
      <c r="D6" s="1170"/>
      <c r="E6" s="1170"/>
      <c r="F6" s="1170"/>
      <c r="G6" s="1170"/>
      <c r="H6" s="1170"/>
      <c r="I6" s="1170"/>
      <c r="J6" s="1170"/>
      <c r="K6" s="1170"/>
      <c r="L6" s="1170"/>
      <c r="M6" s="1170"/>
      <c r="N6" s="1170"/>
      <c r="O6" s="1170"/>
      <c r="P6" s="1171"/>
    </row>
    <row r="7" spans="1:21" s="635" customFormat="1" ht="57" customHeight="1" x14ac:dyDescent="0.2">
      <c r="B7" s="1172" t="s">
        <v>15</v>
      </c>
      <c r="C7" s="1168" t="s">
        <v>3</v>
      </c>
      <c r="D7" s="1168"/>
      <c r="E7" s="1168" t="s">
        <v>210</v>
      </c>
      <c r="F7" s="1168"/>
      <c r="G7" s="1168" t="s">
        <v>211</v>
      </c>
      <c r="H7" s="1168"/>
      <c r="I7" s="1168" t="s">
        <v>212</v>
      </c>
      <c r="J7" s="1168"/>
      <c r="K7" s="1168" t="s">
        <v>213</v>
      </c>
      <c r="L7" s="1168"/>
      <c r="M7" s="1168" t="s">
        <v>214</v>
      </c>
      <c r="N7" s="1168"/>
      <c r="O7" s="1168" t="s">
        <v>215</v>
      </c>
      <c r="P7" s="1168"/>
    </row>
    <row r="8" spans="1:21" s="640" customFormat="1" ht="12" customHeight="1" x14ac:dyDescent="0.2">
      <c r="B8" s="1173"/>
      <c r="C8" s="658" t="s">
        <v>12</v>
      </c>
      <c r="D8" s="658" t="s">
        <v>31</v>
      </c>
      <c r="E8" s="658" t="s">
        <v>12</v>
      </c>
      <c r="F8" s="658" t="s">
        <v>31</v>
      </c>
      <c r="G8" s="658" t="s">
        <v>12</v>
      </c>
      <c r="H8" s="658" t="s">
        <v>31</v>
      </c>
      <c r="I8" s="658" t="s">
        <v>12</v>
      </c>
      <c r="J8" s="658" t="s">
        <v>31</v>
      </c>
      <c r="K8" s="658" t="s">
        <v>12</v>
      </c>
      <c r="L8" s="658" t="s">
        <v>31</v>
      </c>
      <c r="M8" s="658" t="s">
        <v>12</v>
      </c>
      <c r="N8" s="658" t="s">
        <v>31</v>
      </c>
      <c r="O8" s="658" t="s">
        <v>12</v>
      </c>
      <c r="P8" s="658" t="s">
        <v>31</v>
      </c>
      <c r="R8" s="641"/>
    </row>
    <row r="9" spans="1:21" s="642" customFormat="1" ht="16.5" customHeight="1" x14ac:dyDescent="0.2">
      <c r="A9" s="642">
        <v>1</v>
      </c>
      <c r="B9" s="670" t="s">
        <v>11</v>
      </c>
      <c r="C9" s="667">
        <f>E9+G9+I9+K9+M9+O9</f>
        <v>77</v>
      </c>
      <c r="D9" s="661">
        <f>IFERROR(C9/$C9*100,"-")</f>
        <v>100</v>
      </c>
      <c r="E9" s="659">
        <v>0</v>
      </c>
      <c r="F9" s="660">
        <v>0</v>
      </c>
      <c r="G9" s="667">
        <v>16</v>
      </c>
      <c r="H9" s="661">
        <v>20.779220779220779</v>
      </c>
      <c r="I9" s="667">
        <v>61</v>
      </c>
      <c r="J9" s="661">
        <v>79.220779220779221</v>
      </c>
      <c r="K9" s="667">
        <v>0</v>
      </c>
      <c r="L9" s="661">
        <v>0</v>
      </c>
      <c r="M9" s="659">
        <v>0</v>
      </c>
      <c r="N9" s="660">
        <v>0</v>
      </c>
      <c r="O9" s="667">
        <v>0</v>
      </c>
      <c r="P9" s="661">
        <f>IFERROR(O9/$C9*100,"-")</f>
        <v>0</v>
      </c>
      <c r="R9" s="643"/>
    </row>
    <row r="10" spans="1:21" s="644" customFormat="1" ht="16.5" customHeight="1" x14ac:dyDescent="0.2">
      <c r="A10" s="644">
        <v>2</v>
      </c>
      <c r="B10" s="671" t="s">
        <v>10</v>
      </c>
      <c r="C10" s="668">
        <f t="shared" ref="C10:C26" si="0">E10+G10+I10+K10+M10+O10</f>
        <v>1150</v>
      </c>
      <c r="D10" s="662">
        <f t="shared" ref="D10:D26" si="1">IFERROR(C10/$C10*100,"-")</f>
        <v>100</v>
      </c>
      <c r="E10" s="656">
        <v>2</v>
      </c>
      <c r="F10" s="657">
        <v>0.17391304347826086</v>
      </c>
      <c r="G10" s="668">
        <v>46</v>
      </c>
      <c r="H10" s="662">
        <v>4</v>
      </c>
      <c r="I10" s="668">
        <v>1102</v>
      </c>
      <c r="J10" s="662">
        <v>95.826086956521735</v>
      </c>
      <c r="K10" s="668">
        <v>0</v>
      </c>
      <c r="L10" s="662">
        <v>0</v>
      </c>
      <c r="M10" s="656">
        <v>0</v>
      </c>
      <c r="N10" s="657">
        <v>0</v>
      </c>
      <c r="O10" s="668">
        <v>0</v>
      </c>
      <c r="P10" s="662">
        <f t="shared" ref="P10:P26" si="2">IFERROR(O10/$C10*100,"-")</f>
        <v>0</v>
      </c>
      <c r="R10" s="645"/>
    </row>
    <row r="11" spans="1:21" s="644" customFormat="1" ht="16.5" customHeight="1" x14ac:dyDescent="0.2">
      <c r="A11" s="644">
        <v>3</v>
      </c>
      <c r="B11" s="671" t="s">
        <v>40</v>
      </c>
      <c r="C11" s="668">
        <f t="shared" si="0"/>
        <v>1166</v>
      </c>
      <c r="D11" s="662">
        <f t="shared" si="1"/>
        <v>100</v>
      </c>
      <c r="E11" s="656">
        <v>91</v>
      </c>
      <c r="F11" s="657">
        <v>7.804459691252144</v>
      </c>
      <c r="G11" s="668">
        <v>21</v>
      </c>
      <c r="H11" s="662">
        <v>1.8010291595197256</v>
      </c>
      <c r="I11" s="668">
        <v>109</v>
      </c>
      <c r="J11" s="662">
        <v>9.34819897084048</v>
      </c>
      <c r="K11" s="668">
        <v>828</v>
      </c>
      <c r="L11" s="662">
        <v>71.012006861063469</v>
      </c>
      <c r="M11" s="656">
        <v>117</v>
      </c>
      <c r="N11" s="657">
        <v>10.034305317324185</v>
      </c>
      <c r="O11" s="668">
        <v>0</v>
      </c>
      <c r="P11" s="662">
        <f t="shared" si="2"/>
        <v>0</v>
      </c>
      <c r="R11" s="645"/>
    </row>
    <row r="12" spans="1:21" s="644" customFormat="1" ht="16.5" customHeight="1" x14ac:dyDescent="0.2">
      <c r="A12" s="644">
        <v>4</v>
      </c>
      <c r="B12" s="671" t="s">
        <v>41</v>
      </c>
      <c r="C12" s="668">
        <f t="shared" si="0"/>
        <v>41</v>
      </c>
      <c r="D12" s="662">
        <f t="shared" si="1"/>
        <v>100</v>
      </c>
      <c r="E12" s="656">
        <v>0</v>
      </c>
      <c r="F12" s="657">
        <v>0</v>
      </c>
      <c r="G12" s="668">
        <v>1</v>
      </c>
      <c r="H12" s="662">
        <v>2.4390243902439024</v>
      </c>
      <c r="I12" s="668">
        <v>40</v>
      </c>
      <c r="J12" s="662">
        <v>97.560975609756099</v>
      </c>
      <c r="K12" s="668">
        <v>0</v>
      </c>
      <c r="L12" s="662">
        <v>0</v>
      </c>
      <c r="M12" s="656">
        <v>0</v>
      </c>
      <c r="N12" s="657">
        <v>0</v>
      </c>
      <c r="O12" s="668">
        <v>0</v>
      </c>
      <c r="P12" s="662">
        <f t="shared" si="2"/>
        <v>0</v>
      </c>
      <c r="R12" s="645"/>
    </row>
    <row r="13" spans="1:21" s="644" customFormat="1" ht="16.5" customHeight="1" x14ac:dyDescent="0.2">
      <c r="A13" s="644">
        <v>5</v>
      </c>
      <c r="B13" s="671" t="s">
        <v>9</v>
      </c>
      <c r="C13" s="668">
        <f t="shared" si="0"/>
        <v>5436</v>
      </c>
      <c r="D13" s="662">
        <f t="shared" si="1"/>
        <v>100</v>
      </c>
      <c r="E13" s="656">
        <v>3974</v>
      </c>
      <c r="F13" s="657">
        <v>73.105224429727741</v>
      </c>
      <c r="G13" s="668">
        <v>4</v>
      </c>
      <c r="H13" s="662">
        <v>7.358351729212656E-2</v>
      </c>
      <c r="I13" s="668">
        <v>458</v>
      </c>
      <c r="J13" s="662">
        <v>8.4253127299484927</v>
      </c>
      <c r="K13" s="668">
        <v>999</v>
      </c>
      <c r="L13" s="662">
        <v>18.377483443708609</v>
      </c>
      <c r="M13" s="656">
        <v>1</v>
      </c>
      <c r="N13" s="657">
        <v>1.839587932303164E-2</v>
      </c>
      <c r="O13" s="668">
        <v>0</v>
      </c>
      <c r="P13" s="662">
        <f t="shared" si="2"/>
        <v>0</v>
      </c>
      <c r="R13" s="645"/>
    </row>
    <row r="14" spans="1:21" s="644" customFormat="1" ht="16.5" customHeight="1" x14ac:dyDescent="0.2">
      <c r="A14" s="644">
        <v>6</v>
      </c>
      <c r="B14" s="671" t="s">
        <v>8</v>
      </c>
      <c r="C14" s="668">
        <f t="shared" si="0"/>
        <v>0</v>
      </c>
      <c r="D14" s="662" t="str">
        <f t="shared" si="1"/>
        <v>-</v>
      </c>
      <c r="E14" s="656">
        <v>0</v>
      </c>
      <c r="F14" s="657" t="s">
        <v>375</v>
      </c>
      <c r="G14" s="668">
        <v>0</v>
      </c>
      <c r="H14" s="662" t="s">
        <v>375</v>
      </c>
      <c r="I14" s="668">
        <v>0</v>
      </c>
      <c r="J14" s="662" t="s">
        <v>375</v>
      </c>
      <c r="K14" s="668">
        <v>0</v>
      </c>
      <c r="L14" s="662" t="s">
        <v>375</v>
      </c>
      <c r="M14" s="656">
        <v>0</v>
      </c>
      <c r="N14" s="657" t="s">
        <v>375</v>
      </c>
      <c r="O14" s="668">
        <v>0</v>
      </c>
      <c r="P14" s="662" t="str">
        <f t="shared" si="2"/>
        <v>-</v>
      </c>
    </row>
    <row r="15" spans="1:21" s="646" customFormat="1" ht="16.5" customHeight="1" x14ac:dyDescent="0.2">
      <c r="A15" s="646">
        <v>7</v>
      </c>
      <c r="B15" s="671" t="s">
        <v>7</v>
      </c>
      <c r="C15" s="668">
        <f t="shared" si="0"/>
        <v>18515</v>
      </c>
      <c r="D15" s="662">
        <f t="shared" si="1"/>
        <v>100</v>
      </c>
      <c r="E15" s="656">
        <v>7034</v>
      </c>
      <c r="F15" s="657">
        <v>37.99081825546854</v>
      </c>
      <c r="G15" s="668">
        <v>1</v>
      </c>
      <c r="H15" s="662">
        <v>5.4010261949770455E-3</v>
      </c>
      <c r="I15" s="668">
        <v>9667</v>
      </c>
      <c r="J15" s="662">
        <v>52.211720226843092</v>
      </c>
      <c r="K15" s="668">
        <v>1813</v>
      </c>
      <c r="L15" s="662">
        <v>9.792060491493384</v>
      </c>
      <c r="M15" s="656">
        <v>0</v>
      </c>
      <c r="N15" s="657">
        <v>0</v>
      </c>
      <c r="O15" s="668">
        <v>0</v>
      </c>
      <c r="P15" s="662">
        <f t="shared" si="2"/>
        <v>0</v>
      </c>
    </row>
    <row r="16" spans="1:21" s="646" customFormat="1" ht="16.5" customHeight="1" x14ac:dyDescent="0.2">
      <c r="A16" s="646">
        <v>8</v>
      </c>
      <c r="B16" s="671" t="s">
        <v>43</v>
      </c>
      <c r="C16" s="668">
        <f t="shared" si="0"/>
        <v>2821</v>
      </c>
      <c r="D16" s="662">
        <f t="shared" si="1"/>
        <v>100</v>
      </c>
      <c r="E16" s="656">
        <v>493</v>
      </c>
      <c r="F16" s="657">
        <v>17.476072314781995</v>
      </c>
      <c r="G16" s="668">
        <v>1637</v>
      </c>
      <c r="H16" s="662">
        <v>58.029067706487055</v>
      </c>
      <c r="I16" s="668">
        <v>103</v>
      </c>
      <c r="J16" s="662">
        <v>3.6511875221552645</v>
      </c>
      <c r="K16" s="668">
        <v>588</v>
      </c>
      <c r="L16" s="662">
        <v>20.843672456575682</v>
      </c>
      <c r="M16" s="656">
        <v>0</v>
      </c>
      <c r="N16" s="657">
        <v>0</v>
      </c>
      <c r="O16" s="668">
        <v>0</v>
      </c>
      <c r="P16" s="662">
        <f t="shared" si="2"/>
        <v>0</v>
      </c>
    </row>
    <row r="17" spans="1:16" s="646" customFormat="1" ht="16.5" customHeight="1" x14ac:dyDescent="0.2">
      <c r="A17" s="646">
        <v>9</v>
      </c>
      <c r="B17" s="671" t="s">
        <v>44</v>
      </c>
      <c r="C17" s="668">
        <f t="shared" si="0"/>
        <v>7367</v>
      </c>
      <c r="D17" s="662">
        <f t="shared" si="1"/>
        <v>100</v>
      </c>
      <c r="E17" s="656">
        <v>6849</v>
      </c>
      <c r="F17" s="657">
        <v>92.968643952762321</v>
      </c>
      <c r="G17" s="668">
        <v>7</v>
      </c>
      <c r="H17" s="662">
        <v>9.5018324962671374E-2</v>
      </c>
      <c r="I17" s="668">
        <v>511</v>
      </c>
      <c r="J17" s="662">
        <v>6.9363377222750096</v>
      </c>
      <c r="K17" s="668">
        <v>0</v>
      </c>
      <c r="L17" s="662">
        <v>0</v>
      </c>
      <c r="M17" s="656">
        <v>0</v>
      </c>
      <c r="N17" s="657">
        <v>0</v>
      </c>
      <c r="O17" s="668">
        <v>0</v>
      </c>
      <c r="P17" s="662">
        <f t="shared" si="2"/>
        <v>0</v>
      </c>
    </row>
    <row r="18" spans="1:16" s="646" customFormat="1" ht="16.5" customHeight="1" x14ac:dyDescent="0.2">
      <c r="A18" s="646">
        <v>10</v>
      </c>
      <c r="B18" s="671" t="s">
        <v>6</v>
      </c>
      <c r="C18" s="668">
        <f t="shared" si="0"/>
        <v>6541</v>
      </c>
      <c r="D18" s="662">
        <f t="shared" si="1"/>
        <v>100</v>
      </c>
      <c r="E18" s="656">
        <v>4919</v>
      </c>
      <c r="F18" s="657">
        <v>75.202568414615499</v>
      </c>
      <c r="G18" s="668">
        <v>1166</v>
      </c>
      <c r="H18" s="662">
        <v>17.826020486164197</v>
      </c>
      <c r="I18" s="668">
        <v>77</v>
      </c>
      <c r="J18" s="662">
        <v>1.1771900321051827</v>
      </c>
      <c r="K18" s="668">
        <v>379</v>
      </c>
      <c r="L18" s="662">
        <v>5.79422106711512</v>
      </c>
      <c r="M18" s="656">
        <v>0</v>
      </c>
      <c r="N18" s="657">
        <v>0</v>
      </c>
      <c r="O18" s="668">
        <v>0</v>
      </c>
      <c r="P18" s="662">
        <f t="shared" si="2"/>
        <v>0</v>
      </c>
    </row>
    <row r="19" spans="1:16" s="644" customFormat="1" ht="16.5" customHeight="1" x14ac:dyDescent="0.2">
      <c r="A19" s="644">
        <v>11</v>
      </c>
      <c r="B19" s="671" t="s">
        <v>5</v>
      </c>
      <c r="C19" s="668">
        <f t="shared" si="0"/>
        <v>6723</v>
      </c>
      <c r="D19" s="662">
        <f t="shared" si="1"/>
        <v>100</v>
      </c>
      <c r="E19" s="656">
        <v>5908</v>
      </c>
      <c r="F19" s="657">
        <v>87.877435668600327</v>
      </c>
      <c r="G19" s="668">
        <v>3</v>
      </c>
      <c r="H19" s="662">
        <v>4.4622936189201247E-2</v>
      </c>
      <c r="I19" s="668">
        <v>235</v>
      </c>
      <c r="J19" s="662">
        <v>3.495463334820764</v>
      </c>
      <c r="K19" s="668">
        <v>577</v>
      </c>
      <c r="L19" s="662">
        <v>8.5824780603897075</v>
      </c>
      <c r="M19" s="656">
        <v>0</v>
      </c>
      <c r="N19" s="657">
        <v>0</v>
      </c>
      <c r="O19" s="668">
        <v>0</v>
      </c>
      <c r="P19" s="662">
        <f t="shared" si="2"/>
        <v>0</v>
      </c>
    </row>
    <row r="20" spans="1:16" s="644" customFormat="1" ht="16.5" customHeight="1" x14ac:dyDescent="0.2">
      <c r="A20" s="644">
        <v>12</v>
      </c>
      <c r="B20" s="671" t="s">
        <v>38</v>
      </c>
      <c r="C20" s="668">
        <f t="shared" si="0"/>
        <v>4162</v>
      </c>
      <c r="D20" s="662">
        <f t="shared" si="1"/>
        <v>100</v>
      </c>
      <c r="E20" s="656">
        <v>1425</v>
      </c>
      <c r="F20" s="657">
        <v>34.238346948582411</v>
      </c>
      <c r="G20" s="668">
        <v>43</v>
      </c>
      <c r="H20" s="662">
        <v>1.0331571359923113</v>
      </c>
      <c r="I20" s="668">
        <v>1188</v>
      </c>
      <c r="J20" s="662">
        <v>28.543969245555022</v>
      </c>
      <c r="K20" s="668">
        <v>1506</v>
      </c>
      <c r="L20" s="662">
        <v>36.184526669870252</v>
      </c>
      <c r="M20" s="656">
        <v>0</v>
      </c>
      <c r="N20" s="657">
        <v>0</v>
      </c>
      <c r="O20" s="668">
        <v>0</v>
      </c>
      <c r="P20" s="662">
        <f t="shared" si="2"/>
        <v>0</v>
      </c>
    </row>
    <row r="21" spans="1:16" s="644" customFormat="1" ht="16.5" customHeight="1" x14ac:dyDescent="0.2">
      <c r="A21" s="644">
        <v>13</v>
      </c>
      <c r="B21" s="671" t="s">
        <v>45</v>
      </c>
      <c r="C21" s="668">
        <f t="shared" si="0"/>
        <v>4438</v>
      </c>
      <c r="D21" s="662">
        <f t="shared" si="1"/>
        <v>100</v>
      </c>
      <c r="E21" s="656">
        <v>1004</v>
      </c>
      <c r="F21" s="657">
        <v>22.622803064443442</v>
      </c>
      <c r="G21" s="668">
        <v>3</v>
      </c>
      <c r="H21" s="662">
        <v>6.7598017124831003E-2</v>
      </c>
      <c r="I21" s="668">
        <v>383</v>
      </c>
      <c r="J21" s="662">
        <v>8.6300135196034251</v>
      </c>
      <c r="K21" s="668">
        <v>3048</v>
      </c>
      <c r="L21" s="662">
        <v>68.679585398828308</v>
      </c>
      <c r="M21" s="656">
        <v>0</v>
      </c>
      <c r="N21" s="657">
        <v>0</v>
      </c>
      <c r="O21" s="668">
        <v>0</v>
      </c>
      <c r="P21" s="662">
        <f t="shared" si="2"/>
        <v>0</v>
      </c>
    </row>
    <row r="22" spans="1:16" s="644" customFormat="1" ht="16.5" customHeight="1" x14ac:dyDescent="0.2">
      <c r="A22" s="644">
        <v>14</v>
      </c>
      <c r="B22" s="671" t="s">
        <v>46</v>
      </c>
      <c r="C22" s="668">
        <f t="shared" si="0"/>
        <v>133</v>
      </c>
      <c r="D22" s="662">
        <f t="shared" si="1"/>
        <v>100</v>
      </c>
      <c r="E22" s="656">
        <v>19</v>
      </c>
      <c r="F22" s="657">
        <v>14.285714285714285</v>
      </c>
      <c r="G22" s="668">
        <v>1</v>
      </c>
      <c r="H22" s="662">
        <v>0.75187969924812026</v>
      </c>
      <c r="I22" s="668">
        <v>40</v>
      </c>
      <c r="J22" s="662">
        <v>30.075187969924812</v>
      </c>
      <c r="K22" s="668">
        <v>73</v>
      </c>
      <c r="L22" s="662">
        <v>54.887218045112782</v>
      </c>
      <c r="M22" s="656">
        <v>0</v>
      </c>
      <c r="N22" s="657">
        <v>0</v>
      </c>
      <c r="O22" s="668">
        <v>0</v>
      </c>
      <c r="P22" s="662">
        <f t="shared" si="2"/>
        <v>0</v>
      </c>
    </row>
    <row r="23" spans="1:16" s="644" customFormat="1" ht="16.5" customHeight="1" x14ac:dyDescent="0.2">
      <c r="A23" s="644">
        <v>15</v>
      </c>
      <c r="B23" s="671" t="s">
        <v>47</v>
      </c>
      <c r="C23" s="668">
        <f t="shared" si="0"/>
        <v>748</v>
      </c>
      <c r="D23" s="662">
        <f t="shared" si="1"/>
        <v>100</v>
      </c>
      <c r="E23" s="656">
        <v>473</v>
      </c>
      <c r="F23" s="657">
        <v>63.235294117647058</v>
      </c>
      <c r="G23" s="668">
        <v>21</v>
      </c>
      <c r="H23" s="662">
        <v>2.8074866310160429</v>
      </c>
      <c r="I23" s="668">
        <v>139</v>
      </c>
      <c r="J23" s="662">
        <v>18.582887700534759</v>
      </c>
      <c r="K23" s="668">
        <v>115</v>
      </c>
      <c r="L23" s="662">
        <v>15.37433155080214</v>
      </c>
      <c r="M23" s="656">
        <v>0</v>
      </c>
      <c r="N23" s="657">
        <v>0</v>
      </c>
      <c r="O23" s="668">
        <v>0</v>
      </c>
      <c r="P23" s="662">
        <f t="shared" si="2"/>
        <v>0</v>
      </c>
    </row>
    <row r="24" spans="1:16" s="644" customFormat="1" ht="16.5" customHeight="1" x14ac:dyDescent="0.2">
      <c r="A24" s="644">
        <v>16</v>
      </c>
      <c r="B24" s="671" t="s">
        <v>48</v>
      </c>
      <c r="C24" s="668">
        <f t="shared" si="0"/>
        <v>43</v>
      </c>
      <c r="D24" s="662">
        <f t="shared" si="1"/>
        <v>100</v>
      </c>
      <c r="E24" s="656">
        <v>0</v>
      </c>
      <c r="F24" s="657">
        <v>0</v>
      </c>
      <c r="G24" s="668">
        <v>43</v>
      </c>
      <c r="H24" s="662">
        <v>100</v>
      </c>
      <c r="I24" s="668">
        <v>0</v>
      </c>
      <c r="J24" s="662">
        <v>0</v>
      </c>
      <c r="K24" s="668">
        <v>0</v>
      </c>
      <c r="L24" s="662">
        <v>0</v>
      </c>
      <c r="M24" s="656">
        <v>0</v>
      </c>
      <c r="N24" s="657">
        <v>0</v>
      </c>
      <c r="O24" s="668">
        <v>0</v>
      </c>
      <c r="P24" s="662">
        <f t="shared" si="2"/>
        <v>0</v>
      </c>
    </row>
    <row r="25" spans="1:16" s="644" customFormat="1" ht="16.5" customHeight="1" x14ac:dyDescent="0.2">
      <c r="A25" s="644">
        <v>17</v>
      </c>
      <c r="B25" s="671" t="s">
        <v>49</v>
      </c>
      <c r="C25" s="668">
        <f t="shared" si="0"/>
        <v>19</v>
      </c>
      <c r="D25" s="662">
        <f t="shared" si="1"/>
        <v>100</v>
      </c>
      <c r="E25" s="656">
        <v>0</v>
      </c>
      <c r="F25" s="657">
        <v>0</v>
      </c>
      <c r="G25" s="668">
        <v>9</v>
      </c>
      <c r="H25" s="662">
        <v>47.368421052631575</v>
      </c>
      <c r="I25" s="668">
        <v>9</v>
      </c>
      <c r="J25" s="662">
        <v>47.368421052631575</v>
      </c>
      <c r="K25" s="668">
        <v>0</v>
      </c>
      <c r="L25" s="662">
        <v>0</v>
      </c>
      <c r="M25" s="656">
        <v>1</v>
      </c>
      <c r="N25" s="657">
        <v>5.2631578947368416</v>
      </c>
      <c r="O25" s="668">
        <v>0</v>
      </c>
      <c r="P25" s="662">
        <f t="shared" si="2"/>
        <v>0</v>
      </c>
    </row>
    <row r="26" spans="1:16" s="644" customFormat="1" ht="16.5" customHeight="1" x14ac:dyDescent="0.2">
      <c r="B26" s="671" t="s">
        <v>4</v>
      </c>
      <c r="C26" s="668">
        <f t="shared" si="0"/>
        <v>1</v>
      </c>
      <c r="D26" s="662">
        <f t="shared" si="1"/>
        <v>100</v>
      </c>
      <c r="E26" s="656">
        <v>1</v>
      </c>
      <c r="F26" s="657">
        <v>100</v>
      </c>
      <c r="G26" s="668">
        <v>0</v>
      </c>
      <c r="H26" s="662">
        <v>0</v>
      </c>
      <c r="I26" s="668">
        <v>0</v>
      </c>
      <c r="J26" s="662">
        <v>0</v>
      </c>
      <c r="K26" s="668">
        <v>0</v>
      </c>
      <c r="L26" s="662">
        <v>0</v>
      </c>
      <c r="M26" s="656">
        <v>0</v>
      </c>
      <c r="N26" s="657">
        <v>0</v>
      </c>
      <c r="O26" s="668">
        <v>0</v>
      </c>
      <c r="P26" s="662">
        <f t="shared" si="2"/>
        <v>0</v>
      </c>
    </row>
    <row r="27" spans="1:16" s="642" customFormat="1" ht="14.25" x14ac:dyDescent="0.2">
      <c r="B27" s="663" t="s">
        <v>3</v>
      </c>
      <c r="C27" s="669">
        <f>SUM(C9:C26)</f>
        <v>59381</v>
      </c>
      <c r="D27" s="666">
        <f>C27/$C27*100</f>
        <v>100</v>
      </c>
      <c r="E27" s="664">
        <f>SUM(E9:E26)</f>
        <v>32192</v>
      </c>
      <c r="F27" s="665">
        <f>E27/$C27*100</f>
        <v>54.212626934541355</v>
      </c>
      <c r="G27" s="669">
        <f>SUM(G9:G26)</f>
        <v>3022</v>
      </c>
      <c r="H27" s="666">
        <f>G27/$C27*100</f>
        <v>5.0891699365116789</v>
      </c>
      <c r="I27" s="669">
        <f>SUM(I9:I26)</f>
        <v>14122</v>
      </c>
      <c r="J27" s="666">
        <f>I27/$C27*100</f>
        <v>23.782017817146901</v>
      </c>
      <c r="K27" s="669">
        <f>SUM(K9:K26)</f>
        <v>9926</v>
      </c>
      <c r="L27" s="666">
        <f>K27/$C27*100</f>
        <v>16.715784510196865</v>
      </c>
      <c r="M27" s="664">
        <f>SUM(M9:M26)</f>
        <v>119</v>
      </c>
      <c r="N27" s="665">
        <f>M27/$C27*100</f>
        <v>0.20040080160320639</v>
      </c>
      <c r="O27" s="669">
        <f>SUM(O9:O26)</f>
        <v>0</v>
      </c>
      <c r="P27" s="666">
        <f>O27/$C27*100</f>
        <v>0</v>
      </c>
    </row>
    <row r="28" spans="1:16" s="642" customFormat="1" ht="14.25" hidden="1" x14ac:dyDescent="0.2">
      <c r="A28" s="639">
        <v>18</v>
      </c>
      <c r="B28" s="639" t="s">
        <v>42</v>
      </c>
      <c r="C28" s="647"/>
      <c r="D28" s="648"/>
      <c r="E28" s="647"/>
      <c r="F28" s="648"/>
      <c r="G28" s="647"/>
      <c r="H28" s="648"/>
      <c r="I28" s="647"/>
      <c r="J28" s="648"/>
      <c r="K28" s="647"/>
      <c r="L28" s="648"/>
      <c r="M28" s="647"/>
      <c r="N28" s="648"/>
      <c r="O28" s="647"/>
      <c r="P28" s="648"/>
    </row>
    <row r="29" spans="1:16" s="650" customFormat="1" hidden="1" x14ac:dyDescent="0.2">
      <c r="A29" s="639">
        <v>19</v>
      </c>
      <c r="B29" s="639" t="s">
        <v>50</v>
      </c>
      <c r="C29" s="649"/>
      <c r="D29" s="649"/>
      <c r="E29" s="649"/>
      <c r="F29" s="649"/>
      <c r="G29" s="649"/>
      <c r="H29" s="649"/>
      <c r="I29" s="649"/>
      <c r="K29" s="649"/>
      <c r="L29" s="649"/>
      <c r="M29" s="649"/>
      <c r="N29" s="649"/>
      <c r="O29" s="649"/>
      <c r="P29" s="649"/>
    </row>
    <row r="30" spans="1:16" hidden="1" x14ac:dyDescent="0.2">
      <c r="C30" s="652"/>
      <c r="D30" s="652"/>
      <c r="E30" s="652"/>
      <c r="F30" s="652"/>
      <c r="G30" s="652"/>
      <c r="H30" s="652"/>
      <c r="I30" s="652"/>
      <c r="J30" s="652"/>
      <c r="K30" s="652"/>
      <c r="L30" s="652"/>
      <c r="M30" s="652"/>
      <c r="N30" s="652"/>
      <c r="O30" s="652"/>
      <c r="P30" s="652"/>
    </row>
    <row r="31" spans="1:16" hidden="1" x14ac:dyDescent="0.2">
      <c r="B31" s="653"/>
      <c r="C31" s="654"/>
      <c r="D31" s="654"/>
      <c r="E31" s="654"/>
      <c r="F31" s="654"/>
      <c r="G31" s="654"/>
      <c r="M31" s="653"/>
      <c r="N31" s="653"/>
    </row>
    <row r="32" spans="1:16" hidden="1" x14ac:dyDescent="0.2">
      <c r="B32" s="653"/>
      <c r="D32" s="653"/>
      <c r="M32" s="653"/>
      <c r="N32" s="653"/>
    </row>
    <row r="33" spans="2:14" hidden="1" x14ac:dyDescent="0.2">
      <c r="B33" s="653"/>
      <c r="D33" s="653"/>
      <c r="M33" s="653"/>
      <c r="N33" s="653"/>
    </row>
    <row r="34" spans="2:14" hidden="1" x14ac:dyDescent="0.2">
      <c r="B34" s="653"/>
      <c r="D34" s="653"/>
      <c r="M34" s="653"/>
      <c r="N34" s="653"/>
    </row>
    <row r="35" spans="2:14" hidden="1" x14ac:dyDescent="0.2">
      <c r="B35" s="653"/>
      <c r="D35" s="653"/>
      <c r="M35" s="653"/>
      <c r="N35" s="653"/>
    </row>
    <row r="36" spans="2:14" hidden="1" x14ac:dyDescent="0.2">
      <c r="B36" s="653"/>
      <c r="D36" s="653"/>
      <c r="M36" s="653"/>
      <c r="N36" s="653"/>
    </row>
    <row r="37" spans="2:14" hidden="1" x14ac:dyDescent="0.2">
      <c r="B37" s="653"/>
      <c r="D37" s="653"/>
      <c r="M37" s="653"/>
      <c r="N37" s="653"/>
    </row>
    <row r="38" spans="2:14" hidden="1" x14ac:dyDescent="0.2">
      <c r="B38" s="653"/>
      <c r="D38" s="653"/>
      <c r="M38" s="653"/>
      <c r="N38" s="653"/>
    </row>
    <row r="39" spans="2:14" hidden="1" x14ac:dyDescent="0.2">
      <c r="B39" s="653"/>
      <c r="D39" s="653"/>
      <c r="M39" s="653"/>
      <c r="N39" s="653"/>
    </row>
    <row r="40" spans="2:14" hidden="1" x14ac:dyDescent="0.2">
      <c r="B40" s="653"/>
      <c r="D40" s="653"/>
      <c r="M40" s="653"/>
      <c r="N40" s="653"/>
    </row>
    <row r="41" spans="2:14" s="1001" customFormat="1" x14ac:dyDescent="0.2">
      <c r="B41" s="639"/>
      <c r="D41" s="639"/>
      <c r="M41" s="639"/>
      <c r="N41" s="639"/>
    </row>
    <row r="42" spans="2:14" s="1001" customFormat="1" x14ac:dyDescent="0.2">
      <c r="B42" s="639"/>
      <c r="D42" s="639"/>
      <c r="M42" s="639"/>
      <c r="N42" s="639"/>
    </row>
    <row r="43" spans="2:14" s="1001" customFormat="1" x14ac:dyDescent="0.2">
      <c r="B43" s="639"/>
      <c r="D43" s="639"/>
      <c r="M43" s="639"/>
      <c r="N43" s="639"/>
    </row>
    <row r="44" spans="2:14" s="1001" customFormat="1" x14ac:dyDescent="0.2">
      <c r="D44" s="639"/>
      <c r="M44" s="639"/>
      <c r="N44" s="639"/>
    </row>
    <row r="45" spans="2:14" s="1001" customFormat="1" x14ac:dyDescent="0.2">
      <c r="B45" s="859" t="s">
        <v>42</v>
      </c>
      <c r="C45" s="860"/>
      <c r="D45" s="861"/>
      <c r="E45" s="860"/>
      <c r="F45" s="860"/>
      <c r="G45" s="862">
        <f>IFERROR(GETPIVOTDATA("ID PRESTACION
COUNT",#REF!,"CCAA",$B45,"Grado Resuelto",$B$1,"Subtipo",G$1),0)</f>
        <v>0</v>
      </c>
      <c r="H45" s="860"/>
      <c r="M45" s="639"/>
      <c r="N45" s="639"/>
    </row>
    <row r="46" spans="2:14" s="1001" customFormat="1" x14ac:dyDescent="0.2">
      <c r="B46" s="859" t="s">
        <v>50</v>
      </c>
      <c r="C46" s="860"/>
      <c r="D46" s="861"/>
      <c r="E46" s="860"/>
      <c r="F46" s="860"/>
      <c r="G46" s="862">
        <f>IFERROR(GETPIVOTDATA("ID PRESTACION
COUNT",#REF!,"CCAA",$B46,"Grado Resuelto",$B$1,"Subtipo",G$1),0)</f>
        <v>0</v>
      </c>
      <c r="H46" s="860"/>
      <c r="M46" s="639"/>
      <c r="N46" s="639"/>
    </row>
    <row r="47" spans="2:14" s="1001" customFormat="1" x14ac:dyDescent="0.2">
      <c r="D47" s="639"/>
      <c r="M47" s="639"/>
      <c r="N47" s="639"/>
    </row>
    <row r="48" spans="2:14" s="1001" customFormat="1" x14ac:dyDescent="0.2">
      <c r="D48" s="639"/>
    </row>
    <row r="49" spans="4:4" x14ac:dyDescent="0.2">
      <c r="D49" s="653"/>
    </row>
    <row r="50" spans="4:4" x14ac:dyDescent="0.2">
      <c r="D50" s="653"/>
    </row>
    <row r="51" spans="4:4" x14ac:dyDescent="0.2">
      <c r="D51" s="653"/>
    </row>
    <row r="52" spans="4:4" x14ac:dyDescent="0.2">
      <c r="D52" s="653"/>
    </row>
    <row r="53" spans="4:4" x14ac:dyDescent="0.2">
      <c r="D53" s="653"/>
    </row>
    <row r="54" spans="4:4" x14ac:dyDescent="0.2">
      <c r="D54" s="653"/>
    </row>
    <row r="55" spans="4:4" x14ac:dyDescent="0.2">
      <c r="D55" s="653"/>
    </row>
    <row r="56" spans="4:4" x14ac:dyDescent="0.2">
      <c r="D56" s="653"/>
    </row>
    <row r="57" spans="4:4" x14ac:dyDescent="0.2">
      <c r="D57" s="653"/>
    </row>
    <row r="58" spans="4:4" x14ac:dyDescent="0.2">
      <c r="D58" s="653"/>
    </row>
    <row r="59" spans="4:4" x14ac:dyDescent="0.2">
      <c r="D59" s="653"/>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2578125" defaultRowHeight="12.75" x14ac:dyDescent="0.2"/>
  <cols>
    <col min="1" max="1" width="1.140625" style="478" customWidth="1"/>
    <col min="2" max="2" width="25.28515625" style="478" customWidth="1"/>
    <col min="3" max="3" width="11.28515625" style="478" customWidth="1"/>
    <col min="4" max="16384" width="11.42578125" style="478"/>
  </cols>
  <sheetData>
    <row r="1" spans="1:39" s="457" customFormat="1" ht="14.25" x14ac:dyDescent="0.2">
      <c r="B1" s="458"/>
      <c r="C1" s="458"/>
      <c r="D1" s="459"/>
      <c r="E1" s="459"/>
      <c r="N1" s="459"/>
    </row>
    <row r="2" spans="1:39" s="460" customFormat="1" ht="47.25" customHeight="1" x14ac:dyDescent="0.2">
      <c r="B2" s="1178"/>
      <c r="C2" s="1178"/>
      <c r="D2" s="1178"/>
      <c r="E2" s="1178"/>
      <c r="F2" s="1178"/>
      <c r="G2" s="1178"/>
      <c r="H2" s="1178"/>
      <c r="I2" s="461"/>
      <c r="L2" s="462"/>
      <c r="N2" s="463"/>
      <c r="O2" s="463"/>
      <c r="P2" s="463"/>
      <c r="Q2" s="463"/>
      <c r="R2" s="463"/>
      <c r="S2" s="463"/>
      <c r="T2" s="463"/>
      <c r="U2" s="463"/>
      <c r="V2" s="463"/>
      <c r="W2" s="463"/>
      <c r="X2" s="463"/>
      <c r="Y2" s="463"/>
      <c r="Z2" s="463"/>
      <c r="AA2" s="463"/>
      <c r="AB2" s="463"/>
      <c r="AC2" s="463"/>
      <c r="AD2" s="463"/>
      <c r="AE2" s="463"/>
      <c r="AF2" s="463"/>
      <c r="AG2" s="463"/>
    </row>
    <row r="3" spans="1:39" s="464" customFormat="1" ht="1.5" customHeight="1" x14ac:dyDescent="0.2">
      <c r="B3" s="465"/>
      <c r="C3" s="465"/>
      <c r="D3" s="465"/>
      <c r="E3" s="465"/>
      <c r="F3" s="465"/>
      <c r="G3" s="465"/>
      <c r="H3" s="465"/>
      <c r="I3" s="465"/>
      <c r="J3" s="465"/>
      <c r="K3" s="465"/>
      <c r="L3" s="465"/>
      <c r="M3" s="465"/>
      <c r="N3" s="466"/>
      <c r="O3" s="463"/>
      <c r="P3" s="463"/>
      <c r="Q3" s="463"/>
      <c r="R3" s="463"/>
      <c r="S3" s="463"/>
      <c r="T3" s="463"/>
      <c r="U3" s="463"/>
      <c r="V3" s="463"/>
      <c r="W3" s="463"/>
      <c r="X3" s="463"/>
      <c r="Y3" s="463"/>
      <c r="Z3" s="463"/>
      <c r="AA3" s="463"/>
      <c r="AB3" s="463"/>
      <c r="AC3" s="463"/>
      <c r="AD3" s="463"/>
      <c r="AE3" s="463"/>
      <c r="AF3" s="463"/>
      <c r="AG3" s="463"/>
    </row>
    <row r="4" spans="1:39" s="464" customFormat="1" ht="24.75" customHeight="1" x14ac:dyDescent="0.2">
      <c r="A4" s="467"/>
      <c r="B4" s="1179" t="s">
        <v>455</v>
      </c>
      <c r="C4" s="1179"/>
      <c r="D4" s="1179"/>
      <c r="E4" s="1179"/>
      <c r="F4" s="1179"/>
      <c r="G4" s="1179"/>
      <c r="H4" s="1179"/>
      <c r="I4" s="1179"/>
      <c r="J4" s="1179"/>
      <c r="K4" s="1179"/>
      <c r="L4" s="1179"/>
      <c r="M4" s="468"/>
      <c r="N4" s="466"/>
      <c r="O4" s="463"/>
      <c r="P4" s="463"/>
      <c r="Q4" s="463"/>
      <c r="R4" s="463"/>
      <c r="S4" s="463"/>
      <c r="T4" s="463"/>
      <c r="U4" s="463"/>
      <c r="V4" s="463"/>
      <c r="W4" s="463"/>
      <c r="X4" s="463"/>
      <c r="Y4" s="463"/>
      <c r="Z4" s="463"/>
      <c r="AA4" s="463"/>
      <c r="AB4" s="463"/>
      <c r="AC4" s="463"/>
      <c r="AD4" s="463"/>
      <c r="AE4" s="463"/>
      <c r="AF4" s="463"/>
      <c r="AG4" s="463"/>
    </row>
    <row r="5" spans="1:39" s="464" customFormat="1" ht="14.25" customHeight="1" x14ac:dyDescent="0.2">
      <c r="A5" s="467"/>
      <c r="B5" s="1180" t="s">
        <v>489</v>
      </c>
      <c r="C5" s="1180"/>
      <c r="D5" s="1180"/>
      <c r="E5" s="1180"/>
      <c r="F5" s="1180"/>
      <c r="G5" s="1180"/>
      <c r="H5" s="1180"/>
      <c r="I5" s="1180"/>
      <c r="J5" s="1180"/>
      <c r="K5" s="1180"/>
      <c r="L5" s="1180"/>
      <c r="M5" s="469"/>
      <c r="N5" s="469"/>
      <c r="O5" s="470"/>
      <c r="P5" s="470"/>
      <c r="Q5" s="470"/>
      <c r="R5" s="470"/>
      <c r="S5" s="470"/>
      <c r="T5" s="470"/>
      <c r="U5" s="470"/>
      <c r="V5" s="470"/>
      <c r="W5" s="470"/>
      <c r="X5" s="470"/>
      <c r="Y5" s="470"/>
      <c r="Z5" s="470"/>
      <c r="AA5" s="470"/>
      <c r="AB5" s="470"/>
      <c r="AC5" s="463"/>
      <c r="AD5" s="463"/>
      <c r="AE5" s="463"/>
      <c r="AF5" s="463"/>
      <c r="AG5" s="463"/>
    </row>
    <row r="6" spans="1:39" s="471" customFormat="1" ht="15" x14ac:dyDescent="0.25">
      <c r="B6" s="472"/>
      <c r="C6" s="472"/>
      <c r="D6" s="472"/>
      <c r="E6" s="472"/>
      <c r="F6" s="472"/>
      <c r="G6" s="473"/>
      <c r="H6" s="473"/>
      <c r="I6" s="473"/>
      <c r="J6" s="473"/>
      <c r="K6" s="473"/>
      <c r="L6" s="473"/>
      <c r="M6" s="473"/>
      <c r="N6" s="474"/>
      <c r="O6" s="474"/>
      <c r="P6" s="474"/>
      <c r="Q6" s="474"/>
      <c r="R6" s="474"/>
      <c r="S6" s="474"/>
      <c r="T6" s="474"/>
      <c r="U6" s="474"/>
      <c r="V6" s="474"/>
      <c r="W6" s="474"/>
      <c r="X6" s="474"/>
      <c r="Y6" s="474"/>
      <c r="Z6" s="474"/>
      <c r="AA6" s="474"/>
      <c r="AB6" s="474"/>
      <c r="AC6" s="475"/>
      <c r="AD6" s="475"/>
      <c r="AE6" s="475"/>
      <c r="AF6" s="475"/>
      <c r="AG6" s="475"/>
    </row>
    <row r="7" spans="1:39" s="724" customFormat="1" ht="15" x14ac:dyDescent="0.25">
      <c r="B7" s="473"/>
      <c r="C7" s="1177"/>
      <c r="D7" s="1177"/>
      <c r="E7" s="1177"/>
      <c r="F7" s="1177"/>
      <c r="G7" s="1177"/>
      <c r="H7" s="1177"/>
      <c r="I7" s="473"/>
      <c r="J7" s="1177"/>
      <c r="K7" s="1177"/>
      <c r="L7" s="1177"/>
      <c r="M7" s="1177"/>
      <c r="N7" s="473"/>
      <c r="O7" s="473"/>
      <c r="P7" s="473"/>
      <c r="Q7" s="1177"/>
      <c r="R7" s="1177"/>
      <c r="S7" s="1177"/>
      <c r="T7" s="1177"/>
      <c r="U7" s="1177"/>
      <c r="V7" s="1177"/>
      <c r="W7" s="473"/>
      <c r="X7" s="473"/>
      <c r="AF7" s="1174"/>
      <c r="AG7" s="1174"/>
      <c r="AH7" s="1174"/>
      <c r="AI7" s="1174"/>
      <c r="AJ7" s="1174"/>
      <c r="AK7" s="1174"/>
      <c r="AL7" s="1174"/>
      <c r="AM7" s="1174"/>
    </row>
    <row r="8" spans="1:39" s="724" customFormat="1" ht="15" x14ac:dyDescent="0.25">
      <c r="B8" s="473" t="s">
        <v>144</v>
      </c>
      <c r="C8" s="723" t="s">
        <v>145</v>
      </c>
      <c r="D8" s="723" t="s">
        <v>76</v>
      </c>
      <c r="E8" s="723"/>
      <c r="F8" s="723"/>
      <c r="G8" s="723"/>
      <c r="H8" s="723" t="s">
        <v>146</v>
      </c>
      <c r="I8" s="473" t="s">
        <v>145</v>
      </c>
      <c r="J8" s="723" t="s">
        <v>76</v>
      </c>
      <c r="K8" s="723"/>
      <c r="L8" s="723"/>
      <c r="M8" s="723"/>
      <c r="N8" s="473"/>
      <c r="O8" s="473"/>
      <c r="P8" s="725"/>
      <c r="Q8" s="723"/>
      <c r="R8" s="723"/>
      <c r="S8" s="723"/>
      <c r="T8" s="723"/>
      <c r="U8" s="723"/>
      <c r="V8" s="723"/>
      <c r="W8" s="473"/>
      <c r="X8" s="473"/>
      <c r="AE8" s="726"/>
      <c r="AF8" s="727"/>
      <c r="AG8" s="727"/>
      <c r="AH8" s="727"/>
      <c r="AI8" s="727"/>
      <c r="AJ8" s="727"/>
      <c r="AK8" s="727"/>
      <c r="AL8" s="727"/>
      <c r="AM8" s="727"/>
    </row>
    <row r="9" spans="1:39" s="724" customFormat="1" ht="15" x14ac:dyDescent="0.25">
      <c r="A9" s="1175"/>
      <c r="B9" s="735" t="s">
        <v>147</v>
      </c>
      <c r="C9" s="728">
        <v>200569</v>
      </c>
      <c r="D9" s="477">
        <v>0.34462441988133879</v>
      </c>
      <c r="E9" s="476"/>
      <c r="F9" s="476"/>
      <c r="G9" s="476"/>
      <c r="H9" s="476" t="s">
        <v>148</v>
      </c>
      <c r="I9" s="735">
        <v>164976</v>
      </c>
      <c r="J9" s="477">
        <v>0.28338503715460645</v>
      </c>
      <c r="K9" s="476"/>
      <c r="L9" s="476"/>
      <c r="M9" s="476"/>
      <c r="N9" s="473"/>
      <c r="O9" s="1176"/>
      <c r="P9" s="729"/>
      <c r="Q9" s="476"/>
      <c r="R9" s="476"/>
      <c r="S9" s="476"/>
      <c r="T9" s="476"/>
      <c r="U9" s="476"/>
      <c r="V9" s="476"/>
      <c r="W9" s="473"/>
      <c r="X9" s="473"/>
      <c r="AD9" s="1175"/>
      <c r="AE9" s="730"/>
      <c r="AF9" s="731"/>
      <c r="AG9" s="731"/>
      <c r="AH9" s="731"/>
      <c r="AI9" s="731"/>
      <c r="AJ9" s="731"/>
      <c r="AK9" s="731"/>
      <c r="AL9" s="731"/>
      <c r="AM9" s="731"/>
    </row>
    <row r="10" spans="1:39" s="724" customFormat="1" ht="15" x14ac:dyDescent="0.25">
      <c r="A10" s="1175"/>
      <c r="B10" s="735" t="s">
        <v>151</v>
      </c>
      <c r="C10" s="728">
        <v>140884</v>
      </c>
      <c r="D10" s="477">
        <v>0.24207164003690765</v>
      </c>
      <c r="E10" s="476"/>
      <c r="F10" s="476"/>
      <c r="G10" s="476"/>
      <c r="H10" s="476" t="s">
        <v>150</v>
      </c>
      <c r="I10" s="735">
        <v>272949</v>
      </c>
      <c r="J10" s="477">
        <v>0.46885403032145689</v>
      </c>
      <c r="K10" s="476"/>
      <c r="L10" s="476"/>
      <c r="M10" s="476"/>
      <c r="N10" s="473"/>
      <c r="O10" s="1176"/>
      <c r="P10" s="729"/>
      <c r="Q10" s="476"/>
      <c r="R10" s="476"/>
      <c r="S10" s="476"/>
      <c r="T10" s="476"/>
      <c r="U10" s="476"/>
      <c r="V10" s="476"/>
      <c r="W10" s="473"/>
      <c r="X10" s="473"/>
      <c r="AD10" s="1175"/>
      <c r="AE10" s="730"/>
      <c r="AF10" s="731"/>
      <c r="AG10" s="731"/>
      <c r="AH10" s="731"/>
      <c r="AI10" s="731"/>
      <c r="AJ10" s="731"/>
      <c r="AK10" s="731"/>
      <c r="AL10" s="731"/>
      <c r="AM10" s="731"/>
    </row>
    <row r="11" spans="1:39" s="724" customFormat="1" ht="15" x14ac:dyDescent="0.25">
      <c r="A11" s="1175"/>
      <c r="B11" s="735" t="s">
        <v>149</v>
      </c>
      <c r="C11" s="728">
        <v>117006</v>
      </c>
      <c r="D11" s="477">
        <v>0.20104365516423736</v>
      </c>
      <c r="E11" s="476"/>
      <c r="F11" s="476"/>
      <c r="G11" s="476"/>
      <c r="H11" s="476" t="s">
        <v>152</v>
      </c>
      <c r="I11" s="735">
        <v>103046</v>
      </c>
      <c r="J11" s="477">
        <v>0.17700571318636393</v>
      </c>
      <c r="K11" s="476"/>
      <c r="L11" s="476"/>
      <c r="M11" s="476"/>
      <c r="N11" s="473"/>
      <c r="O11" s="1176"/>
      <c r="P11" s="729"/>
      <c r="Q11" s="476"/>
      <c r="R11" s="476"/>
      <c r="S11" s="476"/>
      <c r="T11" s="476"/>
      <c r="U11" s="476"/>
      <c r="V11" s="476"/>
      <c r="W11" s="473"/>
      <c r="X11" s="473"/>
      <c r="AD11" s="1175"/>
      <c r="AE11" s="730"/>
      <c r="AF11" s="731"/>
      <c r="AG11" s="731"/>
      <c r="AH11" s="731"/>
      <c r="AI11" s="731"/>
      <c r="AJ11" s="731"/>
      <c r="AK11" s="731"/>
      <c r="AL11" s="731"/>
      <c r="AM11" s="731"/>
    </row>
    <row r="12" spans="1:39" s="724" customFormat="1" ht="15" x14ac:dyDescent="0.25">
      <c r="A12" s="1175"/>
      <c r="B12" s="735" t="s">
        <v>155</v>
      </c>
      <c r="C12" s="728">
        <v>25972</v>
      </c>
      <c r="D12" s="477">
        <v>4.4625966291690793E-2</v>
      </c>
      <c r="E12" s="476"/>
      <c r="F12" s="476"/>
      <c r="G12" s="476"/>
      <c r="H12" s="476" t="s">
        <v>154</v>
      </c>
      <c r="I12" s="735">
        <v>36073</v>
      </c>
      <c r="J12" s="477">
        <v>6.1963851986216893E-2</v>
      </c>
      <c r="K12" s="476"/>
      <c r="L12" s="476"/>
      <c r="M12" s="476"/>
      <c r="N12" s="473"/>
      <c r="O12" s="1176"/>
      <c r="P12" s="729"/>
      <c r="Q12" s="476"/>
      <c r="R12" s="476"/>
      <c r="S12" s="476"/>
      <c r="T12" s="476"/>
      <c r="U12" s="476"/>
      <c r="V12" s="476"/>
      <c r="W12" s="473"/>
      <c r="X12" s="473"/>
      <c r="AD12" s="1175"/>
      <c r="AE12" s="730"/>
      <c r="AF12" s="731"/>
      <c r="AG12" s="731"/>
      <c r="AH12" s="731"/>
      <c r="AI12" s="731"/>
      <c r="AJ12" s="731"/>
      <c r="AK12" s="731"/>
      <c r="AL12" s="731"/>
      <c r="AM12" s="731"/>
    </row>
    <row r="13" spans="1:39" s="724" customFormat="1" ht="15" x14ac:dyDescent="0.25">
      <c r="A13" s="1175"/>
      <c r="B13" s="735" t="s">
        <v>153</v>
      </c>
      <c r="C13" s="728">
        <v>19191</v>
      </c>
      <c r="D13" s="477">
        <v>3.2974623406123442E-2</v>
      </c>
      <c r="E13" s="476"/>
      <c r="F13" s="476"/>
      <c r="G13" s="476"/>
      <c r="H13" s="476" t="s">
        <v>156</v>
      </c>
      <c r="I13" s="735">
        <v>5118</v>
      </c>
      <c r="J13" s="477">
        <v>8.7913673513558086E-3</v>
      </c>
      <c r="K13" s="476"/>
      <c r="L13" s="476"/>
      <c r="M13" s="476"/>
      <c r="N13" s="473"/>
      <c r="O13" s="1176"/>
      <c r="P13" s="729"/>
      <c r="Q13" s="476"/>
      <c r="R13" s="476"/>
      <c r="S13" s="476"/>
      <c r="T13" s="476"/>
      <c r="U13" s="476"/>
      <c r="V13" s="476"/>
      <c r="W13" s="473"/>
      <c r="X13" s="473"/>
      <c r="AD13" s="1175"/>
      <c r="AE13" s="730"/>
      <c r="AF13" s="731"/>
      <c r="AG13" s="731"/>
      <c r="AH13" s="731"/>
      <c r="AI13" s="731"/>
      <c r="AJ13" s="731"/>
      <c r="AK13" s="731"/>
      <c r="AL13" s="731"/>
      <c r="AM13" s="731"/>
    </row>
    <row r="14" spans="1:39" s="724" customFormat="1" ht="15" x14ac:dyDescent="0.25">
      <c r="A14" s="1175"/>
      <c r="B14" s="735" t="s">
        <v>159</v>
      </c>
      <c r="C14" s="728">
        <v>10355</v>
      </c>
      <c r="D14" s="477">
        <v>1.779231021678955E-2</v>
      </c>
      <c r="E14" s="476"/>
      <c r="F14" s="476"/>
      <c r="G14" s="476"/>
      <c r="H14" s="476" t="s">
        <v>158</v>
      </c>
      <c r="I14" s="735">
        <v>784</v>
      </c>
      <c r="J14" s="476"/>
      <c r="K14" s="476"/>
      <c r="L14" s="476"/>
      <c r="M14" s="476"/>
      <c r="N14" s="473"/>
      <c r="O14" s="1176"/>
      <c r="P14" s="729"/>
      <c r="Q14" s="476"/>
      <c r="R14" s="476"/>
      <c r="S14" s="476"/>
      <c r="T14" s="476"/>
      <c r="U14" s="476"/>
      <c r="V14" s="476"/>
      <c r="W14" s="473"/>
      <c r="X14" s="473"/>
      <c r="AD14" s="1175"/>
      <c r="AE14" s="730"/>
      <c r="AF14" s="731"/>
      <c r="AG14" s="731"/>
      <c r="AH14" s="731"/>
      <c r="AI14" s="731"/>
      <c r="AJ14" s="731"/>
      <c r="AK14" s="731"/>
      <c r="AL14" s="731"/>
      <c r="AM14" s="731"/>
    </row>
    <row r="15" spans="1:39" s="724" customFormat="1" ht="15" x14ac:dyDescent="0.25">
      <c r="A15" s="1175"/>
      <c r="B15" s="735" t="s">
        <v>157</v>
      </c>
      <c r="C15" s="728">
        <v>10237</v>
      </c>
      <c r="D15" s="477">
        <v>1.7589558637303198E-2</v>
      </c>
      <c r="E15" s="476"/>
      <c r="F15" s="476"/>
      <c r="G15" s="476"/>
      <c r="H15" s="476"/>
      <c r="I15" s="473"/>
      <c r="J15" s="476"/>
      <c r="K15" s="476"/>
      <c r="L15" s="476"/>
      <c r="M15" s="476"/>
      <c r="N15" s="473"/>
      <c r="O15" s="1176"/>
      <c r="P15" s="729"/>
      <c r="Q15" s="476"/>
      <c r="R15" s="476"/>
      <c r="S15" s="476"/>
      <c r="T15" s="476"/>
      <c r="U15" s="476"/>
      <c r="V15" s="476"/>
      <c r="W15" s="473"/>
      <c r="X15" s="473"/>
      <c r="AD15" s="1175"/>
      <c r="AE15" s="730"/>
      <c r="AF15" s="731"/>
      <c r="AG15" s="731"/>
      <c r="AH15" s="731"/>
      <c r="AI15" s="731"/>
      <c r="AJ15" s="731"/>
      <c r="AK15" s="731"/>
      <c r="AL15" s="731"/>
      <c r="AM15" s="731"/>
    </row>
    <row r="16" spans="1:39" s="724" customFormat="1" ht="15" x14ac:dyDescent="0.25">
      <c r="A16" s="1175"/>
      <c r="B16" s="735" t="s">
        <v>200</v>
      </c>
      <c r="C16" s="728">
        <v>8050</v>
      </c>
      <c r="D16" s="477">
        <v>1.3831781481907859E-2</v>
      </c>
      <c r="E16" s="476"/>
      <c r="F16" s="476"/>
      <c r="G16" s="476"/>
      <c r="H16" s="476"/>
      <c r="I16" s="473"/>
      <c r="J16" s="476"/>
      <c r="K16" s="476"/>
      <c r="L16" s="476"/>
      <c r="M16" s="476"/>
      <c r="N16" s="473"/>
      <c r="O16" s="1176"/>
      <c r="P16" s="729"/>
      <c r="Q16" s="476"/>
      <c r="R16" s="476"/>
      <c r="S16" s="476"/>
      <c r="T16" s="476"/>
      <c r="U16" s="476"/>
      <c r="V16" s="476"/>
      <c r="W16" s="473"/>
      <c r="X16" s="473"/>
      <c r="AD16" s="1175"/>
      <c r="AE16" s="730"/>
      <c r="AF16" s="731"/>
      <c r="AG16" s="731"/>
      <c r="AH16" s="731"/>
      <c r="AI16" s="731"/>
      <c r="AJ16" s="731"/>
      <c r="AK16" s="731"/>
      <c r="AL16" s="731"/>
      <c r="AM16" s="731"/>
    </row>
    <row r="17" spans="1:28" s="724" customFormat="1" ht="15" x14ac:dyDescent="0.25">
      <c r="A17" s="732"/>
      <c r="B17" s="735" t="s">
        <v>158</v>
      </c>
      <c r="C17" s="733">
        <v>49729</v>
      </c>
      <c r="D17" s="477">
        <v>8.5446044883701347E-2</v>
      </c>
      <c r="E17" s="473"/>
      <c r="F17" s="473"/>
      <c r="G17" s="473"/>
      <c r="H17" s="473"/>
      <c r="I17" s="473"/>
      <c r="J17" s="473"/>
      <c r="K17" s="473"/>
      <c r="L17" s="473"/>
      <c r="M17" s="473"/>
      <c r="N17" s="473"/>
      <c r="O17" s="473"/>
      <c r="P17" s="473"/>
      <c r="Q17" s="473"/>
      <c r="R17" s="473"/>
      <c r="S17" s="473"/>
      <c r="T17" s="473"/>
      <c r="U17" s="473"/>
      <c r="V17" s="473"/>
      <c r="W17" s="473"/>
      <c r="X17" s="473"/>
    </row>
    <row r="18" spans="1:28" s="724" customFormat="1" ht="15" x14ac:dyDescent="0.25">
      <c r="B18" s="473" t="s">
        <v>161</v>
      </c>
      <c r="C18" s="473" t="s">
        <v>145</v>
      </c>
      <c r="D18" s="473" t="s">
        <v>76</v>
      </c>
      <c r="E18" s="473"/>
      <c r="F18" s="473"/>
      <c r="G18" s="473"/>
      <c r="H18" s="473"/>
      <c r="I18" s="473"/>
      <c r="J18" s="473"/>
      <c r="K18" s="473"/>
      <c r="L18" s="473"/>
      <c r="M18" s="473"/>
      <c r="N18" s="473"/>
      <c r="O18" s="473"/>
      <c r="P18" s="473"/>
      <c r="Q18" s="473"/>
      <c r="R18" s="473"/>
      <c r="S18" s="473"/>
      <c r="T18" s="473"/>
      <c r="U18" s="473"/>
      <c r="V18" s="473"/>
      <c r="W18" s="473"/>
      <c r="X18" s="473"/>
    </row>
    <row r="19" spans="1:28" s="724" customFormat="1" ht="15" x14ac:dyDescent="0.25">
      <c r="B19" s="473" t="s">
        <v>26</v>
      </c>
      <c r="C19" s="473">
        <v>155934</v>
      </c>
      <c r="D19" s="734">
        <v>0.26749304395261309</v>
      </c>
      <c r="E19" s="473"/>
      <c r="F19" s="473"/>
      <c r="G19" s="473"/>
      <c r="H19" s="473"/>
      <c r="I19" s="473"/>
      <c r="J19" s="473"/>
      <c r="K19" s="473"/>
      <c r="L19" s="473"/>
      <c r="M19" s="473"/>
      <c r="N19" s="473"/>
      <c r="O19" s="473"/>
      <c r="P19" s="473"/>
      <c r="Q19" s="473"/>
      <c r="R19" s="473"/>
      <c r="S19" s="473"/>
      <c r="T19" s="473"/>
      <c r="U19" s="473"/>
      <c r="V19" s="473"/>
      <c r="W19" s="473"/>
      <c r="X19" s="473"/>
      <c r="Y19" s="473"/>
      <c r="Z19" s="473"/>
      <c r="AA19" s="473"/>
      <c r="AB19" s="473"/>
    </row>
    <row r="20" spans="1:28" s="724" customFormat="1" ht="15" x14ac:dyDescent="0.25">
      <c r="B20" s="473" t="s">
        <v>27</v>
      </c>
      <c r="C20" s="473">
        <v>427012</v>
      </c>
      <c r="D20" s="734">
        <v>0.73250695604738691</v>
      </c>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row>
    <row r="21" spans="1:28" s="724" customFormat="1" ht="15" x14ac:dyDescent="0.25">
      <c r="B21" s="473" t="s">
        <v>162</v>
      </c>
      <c r="C21" s="473" t="e">
        <v>#REF!</v>
      </c>
      <c r="D21" s="473"/>
      <c r="E21" s="473"/>
      <c r="F21" s="473"/>
      <c r="G21" s="473"/>
      <c r="H21" s="473"/>
      <c r="I21" s="473"/>
      <c r="J21" s="473"/>
      <c r="K21" s="473"/>
      <c r="L21" s="473"/>
      <c r="M21" s="473"/>
      <c r="N21" s="473"/>
      <c r="O21" s="473"/>
      <c r="P21" s="473"/>
      <c r="Q21" s="473"/>
      <c r="R21" s="473"/>
      <c r="S21" s="473"/>
      <c r="T21" s="473"/>
      <c r="U21" s="473"/>
      <c r="V21" s="473"/>
      <c r="W21" s="473"/>
      <c r="X21" s="473"/>
      <c r="Y21" s="473"/>
      <c r="Z21" s="473"/>
      <c r="AA21" s="473"/>
      <c r="AB21" s="473"/>
    </row>
    <row r="22" spans="1:28" s="724" customFormat="1" ht="15" x14ac:dyDescent="0.25">
      <c r="B22" s="473"/>
      <c r="C22" s="473"/>
      <c r="D22" s="473"/>
      <c r="E22" s="473"/>
      <c r="F22" s="473"/>
      <c r="G22" s="473"/>
      <c r="H22" s="473"/>
      <c r="I22" s="473"/>
      <c r="J22" s="473"/>
      <c r="K22" s="473"/>
      <c r="L22" s="473"/>
      <c r="M22" s="473"/>
      <c r="N22" s="473"/>
      <c r="O22" s="473"/>
      <c r="P22" s="473"/>
      <c r="Q22" s="473"/>
      <c r="R22" s="473"/>
      <c r="S22" s="473"/>
      <c r="T22" s="473"/>
      <c r="U22" s="473"/>
      <c r="V22" s="473"/>
      <c r="W22" s="473"/>
      <c r="X22" s="473"/>
      <c r="Y22" s="473"/>
      <c r="Z22" s="473"/>
      <c r="AA22" s="473"/>
      <c r="AB22" s="473"/>
    </row>
    <row r="23" spans="1:28" s="475" customFormat="1" ht="15" x14ac:dyDescent="0.25">
      <c r="B23" s="474"/>
      <c r="C23" s="474"/>
      <c r="D23" s="474"/>
      <c r="E23" s="473"/>
      <c r="F23" s="473"/>
      <c r="G23" s="473"/>
      <c r="H23" s="473"/>
      <c r="I23" s="473"/>
      <c r="J23" s="473"/>
      <c r="K23" s="473"/>
      <c r="L23" s="473"/>
      <c r="M23" s="473"/>
      <c r="N23" s="472"/>
      <c r="O23" s="472"/>
      <c r="P23" s="472"/>
      <c r="Q23" s="472"/>
      <c r="R23" s="472"/>
      <c r="S23" s="472"/>
      <c r="T23" s="472"/>
      <c r="U23" s="472"/>
      <c r="V23" s="472"/>
      <c r="W23" s="472"/>
      <c r="X23" s="472"/>
      <c r="Y23" s="472"/>
      <c r="Z23" s="472"/>
      <c r="AA23" s="472"/>
      <c r="AB23" s="472"/>
    </row>
    <row r="24" spans="1:28" s="475" customFormat="1" ht="15" x14ac:dyDescent="0.25">
      <c r="B24" s="473"/>
      <c r="C24" s="473"/>
      <c r="D24" s="473"/>
      <c r="E24" s="473"/>
      <c r="F24" s="473"/>
      <c r="G24" s="473"/>
      <c r="H24" s="473"/>
      <c r="I24" s="473"/>
      <c r="J24" s="473"/>
      <c r="K24" s="473"/>
      <c r="L24" s="473"/>
      <c r="M24" s="473"/>
      <c r="N24" s="472"/>
      <c r="O24" s="472"/>
      <c r="P24" s="472"/>
      <c r="Q24" s="472"/>
      <c r="R24" s="472"/>
      <c r="S24" s="472"/>
      <c r="T24" s="472"/>
      <c r="U24" s="472"/>
      <c r="V24" s="472"/>
      <c r="W24" s="472"/>
      <c r="X24" s="472"/>
      <c r="Y24" s="472"/>
      <c r="Z24" s="472"/>
      <c r="AA24" s="472"/>
      <c r="AB24" s="472"/>
    </row>
    <row r="25" spans="1:28" s="475" customFormat="1" ht="15" x14ac:dyDescent="0.25">
      <c r="B25" s="473"/>
      <c r="C25" s="473"/>
      <c r="D25" s="473"/>
      <c r="E25" s="473"/>
      <c r="F25" s="473"/>
      <c r="G25" s="473"/>
      <c r="H25" s="473"/>
      <c r="I25" s="473"/>
      <c r="J25" s="473"/>
      <c r="K25" s="473"/>
      <c r="L25" s="473"/>
      <c r="M25" s="473"/>
      <c r="N25" s="472"/>
      <c r="O25" s="472"/>
      <c r="P25" s="472"/>
      <c r="Q25" s="472"/>
      <c r="R25" s="472"/>
      <c r="S25" s="472"/>
      <c r="T25" s="472"/>
      <c r="U25" s="472"/>
      <c r="V25" s="472"/>
      <c r="W25" s="472"/>
      <c r="X25" s="472"/>
      <c r="Y25" s="472"/>
      <c r="Z25" s="472"/>
      <c r="AA25" s="472"/>
      <c r="AB25" s="472"/>
    </row>
    <row r="26" spans="1:28" s="475" customFormat="1" ht="15" x14ac:dyDescent="0.25">
      <c r="B26" s="473"/>
      <c r="C26" s="473"/>
      <c r="D26" s="473"/>
      <c r="E26" s="473"/>
      <c r="F26" s="473"/>
      <c r="G26" s="473"/>
      <c r="H26" s="473"/>
      <c r="I26" s="473"/>
      <c r="J26" s="473"/>
      <c r="K26" s="473"/>
      <c r="L26" s="473"/>
      <c r="M26" s="473"/>
      <c r="N26" s="472"/>
      <c r="O26" s="472"/>
      <c r="P26" s="472"/>
      <c r="Q26" s="472"/>
      <c r="R26" s="472"/>
      <c r="S26" s="472"/>
      <c r="T26" s="472"/>
      <c r="U26" s="472"/>
      <c r="V26" s="472"/>
      <c r="W26" s="472"/>
      <c r="X26" s="472"/>
      <c r="Y26" s="472"/>
      <c r="Z26" s="472"/>
      <c r="AA26" s="472"/>
      <c r="AB26" s="472"/>
    </row>
    <row r="27" spans="1:28" s="475" customFormat="1" ht="15" x14ac:dyDescent="0.25">
      <c r="B27" s="473"/>
      <c r="C27" s="473"/>
      <c r="D27" s="473"/>
      <c r="E27" s="473"/>
      <c r="F27" s="473"/>
      <c r="G27" s="473"/>
      <c r="H27" s="473"/>
      <c r="I27" s="473"/>
      <c r="J27" s="473"/>
      <c r="K27" s="473"/>
      <c r="L27" s="473"/>
      <c r="M27" s="473"/>
      <c r="N27" s="472"/>
      <c r="O27" s="472"/>
      <c r="P27" s="472"/>
      <c r="Q27" s="472"/>
      <c r="R27" s="472"/>
      <c r="S27" s="472"/>
      <c r="T27" s="472"/>
      <c r="U27" s="472"/>
      <c r="V27" s="472"/>
      <c r="W27" s="472"/>
      <c r="X27" s="472"/>
      <c r="Y27" s="472"/>
      <c r="Z27" s="472"/>
      <c r="AA27" s="472"/>
      <c r="AB27" s="472"/>
    </row>
    <row r="28" spans="1:28" s="475" customFormat="1" ht="15" x14ac:dyDescent="0.25">
      <c r="B28" s="473"/>
      <c r="C28" s="473"/>
      <c r="D28" s="473"/>
      <c r="E28" s="473"/>
      <c r="F28" s="473"/>
      <c r="G28" s="473"/>
      <c r="H28" s="473"/>
      <c r="I28" s="473"/>
      <c r="J28" s="473"/>
      <c r="K28" s="473"/>
      <c r="L28" s="473"/>
      <c r="M28" s="473"/>
      <c r="N28" s="472"/>
      <c r="O28" s="472"/>
      <c r="P28" s="472"/>
      <c r="Q28" s="472"/>
      <c r="R28" s="472"/>
      <c r="S28" s="472"/>
      <c r="T28" s="472"/>
      <c r="U28" s="472"/>
      <c r="V28" s="472"/>
      <c r="W28" s="472"/>
      <c r="X28" s="472"/>
      <c r="Y28" s="472"/>
      <c r="Z28" s="472"/>
      <c r="AA28" s="472"/>
      <c r="AB28" s="472"/>
    </row>
    <row r="29" spans="1:28" s="475" customFormat="1" ht="15" x14ac:dyDescent="0.25">
      <c r="B29" s="473"/>
      <c r="C29" s="473"/>
      <c r="D29" s="473"/>
      <c r="E29" s="473"/>
      <c r="F29" s="473"/>
      <c r="G29" s="473"/>
      <c r="H29" s="473"/>
      <c r="I29" s="473"/>
      <c r="J29" s="473"/>
      <c r="K29" s="473"/>
      <c r="L29" s="473"/>
      <c r="M29" s="473"/>
      <c r="N29" s="472"/>
      <c r="O29" s="472"/>
      <c r="P29" s="472"/>
      <c r="Q29" s="472"/>
      <c r="R29" s="472"/>
      <c r="S29" s="472"/>
      <c r="T29" s="472"/>
      <c r="U29" s="472"/>
      <c r="V29" s="472"/>
      <c r="W29" s="472"/>
      <c r="X29" s="472"/>
      <c r="Y29" s="472"/>
      <c r="Z29" s="472"/>
      <c r="AA29" s="472"/>
      <c r="AB29" s="472"/>
    </row>
    <row r="30" spans="1:28" s="472" customFormat="1" ht="15" x14ac:dyDescent="0.25">
      <c r="B30" s="473"/>
      <c r="C30" s="473"/>
      <c r="D30" s="473"/>
      <c r="E30" s="473"/>
      <c r="F30" s="473"/>
      <c r="G30" s="473"/>
      <c r="H30" s="473"/>
      <c r="I30" s="473"/>
      <c r="J30" s="473"/>
      <c r="K30" s="473"/>
      <c r="L30" s="473"/>
      <c r="M30" s="473"/>
    </row>
    <row r="31" spans="1:28" s="472" customFormat="1" ht="15" x14ac:dyDescent="0.25">
      <c r="B31" s="473"/>
      <c r="C31" s="473"/>
      <c r="D31" s="473"/>
      <c r="E31" s="473"/>
      <c r="F31" s="473"/>
      <c r="G31" s="473"/>
      <c r="H31" s="473"/>
      <c r="I31" s="473"/>
      <c r="J31" s="473"/>
      <c r="K31" s="473"/>
      <c r="L31" s="473"/>
      <c r="M31" s="473"/>
    </row>
    <row r="32" spans="1:28" s="472" customFormat="1" ht="15" x14ac:dyDescent="0.25">
      <c r="B32" s="473"/>
      <c r="C32" s="473"/>
      <c r="D32" s="473"/>
      <c r="E32" s="473"/>
      <c r="F32" s="473"/>
      <c r="G32" s="473"/>
      <c r="H32" s="473"/>
      <c r="I32" s="473"/>
      <c r="J32" s="473"/>
      <c r="K32" s="473"/>
      <c r="L32" s="473"/>
      <c r="M32" s="473"/>
    </row>
    <row r="33" spans="2:13" s="472" customFormat="1" ht="15" x14ac:dyDescent="0.25">
      <c r="B33" s="473"/>
      <c r="C33" s="473"/>
      <c r="D33" s="473"/>
      <c r="E33" s="473"/>
      <c r="F33" s="473"/>
      <c r="G33" s="473"/>
      <c r="H33" s="473"/>
      <c r="I33" s="473"/>
      <c r="J33" s="473"/>
      <c r="K33" s="473"/>
      <c r="L33" s="473"/>
      <c r="M33" s="473"/>
    </row>
    <row r="34" spans="2:13" s="472" customFormat="1" ht="15" x14ac:dyDescent="0.25">
      <c r="B34" s="473"/>
      <c r="C34" s="473"/>
      <c r="D34" s="473"/>
      <c r="E34" s="473"/>
      <c r="F34" s="473"/>
      <c r="G34" s="473"/>
      <c r="H34" s="473"/>
    </row>
    <row r="35" spans="2:13" s="472" customFormat="1" ht="15" x14ac:dyDescent="0.25">
      <c r="B35" s="473"/>
      <c r="C35" s="473"/>
      <c r="D35" s="473"/>
      <c r="E35" s="473"/>
      <c r="F35" s="473"/>
      <c r="G35" s="473"/>
      <c r="H35" s="473"/>
    </row>
    <row r="36" spans="2:13" s="472" customFormat="1" ht="15" x14ac:dyDescent="0.25">
      <c r="B36" s="473"/>
      <c r="C36" s="473"/>
      <c r="D36" s="473"/>
      <c r="E36" s="473"/>
      <c r="F36" s="473"/>
      <c r="G36" s="473"/>
      <c r="H36" s="473"/>
    </row>
    <row r="37" spans="2:13" s="472" customFormat="1" ht="15" x14ac:dyDescent="0.25">
      <c r="B37" s="473"/>
      <c r="C37" s="473"/>
      <c r="D37" s="473"/>
      <c r="E37" s="473"/>
      <c r="F37" s="473"/>
      <c r="G37" s="473"/>
      <c r="H37" s="473"/>
    </row>
    <row r="38" spans="2:13" s="472" customFormat="1" ht="15" x14ac:dyDescent="0.25">
      <c r="B38" s="473"/>
      <c r="C38" s="473"/>
      <c r="D38" s="473"/>
      <c r="E38" s="473"/>
      <c r="F38" s="473"/>
      <c r="G38" s="473"/>
      <c r="H38" s="473"/>
    </row>
    <row r="39" spans="2:13" s="472" customFormat="1" ht="15" x14ac:dyDescent="0.25">
      <c r="B39" s="473"/>
      <c r="C39" s="473"/>
      <c r="D39" s="473"/>
      <c r="E39" s="473"/>
      <c r="F39" s="473"/>
      <c r="G39" s="473"/>
      <c r="H39" s="473"/>
    </row>
    <row r="40" spans="2:13" s="472" customFormat="1" ht="15" x14ac:dyDescent="0.25">
      <c r="B40" s="473"/>
      <c r="C40" s="473"/>
      <c r="D40" s="473"/>
      <c r="E40" s="473"/>
      <c r="F40" s="473"/>
      <c r="G40" s="473"/>
      <c r="H40" s="473"/>
    </row>
    <row r="41" spans="2:13" s="472" customFormat="1" ht="15" x14ac:dyDescent="0.25">
      <c r="B41" s="473"/>
      <c r="C41" s="473"/>
      <c r="D41" s="473"/>
      <c r="E41" s="473"/>
      <c r="F41" s="473"/>
      <c r="G41" s="473"/>
      <c r="H41" s="473"/>
    </row>
    <row r="42" spans="2:13" s="472" customFormat="1" ht="15" x14ac:dyDescent="0.25">
      <c r="B42" s="473"/>
      <c r="C42" s="473"/>
      <c r="D42" s="473"/>
    </row>
    <row r="43" spans="2:13" s="472" customFormat="1" ht="15" x14ac:dyDescent="0.25"/>
    <row r="44" spans="2:13" s="472" customFormat="1" ht="15" x14ac:dyDescent="0.25"/>
    <row r="45" spans="2:13" s="472" customFormat="1" ht="15" x14ac:dyDescent="0.25"/>
    <row r="46" spans="2:13" s="472" customFormat="1" ht="15" x14ac:dyDescent="0.25"/>
    <row r="47" spans="2:13" s="472" customFormat="1" ht="15" x14ac:dyDescent="0.25"/>
    <row r="48" spans="2:13" s="472" customFormat="1" ht="15" x14ac:dyDescent="0.25"/>
    <row r="49" s="472" customFormat="1" ht="15" x14ac:dyDescent="0.25"/>
    <row r="50" s="472" customFormat="1" ht="15" x14ac:dyDescent="0.25"/>
    <row r="51" s="472" customFormat="1" ht="15" x14ac:dyDescent="0.25"/>
    <row r="52" s="472" customFormat="1" ht="15" x14ac:dyDescent="0.25"/>
    <row r="53" s="472" customFormat="1" ht="15" x14ac:dyDescent="0.25"/>
    <row r="54" s="472" customFormat="1" ht="15" x14ac:dyDescent="0.25"/>
    <row r="55" s="472" customFormat="1" ht="15" x14ac:dyDescent="0.25"/>
    <row r="56" s="472" customFormat="1" ht="15" x14ac:dyDescent="0.25"/>
    <row r="57" s="472" customFormat="1" ht="15" x14ac:dyDescent="0.25"/>
    <row r="58" s="472" customFormat="1" ht="15" x14ac:dyDescent="0.25"/>
    <row r="59" s="472" customFormat="1" ht="15" x14ac:dyDescent="0.25"/>
    <row r="60" s="472" customFormat="1" ht="15" x14ac:dyDescent="0.25"/>
    <row r="61" s="472" customFormat="1" ht="15" x14ac:dyDescent="0.25"/>
    <row r="62" s="472" customFormat="1" ht="15" x14ac:dyDescent="0.25"/>
    <row r="63" s="472" customFormat="1" ht="15" x14ac:dyDescent="0.25"/>
    <row r="64" s="472" customFormat="1" ht="15" x14ac:dyDescent="0.25"/>
    <row r="65" spans="2:4" s="472" customFormat="1" ht="15" x14ac:dyDescent="0.25"/>
    <row r="66" spans="2:4" s="472" customFormat="1" ht="15" x14ac:dyDescent="0.25"/>
    <row r="67" spans="2:4" s="474" customFormat="1" ht="15" x14ac:dyDescent="0.25">
      <c r="B67" s="472"/>
      <c r="C67" s="472"/>
      <c r="D67" s="472"/>
    </row>
    <row r="68" spans="2:4" s="474" customFormat="1" ht="15" x14ac:dyDescent="0.25"/>
    <row r="69" spans="2:4" s="474" customFormat="1" ht="15" x14ac:dyDescent="0.25"/>
    <row r="70" spans="2:4" s="474" customFormat="1" ht="15" x14ac:dyDescent="0.25"/>
    <row r="71" spans="2:4" s="474" customFormat="1" ht="15" x14ac:dyDescent="0.25"/>
    <row r="72" spans="2:4" s="474" customFormat="1" ht="15" x14ac:dyDescent="0.25"/>
    <row r="73" spans="2:4" s="474" customFormat="1" ht="15" x14ac:dyDescent="0.25"/>
    <row r="74" spans="2:4" s="474" customFormat="1" ht="15" x14ac:dyDescent="0.25"/>
    <row r="75" spans="2:4" s="474" customFormat="1" ht="15" x14ac:dyDescent="0.25"/>
    <row r="76" spans="2:4" s="474" customFormat="1" ht="15" x14ac:dyDescent="0.25"/>
    <row r="77" spans="2:4" s="474" customFormat="1" ht="15" x14ac:dyDescent="0.25"/>
    <row r="78" spans="2:4" s="474" customFormat="1" ht="15" x14ac:dyDescent="0.25"/>
    <row r="79" spans="2:4" s="474" customFormat="1" ht="15" x14ac:dyDescent="0.25"/>
    <row r="80" spans="2:4" s="474" customFormat="1" ht="15" x14ac:dyDescent="0.25"/>
    <row r="81" s="474" customFormat="1" ht="15" x14ac:dyDescent="0.25"/>
    <row r="82" s="474" customFormat="1" ht="15" x14ac:dyDescent="0.25"/>
    <row r="83" s="474" customFormat="1" ht="15" x14ac:dyDescent="0.25"/>
    <row r="84" s="474" customFormat="1" ht="15" x14ac:dyDescent="0.25"/>
    <row r="85" s="474" customFormat="1" ht="15" x14ac:dyDescent="0.25"/>
    <row r="86" s="474" customFormat="1" ht="15" x14ac:dyDescent="0.25"/>
    <row r="87" s="474" customFormat="1" ht="15" x14ac:dyDescent="0.25"/>
    <row r="88" s="474" customFormat="1" ht="15" x14ac:dyDescent="0.25"/>
    <row r="89" s="474" customFormat="1" ht="15" x14ac:dyDescent="0.25"/>
    <row r="90" s="474" customFormat="1" ht="15" x14ac:dyDescent="0.25"/>
    <row r="91" s="474" customFormat="1" ht="15" x14ac:dyDescent="0.25"/>
    <row r="92" s="474" customFormat="1" ht="15" x14ac:dyDescent="0.25"/>
    <row r="93" s="474" customFormat="1" ht="15" x14ac:dyDescent="0.25"/>
    <row r="94" s="474" customFormat="1" ht="15" x14ac:dyDescent="0.25"/>
    <row r="95" s="474" customFormat="1" ht="15" x14ac:dyDescent="0.25"/>
    <row r="96" s="474" customFormat="1" ht="15" x14ac:dyDescent="0.25"/>
    <row r="97" spans="2:4" s="474" customFormat="1" ht="15" x14ac:dyDescent="0.25"/>
    <row r="98" spans="2:4" s="474" customFormat="1" ht="15" x14ac:dyDescent="0.25"/>
    <row r="99" spans="2:4" ht="15" x14ac:dyDescent="0.25">
      <c r="B99" s="474"/>
      <c r="C99" s="474"/>
      <c r="D99" s="474"/>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RowHeight="12.75" x14ac:dyDescent="0.2"/>
  <cols>
    <col min="1" max="1" width="4.28515625" customWidth="1"/>
    <col min="2" max="2" width="12.28515625" customWidth="1"/>
    <col min="3" max="3" width="10.85546875" bestFit="1" customWidth="1"/>
    <col min="4" max="4" width="9.5703125" customWidth="1"/>
    <col min="5" max="5" width="10.85546875" bestFit="1" customWidth="1"/>
    <col min="6" max="6" width="11.7109375" customWidth="1"/>
    <col min="7" max="7" width="10.85546875" bestFit="1" customWidth="1"/>
    <col min="8" max="8" width="9.2851562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1" t="s">
        <v>458</v>
      </c>
      <c r="C6" s="1181"/>
      <c r="D6" s="1181"/>
      <c r="E6" s="1181"/>
      <c r="F6" s="1181"/>
      <c r="G6" s="1181"/>
      <c r="H6" s="1181"/>
      <c r="I6" s="1181"/>
      <c r="J6" s="1181"/>
      <c r="K6" s="1181"/>
      <c r="L6" s="1181"/>
      <c r="M6" s="1181"/>
      <c r="N6" s="1181"/>
      <c r="O6" s="389"/>
    </row>
    <row r="7" spans="1:17" s="7" customFormat="1" ht="11.25" customHeight="1" x14ac:dyDescent="0.2">
      <c r="A7" s="364"/>
      <c r="B7" s="1181"/>
      <c r="C7" s="1181"/>
      <c r="D7" s="1181"/>
      <c r="E7" s="1181"/>
      <c r="F7" s="1181"/>
      <c r="G7" s="1181"/>
      <c r="H7" s="1181"/>
      <c r="I7" s="1181"/>
      <c r="J7" s="1181"/>
      <c r="K7" s="1181"/>
      <c r="L7" s="1181"/>
      <c r="M7" s="1181"/>
      <c r="N7" s="1181"/>
      <c r="O7" s="389"/>
    </row>
    <row r="8" spans="1:17" s="7" customFormat="1" ht="15.75" customHeight="1" x14ac:dyDescent="0.2">
      <c r="A8" s="364"/>
      <c r="B8" s="1182" t="str">
        <f>porsaad!B6</f>
        <v>Situación a 31 de octubre de 2023</v>
      </c>
      <c r="C8" s="1182"/>
      <c r="D8" s="1182"/>
      <c r="E8" s="1182"/>
      <c r="F8" s="1182"/>
      <c r="G8" s="1182"/>
      <c r="H8" s="1182"/>
      <c r="I8" s="1182"/>
      <c r="J8" s="1182"/>
      <c r="K8" s="1182"/>
      <c r="L8" s="1182"/>
      <c r="M8" s="1182"/>
      <c r="N8" s="118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3" t="s">
        <v>3</v>
      </c>
      <c r="D11" s="1183"/>
      <c r="E11" s="1183"/>
    </row>
    <row r="12" spans="1:17" s="390" customFormat="1" ht="15" x14ac:dyDescent="0.25">
      <c r="C12" s="390" t="s">
        <v>26</v>
      </c>
      <c r="D12" s="390" t="s">
        <v>27</v>
      </c>
      <c r="E12" s="390" t="s">
        <v>162</v>
      </c>
      <c r="F12" s="390" t="s">
        <v>71</v>
      </c>
      <c r="G12" s="390" t="s">
        <v>163</v>
      </c>
      <c r="H12" s="390" t="s">
        <v>164</v>
      </c>
      <c r="I12" s="391"/>
      <c r="J12" s="391"/>
      <c r="K12" s="391"/>
    </row>
    <row r="13" spans="1:17" s="390" customFormat="1" ht="15" x14ac:dyDescent="0.25">
      <c r="B13" s="390" t="s">
        <v>11</v>
      </c>
      <c r="C13" s="392">
        <v>14426</v>
      </c>
      <c r="D13" s="392">
        <v>67062</v>
      </c>
      <c r="E13" s="392" t="e">
        <v>#REF!</v>
      </c>
      <c r="F13" s="392">
        <v>81488</v>
      </c>
      <c r="G13" s="479">
        <v>0.17703220106027881</v>
      </c>
      <c r="H13" s="479">
        <v>0.82296779893972116</v>
      </c>
      <c r="I13" s="480">
        <v>0.26749304395261309</v>
      </c>
      <c r="J13" s="391"/>
      <c r="K13" s="391"/>
      <c r="M13" s="392"/>
      <c r="N13" s="392"/>
      <c r="O13" s="393"/>
      <c r="P13" s="393"/>
      <c r="Q13" s="393"/>
    </row>
    <row r="14" spans="1:17" s="390" customFormat="1" ht="15" x14ac:dyDescent="0.25">
      <c r="B14" s="390" t="s">
        <v>10</v>
      </c>
      <c r="C14" s="392">
        <v>6180</v>
      </c>
      <c r="D14" s="392">
        <v>14289</v>
      </c>
      <c r="E14" s="392" t="e">
        <v>#REF!</v>
      </c>
      <c r="F14" s="392">
        <v>20469</v>
      </c>
      <c r="G14" s="479">
        <v>0.30191997654990471</v>
      </c>
      <c r="H14" s="479">
        <v>0.69808002345009523</v>
      </c>
      <c r="I14" s="480">
        <v>0.26749304395261309</v>
      </c>
      <c r="J14" s="391"/>
      <c r="K14" s="391"/>
      <c r="M14" s="392"/>
      <c r="N14" s="392"/>
      <c r="O14" s="393"/>
      <c r="P14" s="393"/>
      <c r="Q14" s="393"/>
    </row>
    <row r="15" spans="1:17" s="390" customFormat="1" ht="15" x14ac:dyDescent="0.25">
      <c r="B15" s="390" t="s">
        <v>40</v>
      </c>
      <c r="C15" s="392">
        <v>2891</v>
      </c>
      <c r="D15" s="392">
        <v>8266</v>
      </c>
      <c r="E15" s="392" t="e">
        <v>#REF!</v>
      </c>
      <c r="F15" s="392">
        <v>11157</v>
      </c>
      <c r="G15" s="479">
        <v>0.25911983508111497</v>
      </c>
      <c r="H15" s="479">
        <v>0.74088016491888498</v>
      </c>
      <c r="I15" s="480">
        <v>0.26749304395261309</v>
      </c>
      <c r="J15" s="391"/>
      <c r="K15" s="391"/>
      <c r="M15" s="392"/>
      <c r="N15" s="392"/>
      <c r="O15" s="393"/>
      <c r="P15" s="393"/>
      <c r="Q15" s="393"/>
    </row>
    <row r="16" spans="1:17" s="390" customFormat="1" ht="15" x14ac:dyDescent="0.25">
      <c r="B16" s="390" t="s">
        <v>41</v>
      </c>
      <c r="C16" s="392">
        <v>6736</v>
      </c>
      <c r="D16" s="392">
        <v>16142</v>
      </c>
      <c r="E16" s="392" t="e">
        <v>#REF!</v>
      </c>
      <c r="F16" s="392">
        <v>22878</v>
      </c>
      <c r="G16" s="479">
        <v>0.29443133141008831</v>
      </c>
      <c r="H16" s="479">
        <v>0.70556866858991174</v>
      </c>
      <c r="I16" s="480">
        <v>0.26749304395261309</v>
      </c>
      <c r="J16" s="391"/>
      <c r="K16" s="391"/>
      <c r="M16" s="392"/>
      <c r="N16" s="392"/>
      <c r="O16" s="393"/>
      <c r="P16" s="393"/>
      <c r="Q16" s="393"/>
    </row>
    <row r="17" spans="2:17" s="390" customFormat="1" ht="15" x14ac:dyDescent="0.25">
      <c r="B17" s="390" t="s">
        <v>9</v>
      </c>
      <c r="C17" s="392">
        <v>3682</v>
      </c>
      <c r="D17" s="392">
        <v>12993</v>
      </c>
      <c r="E17" s="392" t="e">
        <v>#REF!</v>
      </c>
      <c r="F17" s="392">
        <v>16675</v>
      </c>
      <c r="G17" s="479">
        <v>0.22080959520239879</v>
      </c>
      <c r="H17" s="479">
        <v>0.77919040479760115</v>
      </c>
      <c r="I17" s="480">
        <v>0.26749304395261309</v>
      </c>
      <c r="J17" s="391"/>
      <c r="K17" s="391"/>
      <c r="M17" s="392"/>
      <c r="N17" s="392"/>
      <c r="O17" s="393"/>
      <c r="P17" s="393"/>
      <c r="Q17" s="393"/>
    </row>
    <row r="18" spans="2:17" s="390" customFormat="1" ht="15" x14ac:dyDescent="0.25">
      <c r="B18" s="390" t="s">
        <v>8</v>
      </c>
      <c r="C18" s="392">
        <v>2540</v>
      </c>
      <c r="D18" s="392">
        <v>6649</v>
      </c>
      <c r="E18" s="392" t="e">
        <v>#REF!</v>
      </c>
      <c r="F18" s="392">
        <v>9189</v>
      </c>
      <c r="G18" s="479">
        <v>0.27641745565349873</v>
      </c>
      <c r="H18" s="479">
        <v>0.72358254434650127</v>
      </c>
      <c r="I18" s="480">
        <v>0.26749304395261309</v>
      </c>
      <c r="J18" s="391"/>
      <c r="K18" s="391"/>
      <c r="M18" s="392"/>
      <c r="N18" s="392"/>
      <c r="O18" s="393"/>
      <c r="P18" s="393"/>
      <c r="Q18" s="393"/>
    </row>
    <row r="19" spans="2:17" s="390" customFormat="1" ht="15" x14ac:dyDescent="0.25">
      <c r="B19" s="390" t="s">
        <v>7</v>
      </c>
      <c r="C19" s="392">
        <v>7901</v>
      </c>
      <c r="D19" s="392">
        <v>24680</v>
      </c>
      <c r="E19" s="392" t="e">
        <v>#REF!</v>
      </c>
      <c r="F19" s="392">
        <v>32581</v>
      </c>
      <c r="G19" s="479">
        <v>0.24250329946901569</v>
      </c>
      <c r="H19" s="479">
        <v>0.75749670053098428</v>
      </c>
      <c r="I19" s="480">
        <v>0.26749304395261309</v>
      </c>
      <c r="J19" s="391"/>
      <c r="K19" s="391"/>
      <c r="M19" s="392"/>
      <c r="N19" s="392"/>
      <c r="O19" s="393"/>
      <c r="P19" s="393"/>
      <c r="Q19" s="393"/>
    </row>
    <row r="20" spans="2:17" s="390" customFormat="1" ht="15" x14ac:dyDescent="0.25">
      <c r="B20" s="390" t="s">
        <v>43</v>
      </c>
      <c r="C20" s="392">
        <v>4061</v>
      </c>
      <c r="D20" s="392">
        <v>14131</v>
      </c>
      <c r="E20" s="392" t="e">
        <v>#REF!</v>
      </c>
      <c r="F20" s="392">
        <v>18192</v>
      </c>
      <c r="G20" s="479">
        <v>0.22322999120492523</v>
      </c>
      <c r="H20" s="479">
        <v>0.77677000879507474</v>
      </c>
      <c r="I20" s="480">
        <v>0.26749304395261309</v>
      </c>
      <c r="J20" s="391"/>
      <c r="K20" s="391"/>
      <c r="M20" s="392"/>
      <c r="N20" s="392"/>
      <c r="O20" s="393"/>
      <c r="P20" s="393"/>
      <c r="Q20" s="393"/>
    </row>
    <row r="21" spans="2:17" s="390" customFormat="1" ht="15" x14ac:dyDescent="0.25">
      <c r="B21" s="390" t="s">
        <v>44</v>
      </c>
      <c r="C21" s="392">
        <v>42291</v>
      </c>
      <c r="D21" s="392">
        <v>78173</v>
      </c>
      <c r="E21" s="392" t="e">
        <v>#REF!</v>
      </c>
      <c r="F21" s="392">
        <v>120464</v>
      </c>
      <c r="G21" s="479">
        <v>0.35106753884978087</v>
      </c>
      <c r="H21" s="479">
        <v>0.64893246115021919</v>
      </c>
      <c r="I21" s="480">
        <v>0.26749304395261309</v>
      </c>
      <c r="J21" s="391"/>
      <c r="K21" s="391"/>
      <c r="M21" s="392"/>
      <c r="N21" s="392"/>
      <c r="O21" s="393"/>
      <c r="P21" s="393"/>
      <c r="Q21" s="393"/>
    </row>
    <row r="22" spans="2:17" s="390" customFormat="1" ht="15" x14ac:dyDescent="0.25">
      <c r="B22" s="390" t="s">
        <v>6</v>
      </c>
      <c r="C22" s="392">
        <v>27161</v>
      </c>
      <c r="D22" s="392">
        <v>77581</v>
      </c>
      <c r="E22" s="392" t="e">
        <v>#REF!</v>
      </c>
      <c r="F22" s="392">
        <v>104742</v>
      </c>
      <c r="G22" s="479">
        <v>0.25931336044757597</v>
      </c>
      <c r="H22" s="479">
        <v>0.74068663955242409</v>
      </c>
      <c r="I22" s="480">
        <v>0.26749304395261309</v>
      </c>
      <c r="J22" s="391"/>
      <c r="K22" s="391"/>
      <c r="M22" s="392"/>
      <c r="N22" s="392"/>
      <c r="O22" s="393"/>
      <c r="P22" s="393"/>
      <c r="Q22" s="393"/>
    </row>
    <row r="23" spans="2:17" s="390" customFormat="1" ht="15" x14ac:dyDescent="0.25">
      <c r="B23" s="390" t="s">
        <v>5</v>
      </c>
      <c r="C23" s="392">
        <v>1175</v>
      </c>
      <c r="D23" s="392">
        <v>5321</v>
      </c>
      <c r="E23" s="392" t="e">
        <v>#REF!</v>
      </c>
      <c r="F23" s="392">
        <v>6496</v>
      </c>
      <c r="G23" s="479">
        <v>0.18088054187192118</v>
      </c>
      <c r="H23" s="479">
        <v>0.81911945812807885</v>
      </c>
      <c r="I23" s="480">
        <v>0.26749304395261309</v>
      </c>
      <c r="J23" s="391"/>
      <c r="K23" s="391"/>
      <c r="M23" s="392"/>
      <c r="N23" s="392"/>
      <c r="O23" s="393"/>
      <c r="P23" s="393"/>
      <c r="Q23" s="393"/>
    </row>
    <row r="24" spans="2:17" s="390" customFormat="1" ht="15" x14ac:dyDescent="0.25">
      <c r="B24" s="390" t="s">
        <v>38</v>
      </c>
      <c r="C24" s="392">
        <v>2658</v>
      </c>
      <c r="D24" s="392">
        <v>14953</v>
      </c>
      <c r="E24" s="392" t="e">
        <v>#REF!</v>
      </c>
      <c r="F24" s="392">
        <v>17611</v>
      </c>
      <c r="G24" s="479">
        <v>0.15092839702458691</v>
      </c>
      <c r="H24" s="479">
        <v>0.84907160297541306</v>
      </c>
      <c r="I24" s="480">
        <v>0.26749304395261309</v>
      </c>
      <c r="J24" s="391"/>
      <c r="K24" s="391"/>
      <c r="M24" s="392"/>
      <c r="N24" s="392"/>
      <c r="O24" s="393"/>
      <c r="P24" s="393"/>
      <c r="Q24" s="393"/>
    </row>
    <row r="25" spans="2:17" s="390" customFormat="1" ht="15" x14ac:dyDescent="0.25">
      <c r="B25" s="390" t="s">
        <v>45</v>
      </c>
      <c r="C25" s="392">
        <v>11716</v>
      </c>
      <c r="D25" s="392">
        <v>35482</v>
      </c>
      <c r="E25" s="392" t="e">
        <v>#REF!</v>
      </c>
      <c r="F25" s="392">
        <v>47198</v>
      </c>
      <c r="G25" s="479">
        <v>0.24823085723971355</v>
      </c>
      <c r="H25" s="479">
        <v>0.7517691427602865</v>
      </c>
      <c r="I25" s="480">
        <v>0.26749304395261309</v>
      </c>
      <c r="J25" s="391"/>
      <c r="K25" s="391"/>
      <c r="M25" s="392"/>
      <c r="N25" s="392"/>
      <c r="O25" s="393"/>
      <c r="P25" s="393"/>
      <c r="Q25" s="393"/>
    </row>
    <row r="26" spans="2:17" s="390" customFormat="1" ht="15" x14ac:dyDescent="0.25">
      <c r="B26" s="390" t="s">
        <v>46</v>
      </c>
      <c r="C26" s="392">
        <v>7052</v>
      </c>
      <c r="D26" s="392">
        <v>17723</v>
      </c>
      <c r="E26" s="392" t="e">
        <v>#REF!</v>
      </c>
      <c r="F26" s="392">
        <v>24775</v>
      </c>
      <c r="G26" s="479">
        <v>0.28464177598385471</v>
      </c>
      <c r="H26" s="479">
        <v>0.71535822401614535</v>
      </c>
      <c r="I26" s="480">
        <v>0.26749304395261309</v>
      </c>
      <c r="J26" s="391"/>
      <c r="K26" s="391"/>
      <c r="M26" s="392"/>
      <c r="N26" s="392"/>
      <c r="O26" s="393"/>
      <c r="P26" s="393"/>
      <c r="Q26" s="393"/>
    </row>
    <row r="27" spans="2:17" s="390" customFormat="1" ht="15" x14ac:dyDescent="0.25">
      <c r="B27" s="390" t="s">
        <v>47</v>
      </c>
      <c r="C27" s="392">
        <v>2800</v>
      </c>
      <c r="D27" s="392">
        <v>7203</v>
      </c>
      <c r="E27" s="392" t="e">
        <v>#REF!</v>
      </c>
      <c r="F27" s="392">
        <v>10003</v>
      </c>
      <c r="G27" s="479">
        <v>0.27991602519244224</v>
      </c>
      <c r="H27" s="479">
        <v>0.7200839748075577</v>
      </c>
      <c r="I27" s="480">
        <v>0.26749304395261309</v>
      </c>
      <c r="J27" s="391"/>
      <c r="K27" s="391"/>
      <c r="M27" s="392"/>
      <c r="N27" s="392"/>
      <c r="O27" s="393"/>
      <c r="P27" s="393"/>
      <c r="Q27" s="393"/>
    </row>
    <row r="28" spans="2:17" s="390" customFormat="1" ht="15" x14ac:dyDescent="0.25">
      <c r="B28" s="390" t="s">
        <v>48</v>
      </c>
      <c r="C28" s="392">
        <v>12071</v>
      </c>
      <c r="D28" s="392">
        <v>23984</v>
      </c>
      <c r="E28" s="392" t="e">
        <v>#REF!</v>
      </c>
      <c r="F28" s="392">
        <v>36055</v>
      </c>
      <c r="G28" s="479">
        <v>0.33479406462349187</v>
      </c>
      <c r="H28" s="479">
        <v>0.66520593537650807</v>
      </c>
      <c r="I28" s="480">
        <v>0.26749304395261309</v>
      </c>
      <c r="J28" s="391"/>
      <c r="K28" s="391"/>
      <c r="M28" s="392"/>
      <c r="N28" s="392"/>
      <c r="O28" s="393"/>
      <c r="P28" s="393"/>
      <c r="Q28" s="393"/>
    </row>
    <row r="29" spans="2:17" s="390" customFormat="1" ht="15" x14ac:dyDescent="0.25">
      <c r="B29" s="390" t="s">
        <v>49</v>
      </c>
      <c r="C29" s="392">
        <v>353</v>
      </c>
      <c r="D29" s="392">
        <v>876</v>
      </c>
      <c r="E29" s="392" t="e">
        <v>#REF!</v>
      </c>
      <c r="F29" s="392">
        <v>1229</v>
      </c>
      <c r="G29" s="479">
        <v>0.28722538649308382</v>
      </c>
      <c r="H29" s="479">
        <v>0.71277461350691618</v>
      </c>
      <c r="I29" s="480">
        <v>0.26749304395261309</v>
      </c>
      <c r="J29" s="391"/>
      <c r="K29" s="391"/>
      <c r="M29" s="392"/>
      <c r="N29" s="392"/>
      <c r="O29" s="393"/>
      <c r="P29" s="393"/>
      <c r="Q29" s="393"/>
    </row>
    <row r="30" spans="2:17" s="390" customFormat="1" ht="15" x14ac:dyDescent="0.25">
      <c r="B30" s="390" t="s">
        <v>42</v>
      </c>
      <c r="C30" s="392">
        <v>134</v>
      </c>
      <c r="D30" s="392">
        <v>657</v>
      </c>
      <c r="E30" s="392" t="e">
        <v>#REF!</v>
      </c>
      <c r="F30" s="392">
        <v>791</v>
      </c>
      <c r="G30" s="479">
        <v>0.16940581542351454</v>
      </c>
      <c r="H30" s="479">
        <v>0.83059418457648548</v>
      </c>
      <c r="I30" s="480">
        <v>0.26749304395261309</v>
      </c>
      <c r="J30" s="391"/>
      <c r="K30" s="391"/>
      <c r="M30" s="392"/>
      <c r="N30" s="392"/>
      <c r="O30" s="393"/>
      <c r="P30" s="393"/>
      <c r="Q30" s="393"/>
    </row>
    <row r="31" spans="2:17" s="390" customFormat="1" ht="15" x14ac:dyDescent="0.25">
      <c r="B31" s="390" t="s">
        <v>50</v>
      </c>
      <c r="C31" s="392">
        <v>106</v>
      </c>
      <c r="D31" s="392">
        <v>847</v>
      </c>
      <c r="E31" s="392" t="e">
        <v>#REF!</v>
      </c>
      <c r="F31" s="392">
        <v>953</v>
      </c>
      <c r="G31" s="479">
        <v>0.11122770199370409</v>
      </c>
      <c r="H31" s="479">
        <v>0.88877229800629587</v>
      </c>
      <c r="I31" s="480">
        <v>0.26749304395261309</v>
      </c>
      <c r="J31" s="391"/>
      <c r="K31" s="391"/>
      <c r="M31" s="392"/>
      <c r="N31" s="392"/>
      <c r="O31" s="393"/>
      <c r="P31" s="393"/>
      <c r="Q31" s="393"/>
    </row>
    <row r="32" spans="2:17" s="390" customFormat="1" ht="15" x14ac:dyDescent="0.25">
      <c r="B32" s="394" t="s">
        <v>3</v>
      </c>
      <c r="C32" s="395">
        <v>155934</v>
      </c>
      <c r="D32" s="395">
        <v>427012</v>
      </c>
      <c r="E32" s="395" t="e">
        <v>#REF!</v>
      </c>
      <c r="F32" s="395">
        <v>582946</v>
      </c>
      <c r="G32" s="481">
        <v>0.26749304395261309</v>
      </c>
      <c r="H32" s="481">
        <v>0.73250695604738691</v>
      </c>
      <c r="I32" s="480">
        <v>0.26749304395261309</v>
      </c>
      <c r="J32" s="391"/>
      <c r="K32" s="391"/>
      <c r="M32" s="392"/>
      <c r="N32" s="392"/>
      <c r="O32" s="393"/>
      <c r="P32" s="393"/>
      <c r="Q32" s="393"/>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2"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40.5" customHeight="1" x14ac:dyDescent="0.25">
      <c r="A3" s="866"/>
      <c r="B3" s="1043" t="s">
        <v>379</v>
      </c>
      <c r="C3" s="1043"/>
      <c r="D3" s="1043"/>
      <c r="E3" s="1043"/>
      <c r="F3" s="1043"/>
      <c r="G3" s="1043"/>
      <c r="H3" s="1043"/>
      <c r="I3" s="1043"/>
      <c r="J3" s="1043"/>
      <c r="K3" s="1043"/>
      <c r="L3" s="1043"/>
      <c r="M3" s="1043"/>
      <c r="N3" s="1043"/>
      <c r="O3" s="1043"/>
      <c r="P3" s="1043"/>
      <c r="Q3" s="1043"/>
      <c r="R3" s="1043"/>
      <c r="S3" s="1043"/>
    </row>
    <row r="5" spans="1:21" x14ac:dyDescent="0.25">
      <c r="B5" s="869"/>
      <c r="C5" s="1038" t="s">
        <v>377</v>
      </c>
      <c r="D5" s="1038"/>
      <c r="E5" s="1038"/>
      <c r="F5" s="1038"/>
      <c r="G5" s="1038"/>
      <c r="H5" s="1038"/>
      <c r="I5" s="1038"/>
      <c r="J5" s="1038" t="s">
        <v>351</v>
      </c>
      <c r="K5" s="1038"/>
      <c r="L5" s="1038"/>
      <c r="M5" s="1038"/>
      <c r="N5" s="1038"/>
      <c r="O5" s="1038"/>
      <c r="P5" s="1038"/>
      <c r="Q5" s="1038"/>
      <c r="R5" s="1038"/>
      <c r="S5" s="1038"/>
    </row>
    <row r="6" spans="1:21" ht="21" customHeight="1" x14ac:dyDescent="0.25">
      <c r="B6" s="869"/>
      <c r="C6" s="1039"/>
      <c r="D6" s="1039"/>
      <c r="E6" s="1039"/>
      <c r="F6" s="1039"/>
      <c r="G6" s="1039"/>
      <c r="H6" s="1039"/>
      <c r="I6" s="1039"/>
      <c r="J6" s="1039">
        <v>43830</v>
      </c>
      <c r="K6" s="1040"/>
      <c r="L6" s="1041">
        <v>44196</v>
      </c>
      <c r="M6" s="1041"/>
      <c r="N6" s="1041">
        <v>44561</v>
      </c>
      <c r="O6" s="1041"/>
      <c r="P6" s="1041">
        <v>44926</v>
      </c>
      <c r="Q6" s="1041"/>
      <c r="R6" s="1041">
        <f>EVO_sol!R6</f>
        <v>45230</v>
      </c>
      <c r="S6" s="1041"/>
    </row>
    <row r="7" spans="1:21" x14ac:dyDescent="0.25">
      <c r="B7" s="938"/>
      <c r="C7" s="871">
        <v>43465</v>
      </c>
      <c r="D7" s="871">
        <v>43830</v>
      </c>
      <c r="E7" s="871">
        <v>44196</v>
      </c>
      <c r="F7" s="871">
        <v>44561</v>
      </c>
      <c r="G7" s="871">
        <v>44926</v>
      </c>
      <c r="H7" s="871">
        <f>EVO!H7</f>
        <v>45230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287340</v>
      </c>
      <c r="D8" s="917">
        <v>294246</v>
      </c>
      <c r="E8" s="917">
        <v>285089</v>
      </c>
      <c r="F8" s="917">
        <v>295552</v>
      </c>
      <c r="G8" s="917">
        <v>307238</v>
      </c>
      <c r="H8" s="917">
        <v>321747</v>
      </c>
      <c r="I8" s="882"/>
      <c r="J8" s="918">
        <v>2.4034245145124311E-2</v>
      </c>
      <c r="K8" s="917">
        <v>6906</v>
      </c>
      <c r="L8" s="919">
        <v>-3.1120219136368865E-2</v>
      </c>
      <c r="M8" s="920">
        <v>-9157</v>
      </c>
      <c r="N8" s="919">
        <v>3.6700819744009738E-2</v>
      </c>
      <c r="O8" s="920">
        <v>10463</v>
      </c>
      <c r="P8" s="919">
        <v>3.9539573408401862E-2</v>
      </c>
      <c r="Q8" s="920">
        <f>G8-F8</f>
        <v>11686</v>
      </c>
      <c r="R8" s="921">
        <f>[1]Cuadro_CCAA2!N55</f>
        <v>6.2941244487024983E-2</v>
      </c>
      <c r="S8" s="920">
        <f>[1]Cuadro_CCAA2!O55</f>
        <v>19052</v>
      </c>
    </row>
    <row r="9" spans="1:21" x14ac:dyDescent="0.25">
      <c r="B9" s="939" t="s">
        <v>10</v>
      </c>
      <c r="C9" s="887">
        <v>35146</v>
      </c>
      <c r="D9" s="887">
        <v>39188</v>
      </c>
      <c r="E9" s="887">
        <v>36344</v>
      </c>
      <c r="F9" s="887">
        <v>37924</v>
      </c>
      <c r="G9" s="887">
        <v>39112</v>
      </c>
      <c r="H9" s="887">
        <v>40189</v>
      </c>
      <c r="I9" s="888"/>
      <c r="J9" s="889">
        <v>0.11500597507539978</v>
      </c>
      <c r="K9" s="887">
        <v>4042</v>
      </c>
      <c r="L9" s="892">
        <v>-7.2573236705113842E-2</v>
      </c>
      <c r="M9" s="890">
        <v>-2844</v>
      </c>
      <c r="N9" s="892">
        <v>4.3473475676865547E-2</v>
      </c>
      <c r="O9" s="890">
        <v>1580</v>
      </c>
      <c r="P9" s="892">
        <v>3.1325809513764291E-2</v>
      </c>
      <c r="Q9" s="890">
        <f t="shared" ref="Q9:Q26" si="0">G9-F9</f>
        <v>1188</v>
      </c>
      <c r="R9" s="891">
        <f>[1]Cuadro_CCAA2!N56</f>
        <v>4.1732548795976987E-2</v>
      </c>
      <c r="S9" s="890">
        <f>[1]Cuadro_CCAA2!O56</f>
        <v>1610</v>
      </c>
    </row>
    <row r="10" spans="1:21" x14ac:dyDescent="0.25">
      <c r="B10" s="939" t="s">
        <v>40</v>
      </c>
      <c r="C10" s="887">
        <v>25573</v>
      </c>
      <c r="D10" s="887">
        <v>26877</v>
      </c>
      <c r="E10" s="887">
        <v>27263</v>
      </c>
      <c r="F10" s="887">
        <v>29763</v>
      </c>
      <c r="G10" s="887">
        <v>31755</v>
      </c>
      <c r="H10" s="887">
        <v>32529</v>
      </c>
      <c r="I10" s="888"/>
      <c r="J10" s="889">
        <v>5.0991279865483019E-2</v>
      </c>
      <c r="K10" s="887">
        <v>1304</v>
      </c>
      <c r="L10" s="892">
        <v>1.436172191836893E-2</v>
      </c>
      <c r="M10" s="890">
        <v>386</v>
      </c>
      <c r="N10" s="892">
        <v>9.1699372776290256E-2</v>
      </c>
      <c r="O10" s="890">
        <v>2500</v>
      </c>
      <c r="P10" s="892">
        <v>6.6928737022477591E-2</v>
      </c>
      <c r="Q10" s="890">
        <f t="shared" si="0"/>
        <v>1992</v>
      </c>
      <c r="R10" s="891">
        <f>[1]Cuadro_CCAA2!N57</f>
        <v>3.4407097656374175E-2</v>
      </c>
      <c r="S10" s="890">
        <f>[1]Cuadro_CCAA2!O57</f>
        <v>1082</v>
      </c>
    </row>
    <row r="11" spans="1:21" x14ac:dyDescent="0.25">
      <c r="B11" s="939" t="s">
        <v>41</v>
      </c>
      <c r="C11" s="887">
        <v>20139</v>
      </c>
      <c r="D11" s="887">
        <v>24991</v>
      </c>
      <c r="E11" s="887">
        <v>25528</v>
      </c>
      <c r="F11" s="887">
        <v>26990</v>
      </c>
      <c r="G11" s="887">
        <v>29491</v>
      </c>
      <c r="H11" s="887">
        <v>32926</v>
      </c>
      <c r="I11" s="888"/>
      <c r="J11" s="889">
        <v>0.24092556730721482</v>
      </c>
      <c r="K11" s="887">
        <v>4852</v>
      </c>
      <c r="L11" s="892">
        <v>2.148773558481043E-2</v>
      </c>
      <c r="M11" s="890">
        <v>537</v>
      </c>
      <c r="N11" s="892">
        <v>5.7270448135380736E-2</v>
      </c>
      <c r="O11" s="890">
        <v>1462</v>
      </c>
      <c r="P11" s="892">
        <v>9.2663949610967133E-2</v>
      </c>
      <c r="Q11" s="890">
        <f t="shared" si="0"/>
        <v>2501</v>
      </c>
      <c r="R11" s="891">
        <f>[1]Cuadro_CCAA2!N58</f>
        <v>0.1395051046893927</v>
      </c>
      <c r="S11" s="890">
        <f>[1]Cuadro_CCAA2!O58</f>
        <v>4031</v>
      </c>
    </row>
    <row r="12" spans="1:21" x14ac:dyDescent="0.25">
      <c r="B12" s="939" t="s">
        <v>9</v>
      </c>
      <c r="C12" s="887">
        <v>30594</v>
      </c>
      <c r="D12" s="887">
        <v>32430</v>
      </c>
      <c r="E12" s="887">
        <v>33152</v>
      </c>
      <c r="F12" s="887">
        <v>36737</v>
      </c>
      <c r="G12" s="887">
        <v>41768</v>
      </c>
      <c r="H12" s="887">
        <v>45803</v>
      </c>
      <c r="I12" s="888"/>
      <c r="J12" s="889">
        <v>6.0011767013139927E-2</v>
      </c>
      <c r="K12" s="887">
        <v>1836</v>
      </c>
      <c r="L12" s="892">
        <v>2.2263336416898039E-2</v>
      </c>
      <c r="M12" s="890">
        <v>722</v>
      </c>
      <c r="N12" s="892">
        <v>0.10813827220077221</v>
      </c>
      <c r="O12" s="890">
        <v>3585</v>
      </c>
      <c r="P12" s="892">
        <v>0.13694640280915693</v>
      </c>
      <c r="Q12" s="890">
        <f t="shared" si="0"/>
        <v>5031</v>
      </c>
      <c r="R12" s="891">
        <f>[1]Cuadro_CCAA2!N59</f>
        <v>0.11771883159667151</v>
      </c>
      <c r="S12" s="890">
        <f>[1]Cuadro_CCAA2!O59</f>
        <v>4824</v>
      </c>
      <c r="U12" s="922"/>
    </row>
    <row r="13" spans="1:21" x14ac:dyDescent="0.25">
      <c r="B13" s="939" t="s">
        <v>8</v>
      </c>
      <c r="C13" s="887">
        <v>20401</v>
      </c>
      <c r="D13" s="887">
        <v>21169</v>
      </c>
      <c r="E13" s="887">
        <v>21022</v>
      </c>
      <c r="F13" s="887">
        <v>18734</v>
      </c>
      <c r="G13" s="887">
        <v>18426</v>
      </c>
      <c r="H13" s="887">
        <v>18681</v>
      </c>
      <c r="I13" s="888"/>
      <c r="J13" s="889">
        <v>3.7645213469927885E-2</v>
      </c>
      <c r="K13" s="887">
        <v>768</v>
      </c>
      <c r="L13" s="892">
        <v>-6.9441163966177388E-3</v>
      </c>
      <c r="M13" s="890">
        <v>-147</v>
      </c>
      <c r="N13" s="892">
        <v>-0.10883835981352863</v>
      </c>
      <c r="O13" s="890">
        <v>-2288</v>
      </c>
      <c r="P13" s="892">
        <v>-1.644069606063836E-2</v>
      </c>
      <c r="Q13" s="890">
        <f t="shared" si="0"/>
        <v>-308</v>
      </c>
      <c r="R13" s="891">
        <f>[1]Cuadro_CCAA2!N60</f>
        <v>1.8371129524640262E-2</v>
      </c>
      <c r="S13" s="890">
        <f>[1]Cuadro_CCAA2!O60</f>
        <v>337</v>
      </c>
      <c r="U13" s="922"/>
    </row>
    <row r="14" spans="1:21" x14ac:dyDescent="0.25">
      <c r="B14" s="939" t="s">
        <v>7</v>
      </c>
      <c r="C14" s="887">
        <v>94845</v>
      </c>
      <c r="D14" s="887">
        <v>106369</v>
      </c>
      <c r="E14" s="887">
        <v>105708</v>
      </c>
      <c r="F14" s="887">
        <v>108898</v>
      </c>
      <c r="G14" s="887">
        <v>114380</v>
      </c>
      <c r="H14" s="887">
        <v>121156</v>
      </c>
      <c r="I14" s="888"/>
      <c r="J14" s="889">
        <v>0.1215035057198588</v>
      </c>
      <c r="K14" s="887">
        <v>11524</v>
      </c>
      <c r="L14" s="892">
        <v>-6.2142165480544298E-3</v>
      </c>
      <c r="M14" s="890">
        <v>-661</v>
      </c>
      <c r="N14" s="892">
        <v>3.0177470011730323E-2</v>
      </c>
      <c r="O14" s="890">
        <v>3190</v>
      </c>
      <c r="P14" s="892">
        <v>5.0340685779353134E-2</v>
      </c>
      <c r="Q14" s="890">
        <f t="shared" si="0"/>
        <v>5482</v>
      </c>
      <c r="R14" s="891">
        <f>[1]Cuadro_CCAA2!N61</f>
        <v>6.8649502086034486E-2</v>
      </c>
      <c r="S14" s="890">
        <f>[1]Cuadro_CCAA2!O61</f>
        <v>7783</v>
      </c>
      <c r="U14" s="922"/>
    </row>
    <row r="15" spans="1:21" x14ac:dyDescent="0.25">
      <c r="B15" s="939" t="s">
        <v>43</v>
      </c>
      <c r="C15" s="887">
        <v>64964</v>
      </c>
      <c r="D15" s="887">
        <v>68077</v>
      </c>
      <c r="E15" s="887">
        <v>64772</v>
      </c>
      <c r="F15" s="887">
        <v>66829</v>
      </c>
      <c r="G15" s="887">
        <v>69929</v>
      </c>
      <c r="H15" s="887">
        <v>75022</v>
      </c>
      <c r="I15" s="888"/>
      <c r="J15" s="889">
        <v>4.7918847361615668E-2</v>
      </c>
      <c r="K15" s="887">
        <v>3113</v>
      </c>
      <c r="L15" s="892">
        <v>-4.8547967742409326E-2</v>
      </c>
      <c r="M15" s="890">
        <v>-3305</v>
      </c>
      <c r="N15" s="892">
        <v>3.1757549558451226E-2</v>
      </c>
      <c r="O15" s="890">
        <v>2057</v>
      </c>
      <c r="P15" s="892">
        <v>4.6387047539242054E-2</v>
      </c>
      <c r="Q15" s="890">
        <f t="shared" si="0"/>
        <v>3100</v>
      </c>
      <c r="R15" s="891">
        <f>[1]Cuadro_CCAA2!N62</f>
        <v>7.8754763103026759E-2</v>
      </c>
      <c r="S15" s="890">
        <f>[1]Cuadro_CCAA2!O62</f>
        <v>5477</v>
      </c>
      <c r="U15" s="922"/>
    </row>
    <row r="16" spans="1:21" x14ac:dyDescent="0.25">
      <c r="B16" s="939" t="s">
        <v>44</v>
      </c>
      <c r="C16" s="887">
        <v>230178</v>
      </c>
      <c r="D16" s="887">
        <v>239983</v>
      </c>
      <c r="E16" s="887">
        <v>230320</v>
      </c>
      <c r="F16" s="887">
        <v>245417</v>
      </c>
      <c r="G16" s="887">
        <v>257644</v>
      </c>
      <c r="H16" s="887">
        <v>273349</v>
      </c>
      <c r="I16" s="888"/>
      <c r="J16" s="889">
        <v>4.2597468046468467E-2</v>
      </c>
      <c r="K16" s="887">
        <v>9805</v>
      </c>
      <c r="L16" s="892">
        <v>-4.02653521291092E-2</v>
      </c>
      <c r="M16" s="890">
        <v>-9663</v>
      </c>
      <c r="N16" s="892">
        <v>6.5547933310177164E-2</v>
      </c>
      <c r="O16" s="890">
        <v>15097</v>
      </c>
      <c r="P16" s="892">
        <v>4.9821324521121202E-2</v>
      </c>
      <c r="Q16" s="890">
        <f t="shared" si="0"/>
        <v>12227</v>
      </c>
      <c r="R16" s="891">
        <f>[1]Cuadro_CCAA2!N63</f>
        <v>7.5300837506441676E-2</v>
      </c>
      <c r="S16" s="890">
        <f>[1]Cuadro_CCAA2!O63</f>
        <v>19142</v>
      </c>
      <c r="U16" s="922"/>
    </row>
    <row r="17" spans="2:23" x14ac:dyDescent="0.25">
      <c r="B17" s="939" t="s">
        <v>6</v>
      </c>
      <c r="C17" s="887">
        <v>85031</v>
      </c>
      <c r="D17" s="887">
        <v>103107</v>
      </c>
      <c r="E17" s="887">
        <v>115485</v>
      </c>
      <c r="F17" s="887">
        <v>129091</v>
      </c>
      <c r="G17" s="887">
        <v>144410</v>
      </c>
      <c r="H17" s="887">
        <v>158694</v>
      </c>
      <c r="I17" s="888"/>
      <c r="J17" s="889">
        <v>0.21258129388105518</v>
      </c>
      <c r="K17" s="887">
        <v>18076</v>
      </c>
      <c r="L17" s="892">
        <v>0.12005004509878092</v>
      </c>
      <c r="M17" s="890">
        <v>12378</v>
      </c>
      <c r="N17" s="892">
        <v>0.11781616660172323</v>
      </c>
      <c r="O17" s="890">
        <v>13606</v>
      </c>
      <c r="P17" s="892">
        <v>0.11866822628998142</v>
      </c>
      <c r="Q17" s="890">
        <f t="shared" si="0"/>
        <v>15319</v>
      </c>
      <c r="R17" s="891">
        <f>[1]Cuadro_CCAA2!N64</f>
        <v>0.13805641014608128</v>
      </c>
      <c r="S17" s="890">
        <f>[1]Cuadro_CCAA2!O64</f>
        <v>19251</v>
      </c>
      <c r="U17" s="922"/>
    </row>
    <row r="18" spans="2:23" x14ac:dyDescent="0.25">
      <c r="B18" s="939" t="s">
        <v>5</v>
      </c>
      <c r="C18" s="887">
        <v>33341</v>
      </c>
      <c r="D18" s="887">
        <v>35443</v>
      </c>
      <c r="E18" s="887">
        <v>34750</v>
      </c>
      <c r="F18" s="887">
        <v>36342</v>
      </c>
      <c r="G18" s="887">
        <v>38917</v>
      </c>
      <c r="H18" s="887">
        <v>40570</v>
      </c>
      <c r="I18" s="888"/>
      <c r="J18" s="889">
        <v>6.3045499535106853E-2</v>
      </c>
      <c r="K18" s="887">
        <v>2102</v>
      </c>
      <c r="L18" s="892">
        <v>-1.9552520949129626E-2</v>
      </c>
      <c r="M18" s="890">
        <v>-693</v>
      </c>
      <c r="N18" s="892">
        <v>4.5812949640287703E-2</v>
      </c>
      <c r="O18" s="890">
        <v>1592</v>
      </c>
      <c r="P18" s="892">
        <v>7.0854658521820379E-2</v>
      </c>
      <c r="Q18" s="890">
        <f t="shared" si="0"/>
        <v>2575</v>
      </c>
      <c r="R18" s="891">
        <f>[1]Cuadro_CCAA2!N65</f>
        <v>5.5932953332812785E-2</v>
      </c>
      <c r="S18" s="890">
        <f>[1]Cuadro_CCAA2!O65</f>
        <v>2149</v>
      </c>
      <c r="U18" s="922"/>
    </row>
    <row r="19" spans="2:23" x14ac:dyDescent="0.25">
      <c r="B19" s="939" t="s">
        <v>38</v>
      </c>
      <c r="C19" s="887">
        <v>67903</v>
      </c>
      <c r="D19" s="887">
        <v>70092</v>
      </c>
      <c r="E19" s="887">
        <v>67467</v>
      </c>
      <c r="F19" s="887">
        <v>69079</v>
      </c>
      <c r="G19" s="887">
        <v>71374</v>
      </c>
      <c r="H19" s="887">
        <v>75173</v>
      </c>
      <c r="I19" s="888"/>
      <c r="J19" s="889">
        <v>3.2237161833792216E-2</v>
      </c>
      <c r="K19" s="887">
        <v>2189</v>
      </c>
      <c r="L19" s="892">
        <v>-3.7450778976202748E-2</v>
      </c>
      <c r="M19" s="890">
        <v>-2625</v>
      </c>
      <c r="N19" s="892">
        <v>2.3893162583188854E-2</v>
      </c>
      <c r="O19" s="890">
        <v>1612</v>
      </c>
      <c r="P19" s="892">
        <v>3.3222831830223454E-2</v>
      </c>
      <c r="Q19" s="890">
        <f t="shared" si="0"/>
        <v>2295</v>
      </c>
      <c r="R19" s="891">
        <f>[1]Cuadro_CCAA2!N66</f>
        <v>6.8572403303529539E-2</v>
      </c>
      <c r="S19" s="890">
        <f>[1]Cuadro_CCAA2!O66</f>
        <v>4824</v>
      </c>
      <c r="U19" s="922"/>
    </row>
    <row r="20" spans="2:23" x14ac:dyDescent="0.25">
      <c r="B20" s="939" t="s">
        <v>45</v>
      </c>
      <c r="C20" s="887">
        <v>161368</v>
      </c>
      <c r="D20" s="887">
        <v>171922</v>
      </c>
      <c r="E20" s="887">
        <v>161936</v>
      </c>
      <c r="F20" s="887">
        <v>163249</v>
      </c>
      <c r="G20" s="887">
        <v>173065</v>
      </c>
      <c r="H20" s="887">
        <v>186521</v>
      </c>
      <c r="I20" s="888"/>
      <c r="J20" s="889">
        <v>6.5403301769867639E-2</v>
      </c>
      <c r="K20" s="887">
        <v>10554</v>
      </c>
      <c r="L20" s="892">
        <v>-5.808448017124046E-2</v>
      </c>
      <c r="M20" s="890">
        <v>-9986</v>
      </c>
      <c r="N20" s="892">
        <v>8.108141487995324E-3</v>
      </c>
      <c r="O20" s="890">
        <v>1313</v>
      </c>
      <c r="P20" s="892">
        <v>6.0129005384412793E-2</v>
      </c>
      <c r="Q20" s="890">
        <f t="shared" si="0"/>
        <v>9816</v>
      </c>
      <c r="R20" s="891">
        <f>[1]Cuadro_CCAA2!N67</f>
        <v>7.269956291695423E-2</v>
      </c>
      <c r="S20" s="890">
        <f>[1]Cuadro_CCAA2!O67</f>
        <v>12641</v>
      </c>
      <c r="U20" s="922"/>
    </row>
    <row r="21" spans="2:23" x14ac:dyDescent="0.25">
      <c r="B21" s="939" t="s">
        <v>46</v>
      </c>
      <c r="C21" s="887">
        <v>39429</v>
      </c>
      <c r="D21" s="887">
        <v>41312</v>
      </c>
      <c r="E21" s="887">
        <v>40012</v>
      </c>
      <c r="F21" s="887">
        <v>42082</v>
      </c>
      <c r="G21" s="887">
        <v>44287</v>
      </c>
      <c r="H21" s="887">
        <v>46438</v>
      </c>
      <c r="I21" s="888"/>
      <c r="J21" s="889">
        <v>4.7756727281949907E-2</v>
      </c>
      <c r="K21" s="887">
        <v>1883</v>
      </c>
      <c r="L21" s="892">
        <v>-3.1467854376452387E-2</v>
      </c>
      <c r="M21" s="890">
        <v>-1300</v>
      </c>
      <c r="N21" s="892">
        <v>5.1734479656103227E-2</v>
      </c>
      <c r="O21" s="890">
        <v>2070</v>
      </c>
      <c r="P21" s="892">
        <v>5.2397699729100244E-2</v>
      </c>
      <c r="Q21" s="890">
        <f t="shared" si="0"/>
        <v>2205</v>
      </c>
      <c r="R21" s="891">
        <f>[1]Cuadro_CCAA2!N68</f>
        <v>5.0395838045691033E-2</v>
      </c>
      <c r="S21" s="890">
        <f>[1]Cuadro_CCAA2!O68</f>
        <v>2228</v>
      </c>
      <c r="U21" s="922"/>
    </row>
    <row r="22" spans="2:23" x14ac:dyDescent="0.25">
      <c r="B22" s="939" t="s">
        <v>47</v>
      </c>
      <c r="C22" s="887">
        <v>15133</v>
      </c>
      <c r="D22" s="887">
        <v>14637</v>
      </c>
      <c r="E22" s="887">
        <v>14462</v>
      </c>
      <c r="F22" s="887">
        <v>15183</v>
      </c>
      <c r="G22" s="887">
        <v>16013</v>
      </c>
      <c r="H22" s="887">
        <v>16564</v>
      </c>
      <c r="I22" s="888"/>
      <c r="J22" s="889">
        <v>-3.2776052335954486E-2</v>
      </c>
      <c r="K22" s="887">
        <v>-496</v>
      </c>
      <c r="L22" s="892">
        <v>-1.1956001912960312E-2</v>
      </c>
      <c r="M22" s="890">
        <v>-175</v>
      </c>
      <c r="N22" s="892">
        <v>4.9854791868344517E-2</v>
      </c>
      <c r="O22" s="890">
        <v>721</v>
      </c>
      <c r="P22" s="892">
        <v>5.4666403214121084E-2</v>
      </c>
      <c r="Q22" s="890">
        <f t="shared" si="0"/>
        <v>830</v>
      </c>
      <c r="R22" s="891">
        <f>[1]Cuadro_CCAA2!N69</f>
        <v>6.5140505433734175E-2</v>
      </c>
      <c r="S22" s="890">
        <f>[1]Cuadro_CCAA2!O69</f>
        <v>1013</v>
      </c>
      <c r="U22" s="922"/>
    </row>
    <row r="23" spans="2:23" x14ac:dyDescent="0.25">
      <c r="B23" s="939" t="s">
        <v>48</v>
      </c>
      <c r="C23" s="887">
        <v>78811</v>
      </c>
      <c r="D23" s="887">
        <v>80742</v>
      </c>
      <c r="E23" s="887">
        <v>79315</v>
      </c>
      <c r="F23" s="887">
        <v>78831</v>
      </c>
      <c r="G23" s="887">
        <v>79067</v>
      </c>
      <c r="H23" s="887">
        <v>81855</v>
      </c>
      <c r="I23" s="888"/>
      <c r="J23" s="889">
        <v>2.450165586022246E-2</v>
      </c>
      <c r="K23" s="887">
        <v>1931</v>
      </c>
      <c r="L23" s="892">
        <v>-1.767357756805632E-2</v>
      </c>
      <c r="M23" s="890">
        <v>-1427</v>
      </c>
      <c r="N23" s="892">
        <v>-6.1022505200781785E-3</v>
      </c>
      <c r="O23" s="890">
        <v>-484</v>
      </c>
      <c r="P23" s="892">
        <v>2.9937461151070544E-3</v>
      </c>
      <c r="Q23" s="890">
        <f t="shared" si="0"/>
        <v>236</v>
      </c>
      <c r="R23" s="891">
        <f>[1]Cuadro_CCAA2!N70</f>
        <v>4.4002295771953248E-2</v>
      </c>
      <c r="S23" s="890">
        <f>[1]Cuadro_CCAA2!O70</f>
        <v>3450</v>
      </c>
      <c r="U23" s="922"/>
    </row>
    <row r="24" spans="2:23" x14ac:dyDescent="0.25">
      <c r="B24" s="939" t="s">
        <v>49</v>
      </c>
      <c r="C24" s="887">
        <v>11167</v>
      </c>
      <c r="D24" s="887">
        <v>11398</v>
      </c>
      <c r="E24" s="887">
        <v>10806</v>
      </c>
      <c r="F24" s="887">
        <v>11690</v>
      </c>
      <c r="G24" s="887">
        <v>10545</v>
      </c>
      <c r="H24" s="887">
        <v>10668</v>
      </c>
      <c r="I24" s="888"/>
      <c r="J24" s="889">
        <v>2.0685949673144188E-2</v>
      </c>
      <c r="K24" s="887">
        <v>231</v>
      </c>
      <c r="L24" s="892">
        <v>-5.1938936655553603E-2</v>
      </c>
      <c r="M24" s="890">
        <v>-592</v>
      </c>
      <c r="N24" s="892">
        <v>8.180640384971305E-2</v>
      </c>
      <c r="O24" s="890">
        <v>884</v>
      </c>
      <c r="P24" s="892">
        <v>-9.7946963216424265E-2</v>
      </c>
      <c r="Q24" s="890">
        <f t="shared" si="0"/>
        <v>-1145</v>
      </c>
      <c r="R24" s="891">
        <f>[1]Cuadro_CCAA2!N71</f>
        <v>1.0131616324211778E-2</v>
      </c>
      <c r="S24" s="890">
        <f>[1]Cuadro_CCAA2!O71</f>
        <v>107</v>
      </c>
      <c r="U24" s="922"/>
    </row>
    <row r="25" spans="2:23" x14ac:dyDescent="0.25">
      <c r="B25" s="940" t="s">
        <v>4</v>
      </c>
      <c r="C25" s="903">
        <v>2949</v>
      </c>
      <c r="D25" s="903">
        <v>3054</v>
      </c>
      <c r="E25" s="903">
        <v>3042</v>
      </c>
      <c r="F25" s="903">
        <v>3187</v>
      </c>
      <c r="G25" s="903">
        <v>3439</v>
      </c>
      <c r="H25" s="903">
        <v>3691</v>
      </c>
      <c r="I25" s="904"/>
      <c r="J25" s="906">
        <v>3.560528992878953E-2</v>
      </c>
      <c r="K25" s="903">
        <v>105</v>
      </c>
      <c r="L25" s="909">
        <v>-3.9292730844793233E-3</v>
      </c>
      <c r="M25" s="907">
        <v>-12</v>
      </c>
      <c r="N25" s="909">
        <v>4.7666009204470727E-2</v>
      </c>
      <c r="O25" s="907">
        <v>145</v>
      </c>
      <c r="P25" s="909">
        <v>7.9071226859115162E-2</v>
      </c>
      <c r="Q25" s="907">
        <f t="shared" si="0"/>
        <v>252</v>
      </c>
      <c r="R25" s="908">
        <f>[1]Cuadro_CCAA2!P74</f>
        <v>0.10641486810551548</v>
      </c>
      <c r="S25" s="907">
        <f>[1]Cuadro_CCAA2!O72+[1]Cuadro_CCAA2!O73</f>
        <v>355</v>
      </c>
      <c r="U25" s="922"/>
      <c r="V25" s="922"/>
      <c r="W25" s="930"/>
    </row>
    <row r="26" spans="2:23" x14ac:dyDescent="0.25">
      <c r="B26" s="872" t="s">
        <v>3</v>
      </c>
      <c r="C26" s="873">
        <v>1304312</v>
      </c>
      <c r="D26" s="873">
        <v>1385037</v>
      </c>
      <c r="E26" s="873">
        <v>1356473</v>
      </c>
      <c r="F26" s="873">
        <v>1415578</v>
      </c>
      <c r="G26" s="873">
        <v>1490860</v>
      </c>
      <c r="H26" s="873">
        <v>1581576</v>
      </c>
      <c r="I26" s="874"/>
      <c r="J26" s="875">
        <v>6.1890866602469341E-2</v>
      </c>
      <c r="K26" s="876">
        <v>80725</v>
      </c>
      <c r="L26" s="877">
        <v>-2.0623275768084204E-2</v>
      </c>
      <c r="M26" s="873">
        <v>-28564</v>
      </c>
      <c r="N26" s="878">
        <v>4.3572559129448241E-2</v>
      </c>
      <c r="O26" s="879">
        <v>59105</v>
      </c>
      <c r="P26" s="878">
        <v>5.3181103407936581E-2</v>
      </c>
      <c r="Q26" s="879">
        <f t="shared" si="0"/>
        <v>75282</v>
      </c>
      <c r="R26" s="878">
        <f>[1]Cuadro_CCAA2!N74</f>
        <v>7.4279659290051869E-2</v>
      </c>
      <c r="S26" s="879">
        <f t="shared" ref="S26" si="1">SUM(S8:S25)</f>
        <v>109356</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EVO_derecho!C8:H8</xm:f>
              <xm:sqref>I8</xm:sqref>
            </x14:sparkline>
            <x14:sparkline>
              <xm:f>EVO_derecho!C9:H9</xm:f>
              <xm:sqref>I9</xm:sqref>
            </x14:sparkline>
            <x14:sparkline>
              <xm:f>EVO_derecho!C10:H10</xm:f>
              <xm:sqref>I10</xm:sqref>
            </x14:sparkline>
            <x14:sparkline>
              <xm:f>EVO_derecho!C11:H11</xm:f>
              <xm:sqref>I11</xm:sqref>
            </x14:sparkline>
            <x14:sparkline>
              <xm:f>EVO_derecho!C12:H12</xm:f>
              <xm:sqref>I12</xm:sqref>
            </x14:sparkline>
            <x14:sparkline>
              <xm:f>EVO_derecho!C13:H13</xm:f>
              <xm:sqref>I13</xm:sqref>
            </x14:sparkline>
            <x14:sparkline>
              <xm:f>EVO_derecho!C14:H14</xm:f>
              <xm:sqref>I14</xm:sqref>
            </x14:sparkline>
            <x14:sparkline>
              <xm:f>EVO_derecho!C15:H15</xm:f>
              <xm:sqref>I15</xm:sqref>
            </x14:sparkline>
            <x14:sparkline>
              <xm:f>EVO_derecho!C16:H16</xm:f>
              <xm:sqref>I16</xm:sqref>
            </x14:sparkline>
            <x14:sparkline>
              <xm:f>EVO_derecho!C17:H17</xm:f>
              <xm:sqref>I17</xm:sqref>
            </x14:sparkline>
            <x14:sparkline>
              <xm:f>EVO_derecho!C18:H18</xm:f>
              <xm:sqref>I18</xm:sqref>
            </x14:sparkline>
            <x14:sparkline>
              <xm:f>EVO_derecho!C19:H19</xm:f>
              <xm:sqref>I19</xm:sqref>
            </x14:sparkline>
            <x14:sparkline>
              <xm:f>EVO_derecho!C20:H20</xm:f>
              <xm:sqref>I20</xm:sqref>
            </x14:sparkline>
            <x14:sparkline>
              <xm:f>EVO_derecho!C21:H21</xm:f>
              <xm:sqref>I21</xm:sqref>
            </x14:sparkline>
            <x14:sparkline>
              <xm:f>EVO_derecho!C22:H22</xm:f>
              <xm:sqref>I22</xm:sqref>
            </x14:sparkline>
            <x14:sparkline>
              <xm:f>EVO_derecho!C23:H23</xm:f>
              <xm:sqref>I23</xm:sqref>
            </x14:sparkline>
            <x14:sparkline>
              <xm:f>EVO_derecho!C24:H24</xm:f>
              <xm:sqref>I24</xm:sqref>
            </x14:sparkline>
            <x14:sparkline>
              <xm:f>EVO_derecho!C25:H25</xm:f>
              <xm:sqref>I25</xm:sqref>
            </x14:sparkline>
            <x14:sparkline>
              <xm:f>EVO_derecho!C26:H26</xm:f>
              <xm:sqref>I26</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7.7109375" style="264" customWidth="1"/>
    <col min="6" max="6" width="0.7109375" style="264" customWidth="1"/>
    <col min="7" max="7" width="17.7109375" style="264" customWidth="1"/>
    <col min="8" max="8" width="0.7109375" style="264" customWidth="1"/>
    <col min="9" max="9" width="17.7109375" style="264" customWidth="1"/>
    <col min="10" max="10" width="0.7109375" style="264" customWidth="1"/>
    <col min="11" max="11" width="17.7109375" style="264" customWidth="1"/>
    <col min="12" max="12" width="0.7109375" style="264" customWidth="1"/>
    <col min="13" max="13" width="17.7109375" style="264" customWidth="1"/>
    <col min="14" max="16384" width="11.42578125" style="264"/>
  </cols>
  <sheetData>
    <row r="1" spans="1:13" ht="9.75" customHeight="1" x14ac:dyDescent="0.2"/>
    <row r="2" spans="1:13" s="205" customFormat="1" ht="49.5" customHeight="1" x14ac:dyDescent="0.2">
      <c r="B2" s="1044"/>
      <c r="C2" s="1044"/>
      <c r="D2" s="206"/>
      <c r="E2" s="1145"/>
      <c r="F2" s="1145"/>
      <c r="G2" s="1145"/>
      <c r="H2" s="1145"/>
      <c r="I2" s="1145"/>
    </row>
    <row r="3" spans="1:13" s="205" customFormat="1" ht="14.25" customHeight="1" x14ac:dyDescent="0.2">
      <c r="B3" s="206"/>
      <c r="C3" s="206"/>
      <c r="D3" s="206"/>
      <c r="G3" s="206"/>
      <c r="I3" s="206"/>
      <c r="K3" s="206"/>
      <c r="M3" s="206"/>
    </row>
    <row r="4" spans="1:13" s="208" customFormat="1" ht="21.75" customHeight="1" x14ac:dyDescent="0.2">
      <c r="B4" s="1159" t="s">
        <v>457</v>
      </c>
      <c r="C4" s="1159"/>
      <c r="D4" s="1159"/>
      <c r="E4" s="1159"/>
      <c r="F4" s="1159"/>
      <c r="G4" s="1159"/>
      <c r="H4" s="1159"/>
      <c r="I4" s="1159"/>
      <c r="J4" s="1159"/>
      <c r="K4" s="1159"/>
      <c r="L4" s="1159"/>
      <c r="M4" s="1159"/>
    </row>
    <row r="5" spans="1:13" s="315" customFormat="1" ht="18.75" customHeight="1" x14ac:dyDescent="0.2">
      <c r="B5" s="1146" t="str">
        <f>porsaad!B6</f>
        <v>Situación a 31 de octubre de 2023</v>
      </c>
      <c r="C5" s="1146"/>
      <c r="D5" s="1146"/>
      <c r="E5" s="1146"/>
      <c r="F5" s="1146"/>
      <c r="G5" s="1146"/>
      <c r="H5" s="1146"/>
      <c r="I5" s="1146"/>
      <c r="J5" s="1146"/>
      <c r="K5" s="1146"/>
      <c r="L5" s="1146"/>
      <c r="M5" s="1146"/>
    </row>
    <row r="6" spans="1:13" s="208" customFormat="1" ht="4.5" customHeight="1" x14ac:dyDescent="0.2"/>
    <row r="7" spans="1:13" s="211" customFormat="1" ht="15" customHeight="1" x14ac:dyDescent="0.2">
      <c r="A7" s="212"/>
      <c r="B7" s="1147" t="s">
        <v>15</v>
      </c>
      <c r="C7" s="441" t="s">
        <v>71</v>
      </c>
      <c r="D7" s="347"/>
      <c r="E7" s="482" t="s">
        <v>148</v>
      </c>
      <c r="F7" s="351"/>
      <c r="G7" s="482" t="s">
        <v>150</v>
      </c>
      <c r="H7" s="351"/>
      <c r="I7" s="482" t="s">
        <v>152</v>
      </c>
      <c r="J7" s="351"/>
      <c r="K7" s="482" t="s">
        <v>154</v>
      </c>
      <c r="L7" s="351"/>
      <c r="M7" s="482" t="s">
        <v>156</v>
      </c>
    </row>
    <row r="8" spans="1:13" s="216" customFormat="1" ht="19.5" customHeight="1" x14ac:dyDescent="0.2">
      <c r="A8" s="317"/>
      <c r="B8" s="1149"/>
      <c r="C8" s="322" t="s">
        <v>31</v>
      </c>
      <c r="D8" s="348"/>
      <c r="E8" s="483" t="s">
        <v>31</v>
      </c>
      <c r="F8" s="321"/>
      <c r="G8" s="483" t="s">
        <v>31</v>
      </c>
      <c r="H8" s="321"/>
      <c r="I8" s="483" t="s">
        <v>31</v>
      </c>
      <c r="J8" s="321"/>
      <c r="K8" s="483" t="s">
        <v>31</v>
      </c>
      <c r="L8" s="321"/>
      <c r="M8" s="483" t="s">
        <v>31</v>
      </c>
    </row>
    <row r="9" spans="1:13" s="216" customFormat="1" ht="6" customHeight="1" x14ac:dyDescent="0.2">
      <c r="A9" s="317"/>
      <c r="B9" s="320"/>
      <c r="C9" s="321"/>
      <c r="D9" s="321"/>
      <c r="E9" s="321"/>
      <c r="F9" s="321"/>
      <c r="G9" s="321"/>
      <c r="H9" s="321"/>
      <c r="I9" s="321"/>
      <c r="J9" s="321"/>
      <c r="K9" s="321"/>
      <c r="L9" s="321"/>
      <c r="M9" s="321"/>
    </row>
    <row r="10" spans="1:13" s="275" customFormat="1" ht="18" customHeight="1" x14ac:dyDescent="0.2">
      <c r="A10" s="318"/>
      <c r="B10" s="330" t="s">
        <v>11</v>
      </c>
      <c r="C10" s="484">
        <f>M10+K10+I10+G10+E10</f>
        <v>100</v>
      </c>
      <c r="D10" s="338"/>
      <c r="E10" s="484">
        <v>38.214413150738871</v>
      </c>
      <c r="F10" s="341"/>
      <c r="G10" s="484">
        <v>45.387767155143777</v>
      </c>
      <c r="H10" s="341"/>
      <c r="I10" s="484">
        <v>13.73395838716425</v>
      </c>
      <c r="J10" s="341"/>
      <c r="K10" s="484">
        <v>2.4694548004872465</v>
      </c>
      <c r="L10" s="341"/>
      <c r="M10" s="487">
        <v>0.19440650646586197</v>
      </c>
    </row>
    <row r="11" spans="1:13" s="275" customFormat="1" ht="18" customHeight="1" x14ac:dyDescent="0.2">
      <c r="A11" s="318"/>
      <c r="B11" s="331" t="s">
        <v>10</v>
      </c>
      <c r="C11" s="485">
        <f t="shared" ref="C11:C28" si="0">M11+K11+I11+G11+E11</f>
        <v>100.00000000000001</v>
      </c>
      <c r="D11" s="338"/>
      <c r="E11" s="485">
        <v>21.203722035240546</v>
      </c>
      <c r="F11" s="341"/>
      <c r="G11" s="485">
        <v>56.087903385468231</v>
      </c>
      <c r="H11" s="341"/>
      <c r="I11" s="485">
        <v>16.100772124331815</v>
      </c>
      <c r="J11" s="341"/>
      <c r="K11" s="485">
        <v>5.7562858839833702</v>
      </c>
      <c r="L11" s="341"/>
      <c r="M11" s="488">
        <v>0.8513165709760443</v>
      </c>
    </row>
    <row r="12" spans="1:13" s="275" customFormat="1" ht="18" customHeight="1" x14ac:dyDescent="0.2">
      <c r="A12" s="318"/>
      <c r="B12" s="331" t="s">
        <v>40</v>
      </c>
      <c r="C12" s="485">
        <f t="shared" si="0"/>
        <v>100</v>
      </c>
      <c r="D12" s="338"/>
      <c r="E12" s="485">
        <v>24.748923959827835</v>
      </c>
      <c r="F12" s="341"/>
      <c r="G12" s="485">
        <v>45.373027259684363</v>
      </c>
      <c r="H12" s="341"/>
      <c r="I12" s="485">
        <v>22.049856527977045</v>
      </c>
      <c r="J12" s="341"/>
      <c r="K12" s="485">
        <v>6.7700860832137737</v>
      </c>
      <c r="L12" s="341"/>
      <c r="M12" s="488">
        <v>1.0581061692969871</v>
      </c>
    </row>
    <row r="13" spans="1:13" s="275" customFormat="1" ht="18" customHeight="1" x14ac:dyDescent="0.2">
      <c r="A13" s="318"/>
      <c r="B13" s="331" t="s">
        <v>41</v>
      </c>
      <c r="C13" s="485">
        <f t="shared" si="0"/>
        <v>100</v>
      </c>
      <c r="D13" s="338"/>
      <c r="E13" s="485">
        <v>25.146711044932996</v>
      </c>
      <c r="F13" s="341"/>
      <c r="G13" s="485">
        <v>52.032057458176403</v>
      </c>
      <c r="H13" s="341"/>
      <c r="I13" s="485">
        <v>17.465183498292021</v>
      </c>
      <c r="J13" s="341"/>
      <c r="K13" s="485">
        <v>4.8830691074713144</v>
      </c>
      <c r="L13" s="341"/>
      <c r="M13" s="488">
        <v>0.47297889112726638</v>
      </c>
    </row>
    <row r="14" spans="1:13" s="275" customFormat="1" ht="18" customHeight="1" x14ac:dyDescent="0.2">
      <c r="A14" s="318"/>
      <c r="B14" s="331" t="s">
        <v>9</v>
      </c>
      <c r="C14" s="485">
        <f t="shared" si="0"/>
        <v>100</v>
      </c>
      <c r="D14" s="338"/>
      <c r="E14" s="485">
        <v>35.797945822571926</v>
      </c>
      <c r="F14" s="341"/>
      <c r="G14" s="485">
        <v>45.864616493483091</v>
      </c>
      <c r="H14" s="341"/>
      <c r="I14" s="485">
        <v>13.772598954892185</v>
      </c>
      <c r="J14" s="341"/>
      <c r="K14" s="485">
        <v>3.9521893206799206</v>
      </c>
      <c r="L14" s="341"/>
      <c r="M14" s="488">
        <v>0.61264940837287529</v>
      </c>
    </row>
    <row r="15" spans="1:13" s="275" customFormat="1" ht="18" customHeight="1" x14ac:dyDescent="0.2">
      <c r="A15" s="318"/>
      <c r="B15" s="331" t="s">
        <v>8</v>
      </c>
      <c r="C15" s="485">
        <f t="shared" si="0"/>
        <v>100.00000000000001</v>
      </c>
      <c r="D15" s="338"/>
      <c r="E15" s="485">
        <v>22.594688724423161</v>
      </c>
      <c r="F15" s="341"/>
      <c r="G15" s="485">
        <v>47.877666521549848</v>
      </c>
      <c r="H15" s="341"/>
      <c r="I15" s="485">
        <v>21.060078363082283</v>
      </c>
      <c r="J15" s="341"/>
      <c r="K15" s="485">
        <v>7.18328254244667</v>
      </c>
      <c r="L15" s="341"/>
      <c r="M15" s="488">
        <v>1.2842838484980408</v>
      </c>
    </row>
    <row r="16" spans="1:13" s="275" customFormat="1" ht="18" customHeight="1" x14ac:dyDescent="0.2">
      <c r="A16" s="318"/>
      <c r="B16" s="331" t="s">
        <v>7</v>
      </c>
      <c r="C16" s="485">
        <f t="shared" si="0"/>
        <v>100</v>
      </c>
      <c r="D16" s="338"/>
      <c r="E16" s="485">
        <v>25.199533398821217</v>
      </c>
      <c r="F16" s="341"/>
      <c r="G16" s="485">
        <v>52.523330058939102</v>
      </c>
      <c r="H16" s="341"/>
      <c r="I16" s="485">
        <v>17.868983300589392</v>
      </c>
      <c r="J16" s="341"/>
      <c r="K16" s="485">
        <v>4.0888998035363455</v>
      </c>
      <c r="L16" s="341"/>
      <c r="M16" s="488">
        <v>0.31925343811394891</v>
      </c>
    </row>
    <row r="17" spans="1:13" s="275" customFormat="1" ht="18" customHeight="1" x14ac:dyDescent="0.2">
      <c r="A17" s="318"/>
      <c r="B17" s="331" t="s">
        <v>43</v>
      </c>
      <c r="C17" s="485">
        <f t="shared" si="0"/>
        <v>100</v>
      </c>
      <c r="D17" s="338"/>
      <c r="E17" s="485">
        <v>31.644802116635436</v>
      </c>
      <c r="F17" s="341"/>
      <c r="G17" s="485">
        <v>47.282548781832212</v>
      </c>
      <c r="H17" s="341"/>
      <c r="I17" s="485">
        <v>15.367655164810937</v>
      </c>
      <c r="J17" s="341"/>
      <c r="K17" s="485">
        <v>4.7017969352882814</v>
      </c>
      <c r="L17" s="341"/>
      <c r="M17" s="488">
        <v>1.0031970014331386</v>
      </c>
    </row>
    <row r="18" spans="1:13" s="275" customFormat="1" ht="18" customHeight="1" x14ac:dyDescent="0.2">
      <c r="A18" s="318"/>
      <c r="B18" s="331" t="s">
        <v>44</v>
      </c>
      <c r="C18" s="485">
        <f t="shared" si="0"/>
        <v>100</v>
      </c>
      <c r="D18" s="338"/>
      <c r="E18" s="485">
        <v>22.599273778760107</v>
      </c>
      <c r="F18" s="341"/>
      <c r="G18" s="485">
        <v>41.466069514495338</v>
      </c>
      <c r="H18" s="341"/>
      <c r="I18" s="485">
        <v>22.927485895188159</v>
      </c>
      <c r="J18" s="341"/>
      <c r="K18" s="485">
        <v>11.133453539289899</v>
      </c>
      <c r="L18" s="341"/>
      <c r="M18" s="488">
        <v>1.8737172722664917</v>
      </c>
    </row>
    <row r="19" spans="1:13" s="275" customFormat="1" ht="18" customHeight="1" x14ac:dyDescent="0.2">
      <c r="A19" s="318"/>
      <c r="B19" s="331" t="s">
        <v>6</v>
      </c>
      <c r="C19" s="485">
        <f t="shared" si="0"/>
        <v>100</v>
      </c>
      <c r="D19" s="338"/>
      <c r="E19" s="485">
        <v>24.740761959323976</v>
      </c>
      <c r="F19" s="341"/>
      <c r="G19" s="485">
        <v>54.558388236417457</v>
      </c>
      <c r="H19" s="341"/>
      <c r="I19" s="485">
        <v>16.037429580826888</v>
      </c>
      <c r="J19" s="341"/>
      <c r="K19" s="485">
        <v>4.2213310417263434</v>
      </c>
      <c r="L19" s="341"/>
      <c r="M19" s="488">
        <v>0.44208918170533751</v>
      </c>
    </row>
    <row r="20" spans="1:13" s="275" customFormat="1" ht="18" customHeight="1" x14ac:dyDescent="0.2">
      <c r="A20" s="318"/>
      <c r="B20" s="331" t="s">
        <v>5</v>
      </c>
      <c r="C20" s="485">
        <f t="shared" si="0"/>
        <v>100</v>
      </c>
      <c r="D20" s="338"/>
      <c r="E20" s="485">
        <v>36.366435719784448</v>
      </c>
      <c r="F20" s="341"/>
      <c r="G20" s="485">
        <v>45.896843725943029</v>
      </c>
      <c r="H20" s="341"/>
      <c r="I20" s="485">
        <v>15.288683602771364</v>
      </c>
      <c r="J20" s="341"/>
      <c r="K20" s="485">
        <v>2.2632794457274827</v>
      </c>
      <c r="L20" s="341"/>
      <c r="M20" s="488">
        <v>0.18475750577367206</v>
      </c>
    </row>
    <row r="21" spans="1:13" s="275" customFormat="1" ht="18" customHeight="1" x14ac:dyDescent="0.2">
      <c r="A21" s="318"/>
      <c r="B21" s="331" t="s">
        <v>38</v>
      </c>
      <c r="C21" s="485">
        <f t="shared" si="0"/>
        <v>100</v>
      </c>
      <c r="D21" s="338"/>
      <c r="E21" s="485">
        <v>39.211453243949549</v>
      </c>
      <c r="F21" s="341"/>
      <c r="G21" s="485">
        <v>45.625497102601976</v>
      </c>
      <c r="H21" s="341"/>
      <c r="I21" s="485">
        <v>12.651971366890127</v>
      </c>
      <c r="J21" s="341"/>
      <c r="K21" s="485">
        <v>2.2270196568571756</v>
      </c>
      <c r="L21" s="341"/>
      <c r="M21" s="488">
        <v>0.28405862970117035</v>
      </c>
    </row>
    <row r="22" spans="1:13" s="275" customFormat="1" ht="18" customHeight="1" x14ac:dyDescent="0.2">
      <c r="A22" s="318"/>
      <c r="B22" s="331" t="s">
        <v>45</v>
      </c>
      <c r="C22" s="485">
        <f t="shared" si="0"/>
        <v>100</v>
      </c>
      <c r="D22" s="338"/>
      <c r="E22" s="485">
        <v>37.134199317666507</v>
      </c>
      <c r="F22" s="341"/>
      <c r="G22" s="485">
        <v>41.334152698607781</v>
      </c>
      <c r="H22" s="341"/>
      <c r="I22" s="485">
        <v>16.679027780720901</v>
      </c>
      <c r="J22" s="341"/>
      <c r="K22" s="485">
        <v>4.407620097052404</v>
      </c>
      <c r="L22" s="341"/>
      <c r="M22" s="488">
        <v>0.44500010595240624</v>
      </c>
    </row>
    <row r="23" spans="1:13" s="275" customFormat="1" ht="18" customHeight="1" x14ac:dyDescent="0.2">
      <c r="A23" s="318">
        <v>47094</v>
      </c>
      <c r="B23" s="331" t="s">
        <v>46</v>
      </c>
      <c r="C23" s="485">
        <f t="shared" si="0"/>
        <v>100</v>
      </c>
      <c r="D23" s="338"/>
      <c r="E23" s="485">
        <v>34.417891167447117</v>
      </c>
      <c r="F23" s="341"/>
      <c r="G23" s="485">
        <v>43.738898756660745</v>
      </c>
      <c r="H23" s="341"/>
      <c r="I23" s="485">
        <v>15.170353625060551</v>
      </c>
      <c r="J23" s="341"/>
      <c r="K23" s="485">
        <v>5.9785241401582434</v>
      </c>
      <c r="L23" s="341"/>
      <c r="M23" s="488">
        <v>0.69433231067334089</v>
      </c>
    </row>
    <row r="24" spans="1:13" s="275" customFormat="1" ht="18" customHeight="1" x14ac:dyDescent="0.2">
      <c r="B24" s="331" t="s">
        <v>47</v>
      </c>
      <c r="C24" s="485">
        <f t="shared" si="0"/>
        <v>100</v>
      </c>
      <c r="D24" s="338"/>
      <c r="E24" s="485">
        <v>20.26797320267973</v>
      </c>
      <c r="F24" s="341"/>
      <c r="G24" s="485">
        <v>54.244575542445759</v>
      </c>
      <c r="H24" s="341"/>
      <c r="I24" s="485">
        <v>16.958304169583041</v>
      </c>
      <c r="J24" s="341"/>
      <c r="K24" s="485">
        <v>7.6092390760923907</v>
      </c>
      <c r="L24" s="341"/>
      <c r="M24" s="488">
        <v>0.91990800919908</v>
      </c>
    </row>
    <row r="25" spans="1:13" s="275" customFormat="1" ht="18" customHeight="1" x14ac:dyDescent="0.2">
      <c r="B25" s="331" t="s">
        <v>48</v>
      </c>
      <c r="C25" s="485">
        <f t="shared" si="0"/>
        <v>100</v>
      </c>
      <c r="D25" s="338"/>
      <c r="E25" s="485">
        <v>20.290860647775528</v>
      </c>
      <c r="F25" s="341"/>
      <c r="G25" s="485">
        <v>42.471760428519886</v>
      </c>
      <c r="H25" s="341"/>
      <c r="I25" s="485">
        <v>22.264161416557965</v>
      </c>
      <c r="J25" s="341"/>
      <c r="K25" s="485">
        <v>12.83616885459743</v>
      </c>
      <c r="L25" s="341"/>
      <c r="M25" s="488">
        <v>2.1370486525491939</v>
      </c>
    </row>
    <row r="26" spans="1:13" s="275" customFormat="1" ht="18" customHeight="1" x14ac:dyDescent="0.2">
      <c r="B26" s="331" t="s">
        <v>49</v>
      </c>
      <c r="C26" s="485">
        <f t="shared" si="0"/>
        <v>100.00000000000001</v>
      </c>
      <c r="D26" s="338"/>
      <c r="E26" s="485">
        <v>21.806346623270954</v>
      </c>
      <c r="F26" s="341"/>
      <c r="G26" s="485">
        <v>34.98779495524817</v>
      </c>
      <c r="H26" s="341"/>
      <c r="I26" s="485">
        <v>24.003254678600488</v>
      </c>
      <c r="J26" s="341"/>
      <c r="K26" s="485">
        <v>17.005695687550855</v>
      </c>
      <c r="L26" s="341"/>
      <c r="M26" s="488">
        <v>2.1969080553295361</v>
      </c>
    </row>
    <row r="27" spans="1:13" s="275" customFormat="1" ht="18" customHeight="1" x14ac:dyDescent="0.2">
      <c r="B27" s="336" t="s">
        <v>4</v>
      </c>
      <c r="C27" s="485">
        <f t="shared" si="0"/>
        <v>100</v>
      </c>
      <c r="D27" s="338"/>
      <c r="E27" s="485">
        <v>64.048165137614674</v>
      </c>
      <c r="F27" s="341"/>
      <c r="G27" s="485">
        <v>29.300458715596328</v>
      </c>
      <c r="H27" s="341"/>
      <c r="I27" s="485">
        <v>5.5045871559633035</v>
      </c>
      <c r="J27" s="341"/>
      <c r="K27" s="485">
        <v>0.86009174311926606</v>
      </c>
      <c r="L27" s="341"/>
      <c r="M27" s="488">
        <v>0.28669724770642202</v>
      </c>
    </row>
    <row r="28" spans="1:13" s="212" customFormat="1" ht="18" customHeight="1" x14ac:dyDescent="0.2">
      <c r="B28" s="736" t="s">
        <v>3</v>
      </c>
      <c r="C28" s="486">
        <f t="shared" si="0"/>
        <v>100</v>
      </c>
      <c r="D28" s="349"/>
      <c r="E28" s="486">
        <v>28.338503715460643</v>
      </c>
      <c r="F28" s="352"/>
      <c r="G28" s="486">
        <v>46.885403032145689</v>
      </c>
      <c r="H28" s="352"/>
      <c r="I28" s="486">
        <v>17.700571318636392</v>
      </c>
      <c r="J28" s="352"/>
      <c r="K28" s="486">
        <v>6.1963851986216891</v>
      </c>
      <c r="L28" s="352"/>
      <c r="M28" s="489">
        <v>0.87913673513558088</v>
      </c>
    </row>
    <row r="29" spans="1:13" s="256" customFormat="1" ht="6.75" customHeight="1" x14ac:dyDescent="0.2">
      <c r="B29" s="1144"/>
      <c r="C29" s="1144"/>
      <c r="D29" s="293"/>
    </row>
    <row r="30" spans="1:13" x14ac:dyDescent="0.2">
      <c r="E30" s="319"/>
    </row>
    <row r="31" spans="1:13" x14ac:dyDescent="0.2">
      <c r="E31" s="319"/>
      <c r="G31" s="319"/>
    </row>
    <row r="32" spans="1:13" x14ac:dyDescent="0.2">
      <c r="B32" s="319"/>
      <c r="G32" s="319"/>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election activeCell="C10" sqref="C10"/>
    </sheetView>
  </sheetViews>
  <sheetFormatPr baseColWidth="10" defaultColWidth="11.42578125" defaultRowHeight="12.75" x14ac:dyDescent="0.2"/>
  <cols>
    <col min="1" max="1" width="1" style="264" customWidth="1"/>
    <col min="2" max="2" width="30.28515625" style="264" customWidth="1"/>
    <col min="3" max="3" width="11.28515625" style="264" customWidth="1"/>
    <col min="4" max="4" width="0.85546875" style="264" customWidth="1"/>
    <col min="5" max="5" width="10" style="264" customWidth="1"/>
    <col min="6" max="6" width="0.7109375" style="264" customWidth="1"/>
    <col min="7" max="7" width="10" style="264" customWidth="1"/>
    <col min="8" max="8" width="0.7109375" style="264" customWidth="1"/>
    <col min="9" max="9" width="10" style="264" customWidth="1"/>
    <col min="10" max="10" width="0.7109375" style="264" customWidth="1"/>
    <col min="11" max="11" width="11.85546875" style="264" customWidth="1"/>
    <col min="12" max="12" width="0.7109375" style="264" customWidth="1"/>
    <col min="13" max="13" width="10" style="264" customWidth="1"/>
    <col min="14" max="14" width="0.7109375" style="264" customWidth="1"/>
    <col min="15" max="15" width="13.85546875" style="264" bestFit="1" customWidth="1"/>
    <col min="16" max="16" width="0.7109375" style="264" customWidth="1"/>
    <col min="17" max="17" width="8.140625" style="264" bestFit="1" customWidth="1"/>
    <col min="18" max="18" width="0.7109375" style="264" customWidth="1"/>
    <col min="19" max="19" width="14.42578125" style="264" bestFit="1" customWidth="1"/>
    <col min="20" max="20" width="0.7109375" style="264" customWidth="1"/>
    <col min="21" max="21" width="11.140625" style="264" customWidth="1"/>
    <col min="22" max="16384" width="11.42578125" style="264"/>
  </cols>
  <sheetData>
    <row r="1" spans="1:21" ht="9.75" customHeight="1" x14ac:dyDescent="0.2"/>
    <row r="2" spans="1:21" s="205" customFormat="1" ht="49.5" customHeight="1" x14ac:dyDescent="0.2">
      <c r="B2" s="1044"/>
      <c r="C2" s="1044"/>
      <c r="D2" s="206"/>
      <c r="E2" s="1145"/>
      <c r="F2" s="1145"/>
      <c r="G2" s="1145"/>
      <c r="H2" s="1145"/>
      <c r="I2" s="1145"/>
    </row>
    <row r="3" spans="1:21" s="205" customFormat="1" ht="14.25" customHeight="1" x14ac:dyDescent="0.2">
      <c r="B3" s="206"/>
      <c r="C3" s="206"/>
      <c r="D3" s="206"/>
      <c r="G3" s="206"/>
      <c r="I3" s="206"/>
      <c r="K3" s="206"/>
      <c r="M3" s="206"/>
      <c r="O3" s="206"/>
      <c r="Q3" s="206"/>
      <c r="S3" s="206"/>
      <c r="U3" s="206"/>
    </row>
    <row r="4" spans="1:21" s="208" customFormat="1" ht="21.75" customHeight="1" x14ac:dyDescent="0.2">
      <c r="B4" s="1159" t="s">
        <v>456</v>
      </c>
      <c r="C4" s="1159"/>
      <c r="D4" s="1159"/>
      <c r="E4" s="1159"/>
      <c r="F4" s="1159"/>
      <c r="G4" s="1159"/>
      <c r="H4" s="1159"/>
      <c r="I4" s="1159"/>
      <c r="J4" s="1159"/>
      <c r="K4" s="1159"/>
      <c r="L4" s="1159"/>
      <c r="M4" s="1159"/>
      <c r="N4" s="1159"/>
      <c r="O4" s="1159"/>
      <c r="P4" s="1159"/>
      <c r="Q4" s="1159"/>
      <c r="R4" s="1159"/>
      <c r="S4" s="1159"/>
      <c r="T4" s="1159"/>
      <c r="U4" s="1159"/>
    </row>
    <row r="5" spans="1:21" s="315" customFormat="1" ht="18.75" customHeight="1" x14ac:dyDescent="0.2">
      <c r="B5" s="1146" t="str">
        <f>porsaad!B6</f>
        <v>Situación a 31 de octubre de 2023</v>
      </c>
      <c r="C5" s="1146"/>
      <c r="D5" s="1146"/>
      <c r="E5" s="1146"/>
      <c r="F5" s="1146"/>
      <c r="G5" s="1146"/>
      <c r="H5" s="1146"/>
      <c r="I5" s="1146"/>
      <c r="J5" s="1146"/>
      <c r="K5" s="1146"/>
      <c r="L5" s="1146"/>
      <c r="M5" s="1146"/>
      <c r="N5" s="1146"/>
      <c r="O5" s="1146"/>
      <c r="P5" s="1146"/>
      <c r="Q5" s="1146"/>
      <c r="R5" s="1146"/>
      <c r="S5" s="1146"/>
      <c r="T5" s="1146"/>
      <c r="U5" s="1146"/>
    </row>
    <row r="6" spans="1:21" s="208" customFormat="1" ht="4.5" customHeight="1" x14ac:dyDescent="0.2"/>
    <row r="7" spans="1:21" s="211" customFormat="1" ht="15" customHeight="1" x14ac:dyDescent="0.2">
      <c r="A7" s="212"/>
      <c r="B7" s="1147" t="s">
        <v>15</v>
      </c>
      <c r="C7" s="441" t="s">
        <v>71</v>
      </c>
      <c r="D7" s="347"/>
      <c r="E7" s="482" t="s">
        <v>147</v>
      </c>
      <c r="F7" s="351"/>
      <c r="G7" s="482" t="s">
        <v>151</v>
      </c>
      <c r="H7" s="351"/>
      <c r="I7" s="482" t="s">
        <v>149</v>
      </c>
      <c r="J7" s="351"/>
      <c r="K7" s="482" t="s">
        <v>155</v>
      </c>
      <c r="L7" s="351"/>
      <c r="M7" s="482" t="s">
        <v>153</v>
      </c>
      <c r="N7" s="351"/>
      <c r="O7" s="482" t="s">
        <v>159</v>
      </c>
      <c r="P7" s="351"/>
      <c r="Q7" s="482" t="s">
        <v>157</v>
      </c>
      <c r="R7" s="351"/>
      <c r="S7" s="482" t="s">
        <v>200</v>
      </c>
      <c r="T7" s="351"/>
      <c r="U7" s="482" t="s">
        <v>158</v>
      </c>
    </row>
    <row r="8" spans="1:21" s="216" customFormat="1" ht="19.5" customHeight="1" x14ac:dyDescent="0.2">
      <c r="A8" s="317"/>
      <c r="B8" s="1149"/>
      <c r="C8" s="322" t="s">
        <v>31</v>
      </c>
      <c r="D8" s="348"/>
      <c r="E8" s="483" t="s">
        <v>31</v>
      </c>
      <c r="F8" s="321"/>
      <c r="G8" s="483" t="s">
        <v>31</v>
      </c>
      <c r="H8" s="321"/>
      <c r="I8" s="483" t="s">
        <v>31</v>
      </c>
      <c r="J8" s="321"/>
      <c r="K8" s="483" t="s">
        <v>31</v>
      </c>
      <c r="L8" s="321"/>
      <c r="M8" s="483" t="s">
        <v>31</v>
      </c>
      <c r="N8" s="321"/>
      <c r="O8" s="483" t="s">
        <v>31</v>
      </c>
      <c r="P8" s="321"/>
      <c r="Q8" s="483" t="s">
        <v>31</v>
      </c>
      <c r="R8" s="321"/>
      <c r="S8" s="483" t="s">
        <v>31</v>
      </c>
      <c r="T8" s="321"/>
      <c r="U8" s="483" t="s">
        <v>31</v>
      </c>
    </row>
    <row r="9" spans="1:21" s="216" customFormat="1" ht="6" customHeight="1" x14ac:dyDescent="0.2">
      <c r="A9" s="317"/>
      <c r="B9" s="320"/>
      <c r="C9" s="321"/>
      <c r="D9" s="321"/>
      <c r="E9" s="321"/>
      <c r="F9" s="321"/>
      <c r="G9" s="321"/>
      <c r="H9" s="321"/>
      <c r="I9" s="321"/>
      <c r="J9" s="321"/>
      <c r="K9" s="321"/>
      <c r="L9" s="321"/>
      <c r="M9" s="321"/>
      <c r="N9" s="321"/>
      <c r="O9" s="321"/>
      <c r="P9" s="321"/>
      <c r="Q9" s="321"/>
      <c r="R9" s="321"/>
      <c r="S9" s="321"/>
      <c r="T9" s="321"/>
      <c r="U9" s="321"/>
    </row>
    <row r="10" spans="1:21" s="275" customFormat="1" ht="18" customHeight="1" x14ac:dyDescent="0.2">
      <c r="A10" s="318"/>
      <c r="B10" s="330" t="s">
        <v>11</v>
      </c>
      <c r="C10" s="484">
        <f>K10+M10+G10+I10+E10+S10+O10+U10+Q10</f>
        <v>99.999999999999986</v>
      </c>
      <c r="D10" s="338"/>
      <c r="E10" s="484">
        <v>23.206870285279013</v>
      </c>
      <c r="F10" s="341"/>
      <c r="G10" s="484">
        <v>42.281986387202984</v>
      </c>
      <c r="H10" s="341"/>
      <c r="I10" s="484">
        <v>17.722436543234146</v>
      </c>
      <c r="J10" s="341"/>
      <c r="K10" s="487">
        <v>5.3922893579379316</v>
      </c>
      <c r="L10" s="341"/>
      <c r="M10" s="484">
        <v>3.9585227412339976</v>
      </c>
      <c r="N10" s="341"/>
      <c r="O10" s="484">
        <v>0.93250116716219866</v>
      </c>
      <c r="P10" s="341"/>
      <c r="Q10" s="484">
        <v>0.78507015259110002</v>
      </c>
      <c r="R10" s="341"/>
      <c r="S10" s="484">
        <v>0.30960513059930705</v>
      </c>
      <c r="T10" s="341"/>
      <c r="U10" s="487">
        <v>5.4107182347593188</v>
      </c>
    </row>
    <row r="11" spans="1:21" s="275" customFormat="1" ht="18" customHeight="1" x14ac:dyDescent="0.2">
      <c r="A11" s="318"/>
      <c r="B11" s="331" t="s">
        <v>10</v>
      </c>
      <c r="C11" s="485">
        <f t="shared" ref="C11:C27" si="0">K11+M11+G11+I11+E11+S11+O11+U11+Q11</f>
        <v>100</v>
      </c>
      <c r="D11" s="338"/>
      <c r="E11" s="485">
        <v>12.412578862424805</v>
      </c>
      <c r="F11" s="341"/>
      <c r="G11" s="485">
        <v>7.013253778060351</v>
      </c>
      <c r="H11" s="341"/>
      <c r="I11" s="485">
        <v>15.787157040152589</v>
      </c>
      <c r="J11" s="341"/>
      <c r="K11" s="488">
        <v>2.2399373991294569</v>
      </c>
      <c r="L11" s="341"/>
      <c r="M11" s="485">
        <v>0.9585758301951387</v>
      </c>
      <c r="N11" s="341"/>
      <c r="O11" s="485">
        <v>0.55753900327676431</v>
      </c>
      <c r="P11" s="341"/>
      <c r="Q11" s="485">
        <v>0.18095564141438841</v>
      </c>
      <c r="R11" s="341"/>
      <c r="S11" s="485">
        <v>0.14672079033599061</v>
      </c>
      <c r="T11" s="341"/>
      <c r="U11" s="488">
        <v>60.703281655010514</v>
      </c>
    </row>
    <row r="12" spans="1:21" s="275" customFormat="1" ht="18" customHeight="1" x14ac:dyDescent="0.2">
      <c r="A12" s="318"/>
      <c r="B12" s="331" t="s">
        <v>40</v>
      </c>
      <c r="C12" s="485">
        <f t="shared" si="0"/>
        <v>100</v>
      </c>
      <c r="D12" s="338"/>
      <c r="E12" s="485">
        <v>37.060731663362766</v>
      </c>
      <c r="F12" s="341"/>
      <c r="G12" s="485">
        <v>22.391421877815823</v>
      </c>
      <c r="H12" s="341"/>
      <c r="I12" s="485">
        <v>23.860154982879799</v>
      </c>
      <c r="J12" s="341"/>
      <c r="K12" s="488">
        <v>4.820688412326545</v>
      </c>
      <c r="L12" s="341"/>
      <c r="M12" s="485">
        <v>2.7662641917462607</v>
      </c>
      <c r="N12" s="341"/>
      <c r="O12" s="485">
        <v>2.8473598846639034</v>
      </c>
      <c r="P12" s="341"/>
      <c r="Q12" s="485">
        <v>1.784105244188142</v>
      </c>
      <c r="R12" s="341"/>
      <c r="S12" s="485">
        <v>0.20724454856730942</v>
      </c>
      <c r="T12" s="341"/>
      <c r="U12" s="488">
        <v>4.2620291944494504</v>
      </c>
    </row>
    <row r="13" spans="1:21" s="275" customFormat="1" ht="18" customHeight="1" x14ac:dyDescent="0.2">
      <c r="A13" s="318"/>
      <c r="B13" s="331" t="s">
        <v>41</v>
      </c>
      <c r="C13" s="485">
        <f t="shared" si="0"/>
        <v>100</v>
      </c>
      <c r="D13" s="338"/>
      <c r="E13" s="485">
        <v>49.064276344556184</v>
      </c>
      <c r="F13" s="341"/>
      <c r="G13" s="485">
        <v>15.273283777874946</v>
      </c>
      <c r="H13" s="341"/>
      <c r="I13" s="485">
        <v>16.257105378224747</v>
      </c>
      <c r="J13" s="341"/>
      <c r="K13" s="488">
        <v>5.3344993441189326</v>
      </c>
      <c r="L13" s="341"/>
      <c r="M13" s="485">
        <v>2.5579361609094886</v>
      </c>
      <c r="N13" s="341"/>
      <c r="O13" s="485">
        <v>1.9239177962396152</v>
      </c>
      <c r="P13" s="341"/>
      <c r="Q13" s="485">
        <v>1.2592916484477481</v>
      </c>
      <c r="R13" s="341"/>
      <c r="S13" s="485">
        <v>0.82641014429383464</v>
      </c>
      <c r="T13" s="341"/>
      <c r="U13" s="488">
        <v>7.5032794053344993</v>
      </c>
    </row>
    <row r="14" spans="1:21" s="275" customFormat="1" ht="18" customHeight="1" x14ac:dyDescent="0.2">
      <c r="A14" s="318"/>
      <c r="B14" s="331" t="s">
        <v>9</v>
      </c>
      <c r="C14" s="485">
        <f t="shared" si="0"/>
        <v>100</v>
      </c>
      <c r="D14" s="338"/>
      <c r="E14" s="485">
        <v>31.999038345955043</v>
      </c>
      <c r="F14" s="341"/>
      <c r="G14" s="485">
        <v>37.306166606563288</v>
      </c>
      <c r="H14" s="341"/>
      <c r="I14" s="485">
        <v>13.595384060584204</v>
      </c>
      <c r="J14" s="341"/>
      <c r="K14" s="488">
        <v>6.3529270344993396</v>
      </c>
      <c r="L14" s="341"/>
      <c r="M14" s="485">
        <v>3.8345955042673401</v>
      </c>
      <c r="N14" s="341"/>
      <c r="O14" s="485">
        <v>1.051809111672076</v>
      </c>
      <c r="P14" s="341"/>
      <c r="Q14" s="485">
        <v>1.178026205072725</v>
      </c>
      <c r="R14" s="341"/>
      <c r="S14" s="485">
        <v>0.31854790239211445</v>
      </c>
      <c r="T14" s="341"/>
      <c r="U14" s="488">
        <v>4.3635052289938692</v>
      </c>
    </row>
    <row r="15" spans="1:21" s="275" customFormat="1" ht="18" customHeight="1" x14ac:dyDescent="0.2">
      <c r="A15" s="318"/>
      <c r="B15" s="331" t="s">
        <v>8</v>
      </c>
      <c r="C15" s="485">
        <f t="shared" si="0"/>
        <v>100</v>
      </c>
      <c r="D15" s="338"/>
      <c r="E15" s="485">
        <v>42.006747197736424</v>
      </c>
      <c r="F15" s="341"/>
      <c r="G15" s="485">
        <v>16.22592229840026</v>
      </c>
      <c r="H15" s="341"/>
      <c r="I15" s="485">
        <v>24.659919468930241</v>
      </c>
      <c r="J15" s="341"/>
      <c r="K15" s="488">
        <v>5.0168679943410597</v>
      </c>
      <c r="L15" s="341"/>
      <c r="M15" s="485">
        <v>1.5670910871694417</v>
      </c>
      <c r="N15" s="341"/>
      <c r="O15" s="485">
        <v>2.4159320927195562</v>
      </c>
      <c r="P15" s="341"/>
      <c r="Q15" s="485">
        <v>2.274458591794537</v>
      </c>
      <c r="R15" s="341"/>
      <c r="S15" s="485">
        <v>0.59854173468277283</v>
      </c>
      <c r="T15" s="341"/>
      <c r="U15" s="488">
        <v>5.2345195342257043</v>
      </c>
    </row>
    <row r="16" spans="1:21" s="275" customFormat="1" ht="18" customHeight="1" x14ac:dyDescent="0.2">
      <c r="A16" s="318"/>
      <c r="B16" s="331" t="s">
        <v>7</v>
      </c>
      <c r="C16" s="485">
        <f t="shared" si="0"/>
        <v>100</v>
      </c>
      <c r="D16" s="338"/>
      <c r="E16" s="485">
        <v>45.294659300184165</v>
      </c>
      <c r="F16" s="341"/>
      <c r="G16" s="485">
        <v>18.85819521178637</v>
      </c>
      <c r="H16" s="341"/>
      <c r="I16" s="485">
        <v>19.260282381829345</v>
      </c>
      <c r="J16" s="341"/>
      <c r="K16" s="488">
        <v>5.2025782688766116</v>
      </c>
      <c r="L16" s="341"/>
      <c r="M16" s="485">
        <v>2.206875383670964</v>
      </c>
      <c r="N16" s="341"/>
      <c r="O16" s="485">
        <v>1.921424186617557</v>
      </c>
      <c r="P16" s="341"/>
      <c r="Q16" s="485">
        <v>0.92387968078575822</v>
      </c>
      <c r="R16" s="341"/>
      <c r="S16" s="485">
        <v>0.90853284223449982</v>
      </c>
      <c r="T16" s="341"/>
      <c r="U16" s="488">
        <v>5.4235727440147334</v>
      </c>
    </row>
    <row r="17" spans="1:21" s="275" customFormat="1" ht="18" customHeight="1" x14ac:dyDescent="0.2">
      <c r="A17" s="318"/>
      <c r="B17" s="331" t="s">
        <v>43</v>
      </c>
      <c r="C17" s="485">
        <f t="shared" si="0"/>
        <v>100.00000000000001</v>
      </c>
      <c r="D17" s="338"/>
      <c r="E17" s="485">
        <v>32.979484076783457</v>
      </c>
      <c r="F17" s="341"/>
      <c r="G17" s="485">
        <v>35.993619712887082</v>
      </c>
      <c r="H17" s="341"/>
      <c r="I17" s="485">
        <v>13.294098234420549</v>
      </c>
      <c r="J17" s="341"/>
      <c r="K17" s="488">
        <v>5.9237665694956272</v>
      </c>
      <c r="L17" s="341"/>
      <c r="M17" s="485">
        <v>5.0052252351355815</v>
      </c>
      <c r="N17" s="341"/>
      <c r="O17" s="485">
        <v>1.6170727682745725</v>
      </c>
      <c r="P17" s="341"/>
      <c r="Q17" s="485">
        <v>0.56102524613607607</v>
      </c>
      <c r="R17" s="341"/>
      <c r="S17" s="485">
        <v>0.20900940542324403</v>
      </c>
      <c r="T17" s="341"/>
      <c r="U17" s="488">
        <v>4.416698751443815</v>
      </c>
    </row>
    <row r="18" spans="1:21" s="275" customFormat="1" ht="18" customHeight="1" x14ac:dyDescent="0.2">
      <c r="A18" s="318"/>
      <c r="B18" s="331" t="s">
        <v>44</v>
      </c>
      <c r="C18" s="485">
        <f t="shared" si="0"/>
        <v>100</v>
      </c>
      <c r="D18" s="338"/>
      <c r="E18" s="485">
        <v>33.680962717164405</v>
      </c>
      <c r="F18" s="341"/>
      <c r="G18" s="485">
        <v>19.91966268306679</v>
      </c>
      <c r="H18" s="341"/>
      <c r="I18" s="485">
        <v>32.230566436299824</v>
      </c>
      <c r="J18" s="341"/>
      <c r="K18" s="488">
        <v>4.0434786224561936</v>
      </c>
      <c r="L18" s="341"/>
      <c r="M18" s="485">
        <v>3.3939605631928682</v>
      </c>
      <c r="N18" s="341"/>
      <c r="O18" s="485">
        <v>1.5169282203537835</v>
      </c>
      <c r="P18" s="341"/>
      <c r="Q18" s="485">
        <v>2.5814392521810001</v>
      </c>
      <c r="R18" s="341"/>
      <c r="S18" s="485">
        <v>0</v>
      </c>
      <c r="T18" s="341"/>
      <c r="U18" s="488">
        <v>2.6330015052851308</v>
      </c>
    </row>
    <row r="19" spans="1:21" s="275" customFormat="1" ht="18" customHeight="1" x14ac:dyDescent="0.2">
      <c r="A19" s="318"/>
      <c r="B19" s="331" t="s">
        <v>6</v>
      </c>
      <c r="C19" s="485">
        <f t="shared" si="0"/>
        <v>99.999999999999986</v>
      </c>
      <c r="D19" s="338"/>
      <c r="E19" s="485">
        <v>46.439245890332224</v>
      </c>
      <c r="F19" s="341"/>
      <c r="G19" s="485">
        <v>11.212016706901176</v>
      </c>
      <c r="H19" s="341"/>
      <c r="I19" s="485">
        <v>13.315706786220638</v>
      </c>
      <c r="J19" s="341"/>
      <c r="K19" s="488">
        <v>4.3865195233168564</v>
      </c>
      <c r="L19" s="341"/>
      <c r="M19" s="485">
        <v>1.93796221787945</v>
      </c>
      <c r="N19" s="341"/>
      <c r="O19" s="485">
        <v>3.1909798061079817</v>
      </c>
      <c r="P19" s="341"/>
      <c r="Q19" s="485">
        <v>2.6267387055983447</v>
      </c>
      <c r="R19" s="341"/>
      <c r="S19" s="485">
        <v>0</v>
      </c>
      <c r="T19" s="341"/>
      <c r="U19" s="488">
        <v>16.890830363643332</v>
      </c>
    </row>
    <row r="20" spans="1:21" s="275" customFormat="1" ht="18" customHeight="1" x14ac:dyDescent="0.2">
      <c r="A20" s="318"/>
      <c r="B20" s="331" t="s">
        <v>5</v>
      </c>
      <c r="C20" s="485">
        <f t="shared" si="0"/>
        <v>100</v>
      </c>
      <c r="D20" s="338"/>
      <c r="E20" s="485">
        <v>26.428461419990761</v>
      </c>
      <c r="F20" s="341"/>
      <c r="G20" s="485">
        <v>36.223625442784538</v>
      </c>
      <c r="H20" s="341"/>
      <c r="I20" s="485">
        <v>21.269058986600957</v>
      </c>
      <c r="J20" s="341"/>
      <c r="K20" s="488">
        <v>5.683043277375635</v>
      </c>
      <c r="L20" s="341"/>
      <c r="M20" s="485">
        <v>4.2507315570614512</v>
      </c>
      <c r="N20" s="341"/>
      <c r="O20" s="485">
        <v>1.5401201293700908</v>
      </c>
      <c r="P20" s="341"/>
      <c r="Q20" s="485">
        <v>1.0164792853842599</v>
      </c>
      <c r="R20" s="341"/>
      <c r="S20" s="485">
        <v>0.21561681811181274</v>
      </c>
      <c r="T20" s="341"/>
      <c r="U20" s="488">
        <v>3.3728630833204987</v>
      </c>
    </row>
    <row r="21" spans="1:21" s="275" customFormat="1" ht="18" customHeight="1" x14ac:dyDescent="0.2">
      <c r="A21" s="318"/>
      <c r="B21" s="331" t="s">
        <v>38</v>
      </c>
      <c r="C21" s="485">
        <f t="shared" si="0"/>
        <v>100.00000000000001</v>
      </c>
      <c r="D21" s="338"/>
      <c r="E21" s="485">
        <v>28.837050134032964</v>
      </c>
      <c r="F21" s="341"/>
      <c r="G21" s="485">
        <v>37.569155307135119</v>
      </c>
      <c r="H21" s="341"/>
      <c r="I21" s="485">
        <v>10.831004391718475</v>
      </c>
      <c r="J21" s="341"/>
      <c r="K21" s="488">
        <v>5.5153139793532198</v>
      </c>
      <c r="L21" s="341"/>
      <c r="M21" s="485">
        <v>4.4544573090743169</v>
      </c>
      <c r="N21" s="341"/>
      <c r="O21" s="485">
        <v>3.6559630411224551</v>
      </c>
      <c r="P21" s="341"/>
      <c r="Q21" s="485">
        <v>1.4087720298864996</v>
      </c>
      <c r="R21" s="341"/>
      <c r="S21" s="485">
        <v>0</v>
      </c>
      <c r="T21" s="341"/>
      <c r="U21" s="488">
        <v>7.7282838076769513</v>
      </c>
    </row>
    <row r="22" spans="1:21" s="275" customFormat="1" ht="18" customHeight="1" x14ac:dyDescent="0.2">
      <c r="A22" s="318"/>
      <c r="B22" s="331" t="s">
        <v>45</v>
      </c>
      <c r="C22" s="485">
        <f t="shared" si="0"/>
        <v>100</v>
      </c>
      <c r="D22" s="338"/>
      <c r="E22" s="485">
        <v>25.065683532502753</v>
      </c>
      <c r="F22" s="341"/>
      <c r="G22" s="485">
        <v>37.376048817696415</v>
      </c>
      <c r="H22" s="341"/>
      <c r="I22" s="485">
        <v>25.449190609373673</v>
      </c>
      <c r="J22" s="341"/>
      <c r="K22" s="488">
        <v>1.6484447834562252</v>
      </c>
      <c r="L22" s="341"/>
      <c r="M22" s="485">
        <v>5.8076955674209678</v>
      </c>
      <c r="N22" s="341"/>
      <c r="O22" s="485">
        <v>0.62293414696160698</v>
      </c>
      <c r="P22" s="341"/>
      <c r="Q22" s="485">
        <v>0.8771929824561403</v>
      </c>
      <c r="R22" s="341"/>
      <c r="S22" s="485">
        <v>0</v>
      </c>
      <c r="T22" s="341"/>
      <c r="U22" s="488">
        <v>3.1528095601322144</v>
      </c>
    </row>
    <row r="23" spans="1:21" s="275" customFormat="1" ht="18" customHeight="1" x14ac:dyDescent="0.2">
      <c r="A23" s="318">
        <v>47094</v>
      </c>
      <c r="B23" s="331" t="s">
        <v>46</v>
      </c>
      <c r="C23" s="485">
        <f t="shared" si="0"/>
        <v>100.00000000000001</v>
      </c>
      <c r="D23" s="338"/>
      <c r="E23" s="485">
        <v>37.558022199798188</v>
      </c>
      <c r="F23" s="341"/>
      <c r="G23" s="485">
        <v>24.213925327951564</v>
      </c>
      <c r="H23" s="341"/>
      <c r="I23" s="485">
        <v>20.916246215943492</v>
      </c>
      <c r="J23" s="341"/>
      <c r="K23" s="488">
        <v>4.6659939455095865</v>
      </c>
      <c r="L23" s="341"/>
      <c r="M23" s="485">
        <v>2.9424823410696268</v>
      </c>
      <c r="N23" s="341"/>
      <c r="O23" s="485">
        <v>2.320887991927346</v>
      </c>
      <c r="P23" s="341"/>
      <c r="Q23" s="485">
        <v>3.7618567103935421</v>
      </c>
      <c r="R23" s="341"/>
      <c r="S23" s="485">
        <v>8.0726538849646822E-3</v>
      </c>
      <c r="T23" s="341"/>
      <c r="U23" s="488">
        <v>3.6125126135216949</v>
      </c>
    </row>
    <row r="24" spans="1:21" s="275" customFormat="1" ht="18" customHeight="1" x14ac:dyDescent="0.2">
      <c r="B24" s="331" t="s">
        <v>47</v>
      </c>
      <c r="C24" s="485">
        <f t="shared" si="0"/>
        <v>100</v>
      </c>
      <c r="D24" s="338"/>
      <c r="E24" s="485">
        <v>46.687443450286523</v>
      </c>
      <c r="F24" s="341"/>
      <c r="G24" s="485">
        <v>13.581984517945109</v>
      </c>
      <c r="H24" s="341"/>
      <c r="I24" s="485">
        <v>15.50216145571529</v>
      </c>
      <c r="J24" s="341"/>
      <c r="K24" s="488">
        <v>5.9515431788478939</v>
      </c>
      <c r="L24" s="341"/>
      <c r="M24" s="485">
        <v>2.3424147984316881</v>
      </c>
      <c r="N24" s="341"/>
      <c r="O24" s="485">
        <v>2.1011360209108272</v>
      </c>
      <c r="P24" s="341"/>
      <c r="Q24" s="485">
        <v>1.07570121644717</v>
      </c>
      <c r="R24" s="341"/>
      <c r="S24" s="485">
        <v>0.14074595355383532</v>
      </c>
      <c r="T24" s="341"/>
      <c r="U24" s="488">
        <v>12.616869407861667</v>
      </c>
    </row>
    <row r="25" spans="1:21" s="275" customFormat="1" ht="18" customHeight="1" x14ac:dyDescent="0.2">
      <c r="B25" s="331" t="s">
        <v>48</v>
      </c>
      <c r="C25" s="485">
        <f t="shared" si="0"/>
        <v>99.999999999999986</v>
      </c>
      <c r="D25" s="338"/>
      <c r="E25" s="485">
        <v>33.093844489444926</v>
      </c>
      <c r="F25" s="341"/>
      <c r="G25" s="485">
        <v>20.866043440872144</v>
      </c>
      <c r="H25" s="341"/>
      <c r="I25" s="485">
        <v>12.754861438597464</v>
      </c>
      <c r="J25" s="341"/>
      <c r="K25" s="488">
        <v>4.4855613193153765</v>
      </c>
      <c r="L25" s="341"/>
      <c r="M25" s="485">
        <v>3.8614108574440342</v>
      </c>
      <c r="N25" s="341"/>
      <c r="O25" s="485">
        <v>1.1456628477905073</v>
      </c>
      <c r="P25" s="341"/>
      <c r="Q25" s="485">
        <v>1.764265305556326</v>
      </c>
      <c r="R25" s="341"/>
      <c r="S25" s="485">
        <v>19.645482537657077</v>
      </c>
      <c r="T25" s="341"/>
      <c r="U25" s="488">
        <v>2.3828677633221447</v>
      </c>
    </row>
    <row r="26" spans="1:21" s="275" customFormat="1" ht="18" customHeight="1" x14ac:dyDescent="0.2">
      <c r="B26" s="331" t="s">
        <v>49</v>
      </c>
      <c r="C26" s="485">
        <f t="shared" si="0"/>
        <v>100.00000000000001</v>
      </c>
      <c r="D26" s="338"/>
      <c r="E26" s="485">
        <v>23.596419853539462</v>
      </c>
      <c r="F26" s="341"/>
      <c r="G26" s="485">
        <v>27.827502034174124</v>
      </c>
      <c r="H26" s="341"/>
      <c r="I26" s="485">
        <v>34.336859235150527</v>
      </c>
      <c r="J26" s="341"/>
      <c r="K26" s="488">
        <v>6.6720911310008137</v>
      </c>
      <c r="L26" s="341"/>
      <c r="M26" s="485">
        <v>3.0919446704637918</v>
      </c>
      <c r="N26" s="341"/>
      <c r="O26" s="485">
        <v>0.89503661513425548</v>
      </c>
      <c r="P26" s="341"/>
      <c r="Q26" s="485">
        <v>0.56956875508543536</v>
      </c>
      <c r="R26" s="341"/>
      <c r="S26" s="485">
        <v>8.1366965012205042E-2</v>
      </c>
      <c r="T26" s="341"/>
      <c r="U26" s="488">
        <v>2.9292107404393817</v>
      </c>
    </row>
    <row r="27" spans="1:21" s="275" customFormat="1" ht="18" customHeight="1" x14ac:dyDescent="0.2">
      <c r="B27" s="336" t="s">
        <v>4</v>
      </c>
      <c r="C27" s="485">
        <f t="shared" si="0"/>
        <v>100.00000000000003</v>
      </c>
      <c r="D27" s="338"/>
      <c r="E27" s="485">
        <v>7.1141709695926565</v>
      </c>
      <c r="F27" s="341"/>
      <c r="G27" s="485">
        <v>70.109007458405046</v>
      </c>
      <c r="H27" s="341"/>
      <c r="I27" s="485">
        <v>4.4176706827309236</v>
      </c>
      <c r="J27" s="341"/>
      <c r="K27" s="488">
        <v>4.4750430292598971</v>
      </c>
      <c r="L27" s="341"/>
      <c r="M27" s="485">
        <v>10.097532989099255</v>
      </c>
      <c r="N27" s="341"/>
      <c r="O27" s="485">
        <v>0.63109581181870344</v>
      </c>
      <c r="P27" s="341"/>
      <c r="Q27" s="485">
        <v>0.6884681583476765</v>
      </c>
      <c r="R27" s="341"/>
      <c r="S27" s="485">
        <v>5.737234652897303E-2</v>
      </c>
      <c r="T27" s="341"/>
      <c r="U27" s="488">
        <v>2.4096385542168677</v>
      </c>
    </row>
    <row r="28" spans="1:21" s="212" customFormat="1" ht="18" customHeight="1" x14ac:dyDescent="0.2">
      <c r="B28" s="736" t="s">
        <v>3</v>
      </c>
      <c r="C28" s="486">
        <f>K28+M28+G28+I28+E28+S28+O28+U28+Q28</f>
        <v>100</v>
      </c>
      <c r="D28" s="349"/>
      <c r="E28" s="486">
        <v>34.462441988133882</v>
      </c>
      <c r="F28" s="352"/>
      <c r="G28" s="486">
        <v>24.207164003690764</v>
      </c>
      <c r="H28" s="352"/>
      <c r="I28" s="486">
        <v>20.104365516423737</v>
      </c>
      <c r="J28" s="352"/>
      <c r="K28" s="489">
        <v>4.4625966291690791</v>
      </c>
      <c r="L28" s="352"/>
      <c r="M28" s="486">
        <v>3.297462340612344</v>
      </c>
      <c r="N28" s="352"/>
      <c r="O28" s="486">
        <v>1.7792310216789551</v>
      </c>
      <c r="P28" s="352"/>
      <c r="Q28" s="486">
        <v>1.7589558637303198</v>
      </c>
      <c r="R28" s="352"/>
      <c r="S28" s="486">
        <v>1.3831781481907859</v>
      </c>
      <c r="T28" s="352"/>
      <c r="U28" s="489">
        <v>8.5446044883701351</v>
      </c>
    </row>
    <row r="29" spans="1:21" s="256" customFormat="1" ht="6.75" customHeight="1" x14ac:dyDescent="0.2">
      <c r="B29" s="1144"/>
      <c r="C29" s="1144"/>
      <c r="D29" s="293"/>
    </row>
    <row r="30" spans="1:21" x14ac:dyDescent="0.2">
      <c r="E30" s="319"/>
    </row>
    <row r="31" spans="1:21" x14ac:dyDescent="0.2">
      <c r="E31" s="319"/>
      <c r="G31" s="319"/>
    </row>
    <row r="32" spans="1:21" x14ac:dyDescent="0.2">
      <c r="B32" s="319"/>
      <c r="G32" s="319"/>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RowHeight="12.75" x14ac:dyDescent="0.2"/>
  <cols>
    <col min="1" max="1" width="2" customWidth="1"/>
    <col min="2" max="2" width="12" customWidth="1"/>
    <col min="3" max="3" width="9.28515625" customWidth="1"/>
    <col min="4" max="4" width="9.42578125" bestFit="1" customWidth="1"/>
    <col min="5" max="5" width="10" bestFit="1" customWidth="1"/>
    <col min="6" max="6" width="7.140625" bestFit="1" customWidth="1"/>
    <col min="7" max="7" width="5.5703125" customWidth="1"/>
    <col min="9" max="12" width="10.42578125" customWidth="1"/>
    <col min="13" max="13" width="4.85546875" customWidth="1"/>
    <col min="15" max="15" width="8.85546875" bestFit="1" customWidth="1"/>
    <col min="16" max="16" width="9.42578125" bestFit="1" customWidth="1"/>
    <col min="17" max="17" width="10" bestFit="1" customWidth="1"/>
    <col min="18" max="18" width="8.7109375" customWidth="1"/>
    <col min="19" max="19" width="5.28515625" customWidth="1"/>
  </cols>
  <sheetData>
    <row r="1" spans="2:18" s="354" customFormat="1" x14ac:dyDescent="0.2">
      <c r="B1" s="354" t="s">
        <v>85</v>
      </c>
      <c r="C1" s="354" t="s">
        <v>86</v>
      </c>
      <c r="J1" s="354" t="s">
        <v>85</v>
      </c>
      <c r="K1" s="354" t="s">
        <v>70</v>
      </c>
      <c r="R1" s="354" t="s">
        <v>87</v>
      </c>
    </row>
    <row r="2" spans="2:18" s="2" customFormat="1" ht="15" customHeight="1" x14ac:dyDescent="0.2">
      <c r="B2" s="11"/>
    </row>
    <row r="3" spans="2:18" s="44" customFormat="1" ht="38.25" customHeight="1" x14ac:dyDescent="0.2">
      <c r="B3" s="1069"/>
      <c r="C3" s="1069"/>
      <c r="D3" s="1069"/>
    </row>
    <row r="4" spans="2:18" s="7" customFormat="1" ht="23.25" customHeight="1" x14ac:dyDescent="0.2">
      <c r="B4" s="1184" t="s">
        <v>340</v>
      </c>
      <c r="C4" s="1184"/>
      <c r="D4" s="1184"/>
      <c r="E4" s="1184"/>
      <c r="F4" s="1184"/>
      <c r="G4" s="1184"/>
      <c r="H4" s="1184"/>
      <c r="I4" s="1184"/>
      <c r="J4" s="1184"/>
      <c r="K4" s="1184"/>
      <c r="L4" s="1184"/>
      <c r="M4" s="1184"/>
      <c r="N4" s="1184"/>
      <c r="O4" s="1184"/>
      <c r="P4" s="1184"/>
      <c r="Q4" s="1184"/>
      <c r="R4" s="1184"/>
    </row>
    <row r="5" spans="2:18" s="7" customFormat="1" ht="15.75" customHeight="1" x14ac:dyDescent="0.2">
      <c r="B5" s="1182" t="str">
        <f>porsaad!B6</f>
        <v>Situación a 31 de octubre de 2023</v>
      </c>
      <c r="C5" s="1182"/>
      <c r="D5" s="1182"/>
      <c r="E5" s="1182"/>
      <c r="F5" s="1182"/>
      <c r="G5" s="1182"/>
      <c r="H5" s="1182"/>
      <c r="I5" s="1182"/>
      <c r="J5" s="1182"/>
      <c r="K5" s="1182"/>
      <c r="L5" s="1182"/>
      <c r="M5" s="1182"/>
      <c r="N5" s="1182"/>
      <c r="O5" s="1182"/>
      <c r="P5" s="1182"/>
      <c r="Q5" s="1182"/>
      <c r="R5" s="1182"/>
    </row>
    <row r="7" spans="2:18" ht="16.5" customHeight="1" x14ac:dyDescent="0.2">
      <c r="B7" s="1185" t="s">
        <v>88</v>
      </c>
      <c r="C7" s="1186"/>
      <c r="D7" s="1186"/>
      <c r="E7" s="1186"/>
      <c r="F7" s="1187"/>
      <c r="G7" s="355"/>
      <c r="H7" s="1185" t="s">
        <v>89</v>
      </c>
      <c r="I7" s="1186"/>
      <c r="J7" s="1186"/>
      <c r="K7" s="1186"/>
      <c r="L7" s="1187"/>
      <c r="M7" s="355"/>
      <c r="N7" s="1185" t="s">
        <v>90</v>
      </c>
      <c r="O7" s="1186"/>
      <c r="P7" s="1186"/>
      <c r="Q7" s="1186"/>
      <c r="R7" s="1187"/>
    </row>
    <row r="8" spans="2:18" ht="16.5" customHeight="1" x14ac:dyDescent="0.2">
      <c r="B8" s="357" t="s">
        <v>91</v>
      </c>
      <c r="C8" s="358" t="s">
        <v>51</v>
      </c>
      <c r="D8" s="358" t="s">
        <v>36</v>
      </c>
      <c r="E8" s="358" t="s">
        <v>35</v>
      </c>
      <c r="F8" s="359" t="s">
        <v>3</v>
      </c>
      <c r="G8" s="355"/>
      <c r="H8" s="357" t="s">
        <v>91</v>
      </c>
      <c r="I8" s="358" t="s">
        <v>51</v>
      </c>
      <c r="J8" s="358" t="s">
        <v>36</v>
      </c>
      <c r="K8" s="358" t="s">
        <v>35</v>
      </c>
      <c r="L8" s="359" t="s">
        <v>3</v>
      </c>
      <c r="M8" s="355"/>
      <c r="N8" s="357" t="s">
        <v>91</v>
      </c>
      <c r="O8" s="358" t="s">
        <v>51</v>
      </c>
      <c r="P8" s="358" t="s">
        <v>36</v>
      </c>
      <c r="Q8" s="358" t="s">
        <v>35</v>
      </c>
      <c r="R8" s="359" t="s">
        <v>3</v>
      </c>
    </row>
    <row r="9" spans="2:18" ht="16.5" customHeight="1" x14ac:dyDescent="0.2">
      <c r="B9" s="397" t="s">
        <v>92</v>
      </c>
      <c r="C9" s="379">
        <v>3.0680645020574934E-3</v>
      </c>
      <c r="D9" s="379">
        <v>1.7585173405101229E-3</v>
      </c>
      <c r="E9" s="379">
        <v>1.2807966843195948E-3</v>
      </c>
      <c r="F9" s="380">
        <v>2.1934368580275054E-3</v>
      </c>
      <c r="G9" s="355"/>
      <c r="H9" s="397" t="s">
        <v>92</v>
      </c>
      <c r="I9" s="383">
        <v>5.9779669219163652E-4</v>
      </c>
      <c r="J9" s="383">
        <v>0</v>
      </c>
      <c r="K9" s="383">
        <v>0</v>
      </c>
      <c r="L9" s="384">
        <v>3.1823967994180761E-4</v>
      </c>
      <c r="M9" s="356"/>
      <c r="N9" s="397" t="s">
        <v>92</v>
      </c>
      <c r="O9" s="383">
        <v>2.5651864247786585E-3</v>
      </c>
      <c r="P9" s="383">
        <v>1.5370530015971985E-3</v>
      </c>
      <c r="Q9" s="383">
        <v>1.0915691613314692E-3</v>
      </c>
      <c r="R9" s="384">
        <v>1.8867550783919498E-3</v>
      </c>
    </row>
    <row r="10" spans="2:18" ht="16.5" customHeight="1" x14ac:dyDescent="0.2">
      <c r="B10" s="398" t="s">
        <v>93</v>
      </c>
      <c r="C10" s="381">
        <v>0.42002675468570516</v>
      </c>
      <c r="D10" s="381">
        <v>1.6828246375925133E-2</v>
      </c>
      <c r="E10" s="381">
        <v>6.562284135390283E-3</v>
      </c>
      <c r="F10" s="382">
        <v>0.17887906792254002</v>
      </c>
      <c r="G10" s="355"/>
      <c r="H10" s="398" t="s">
        <v>93</v>
      </c>
      <c r="I10" s="381">
        <v>2.1663013464658831E-2</v>
      </c>
      <c r="J10" s="381">
        <v>1.5934562065119244E-4</v>
      </c>
      <c r="K10" s="381">
        <v>0</v>
      </c>
      <c r="L10" s="382">
        <v>1.157786264169243E-2</v>
      </c>
      <c r="M10" s="356"/>
      <c r="N10" s="398" t="s">
        <v>93</v>
      </c>
      <c r="O10" s="381">
        <v>0.33894045640630699</v>
      </c>
      <c r="P10" s="381">
        <v>1.472897745878359E-2</v>
      </c>
      <c r="Q10" s="381">
        <v>5.5927588490691004E-3</v>
      </c>
      <c r="R10" s="382">
        <v>0.15151980350015351</v>
      </c>
    </row>
    <row r="11" spans="2:18" ht="16.5" customHeight="1" x14ac:dyDescent="0.2">
      <c r="B11" s="399" t="s">
        <v>94</v>
      </c>
      <c r="C11" s="383">
        <v>8.9373736786238792E-2</v>
      </c>
      <c r="D11" s="383">
        <v>5.6081411707138054E-2</v>
      </c>
      <c r="E11" s="383">
        <v>1.3311650932535115E-2</v>
      </c>
      <c r="F11" s="384">
        <v>6.0839011798973434E-2</v>
      </c>
      <c r="G11" s="355"/>
      <c r="H11" s="399" t="s">
        <v>94</v>
      </c>
      <c r="I11" s="383">
        <v>9.3654815110023062E-2</v>
      </c>
      <c r="J11" s="383">
        <v>6.9049768948850057E-4</v>
      </c>
      <c r="K11" s="383">
        <v>1.6622340425531914E-4</v>
      </c>
      <c r="L11" s="384">
        <v>5.0084863914651147E-2</v>
      </c>
      <c r="M11" s="356"/>
      <c r="N11" s="399" t="s">
        <v>94</v>
      </c>
      <c r="O11" s="383">
        <v>9.0233182973647491E-2</v>
      </c>
      <c r="P11" s="383">
        <v>4.9105501981461804E-2</v>
      </c>
      <c r="Q11" s="383">
        <v>1.1369490028699683E-2</v>
      </c>
      <c r="R11" s="384">
        <v>5.9073756772014617E-2</v>
      </c>
    </row>
    <row r="12" spans="2:18" ht="16.5" customHeight="1" x14ac:dyDescent="0.2">
      <c r="B12" s="398" t="s">
        <v>95</v>
      </c>
      <c r="C12" s="381">
        <v>0.41006645049656115</v>
      </c>
      <c r="D12" s="381">
        <v>1.0742247232246621E-2</v>
      </c>
      <c r="E12" s="381">
        <v>2.5040294727147132E-2</v>
      </c>
      <c r="F12" s="382">
        <v>0.17626825643970565</v>
      </c>
      <c r="G12" s="355"/>
      <c r="H12" s="398" t="s">
        <v>95</v>
      </c>
      <c r="I12" s="381">
        <v>0.70485923311224341</v>
      </c>
      <c r="J12" s="381">
        <v>1.0198119721676316E-2</v>
      </c>
      <c r="K12" s="381">
        <v>8.3111702127659575E-4</v>
      </c>
      <c r="L12" s="382">
        <v>0.37829605382796871</v>
      </c>
      <c r="M12" s="356"/>
      <c r="N12" s="398" t="s">
        <v>95</v>
      </c>
      <c r="O12" s="381">
        <v>0.46997921214612876</v>
      </c>
      <c r="P12" s="381">
        <v>1.0672494102394462E-2</v>
      </c>
      <c r="Q12" s="381">
        <v>2.1463438565506414E-2</v>
      </c>
      <c r="R12" s="382">
        <v>0.20925401368764052</v>
      </c>
    </row>
    <row r="13" spans="2:18" ht="16.5" customHeight="1" x14ac:dyDescent="0.2">
      <c r="B13" s="399" t="s">
        <v>96</v>
      </c>
      <c r="C13" s="383">
        <v>7.1648757506579619E-2</v>
      </c>
      <c r="D13" s="383">
        <v>0.17189889289864824</v>
      </c>
      <c r="E13" s="383">
        <v>0.15611328574717936</v>
      </c>
      <c r="F13" s="384">
        <v>0.12783503933977847</v>
      </c>
      <c r="G13" s="355"/>
      <c r="H13" s="399" t="s">
        <v>96</v>
      </c>
      <c r="I13" s="383">
        <v>0.16171823849241368</v>
      </c>
      <c r="J13" s="383">
        <v>8.2487916290433949E-2</v>
      </c>
      <c r="K13" s="383">
        <v>5.9009308510638301E-3</v>
      </c>
      <c r="L13" s="384">
        <v>0.11070194580832879</v>
      </c>
      <c r="M13" s="356"/>
      <c r="N13" s="399" t="s">
        <v>96</v>
      </c>
      <c r="O13" s="383">
        <v>8.9961030012102122E-2</v>
      </c>
      <c r="P13" s="383">
        <v>0.16062872150604462</v>
      </c>
      <c r="Q13" s="383">
        <v>0.13391959182672258</v>
      </c>
      <c r="R13" s="384">
        <v>0.12501857042399991</v>
      </c>
    </row>
    <row r="14" spans="2:18" ht="16.5" customHeight="1" x14ac:dyDescent="0.2">
      <c r="B14" s="398" t="s">
        <v>97</v>
      </c>
      <c r="C14" s="381">
        <v>4.173149346400477E-3</v>
      </c>
      <c r="D14" s="381">
        <v>0.68153250963361678</v>
      </c>
      <c r="E14" s="381">
        <v>2.207575408703661E-2</v>
      </c>
      <c r="F14" s="382">
        <v>0.27010058432447476</v>
      </c>
      <c r="G14" s="355"/>
      <c r="H14" s="398" t="s">
        <v>97</v>
      </c>
      <c r="I14" s="381">
        <v>3.131316006718096E-3</v>
      </c>
      <c r="J14" s="381">
        <v>0.7334147766505551</v>
      </c>
      <c r="K14" s="381">
        <v>1.4128989361702128E-2</v>
      </c>
      <c r="L14" s="382">
        <v>0.21349336242953265</v>
      </c>
      <c r="M14" s="356"/>
      <c r="N14" s="398" t="s">
        <v>97</v>
      </c>
      <c r="O14" s="381">
        <v>3.9606941637665974E-3</v>
      </c>
      <c r="P14" s="381">
        <v>0.68797824067576874</v>
      </c>
      <c r="Q14" s="381">
        <v>2.0899256751784532E-2</v>
      </c>
      <c r="R14" s="382">
        <v>0.26081541493755384</v>
      </c>
    </row>
    <row r="15" spans="2:18" ht="16.5" customHeight="1" x14ac:dyDescent="0.2">
      <c r="B15" s="399" t="s">
        <v>98</v>
      </c>
      <c r="C15" s="383">
        <v>5.8162360228578079E-4</v>
      </c>
      <c r="D15" s="383">
        <v>4.902440516239525E-2</v>
      </c>
      <c r="E15" s="383">
        <v>0.1069393276536956</v>
      </c>
      <c r="F15" s="384">
        <v>4.1213524121885232E-2</v>
      </c>
      <c r="G15" s="355"/>
      <c r="H15" s="399" t="s">
        <v>98</v>
      </c>
      <c r="I15" s="383">
        <v>2.5619858236784423E-4</v>
      </c>
      <c r="J15" s="383">
        <v>0.13565623838104848</v>
      </c>
      <c r="K15" s="383">
        <v>3.6984707446808512E-2</v>
      </c>
      <c r="L15" s="384">
        <v>4.5584045584045586E-2</v>
      </c>
      <c r="M15" s="356"/>
      <c r="N15" s="399" t="s">
        <v>98</v>
      </c>
      <c r="O15" s="383">
        <v>5.1535348037313913E-4</v>
      </c>
      <c r="P15" s="383">
        <v>5.9918335705741226E-2</v>
      </c>
      <c r="Q15" s="383">
        <v>9.6597738366816302E-2</v>
      </c>
      <c r="R15" s="384">
        <v>4.1922113165687801E-2</v>
      </c>
    </row>
    <row r="16" spans="2:18" ht="16.5" customHeight="1" x14ac:dyDescent="0.2">
      <c r="B16" s="398" t="s">
        <v>99</v>
      </c>
      <c r="C16" s="381">
        <v>4.5075829177148007E-4</v>
      </c>
      <c r="D16" s="381">
        <v>1.0275857850633067E-2</v>
      </c>
      <c r="E16" s="381">
        <v>8.7900069076675108E-2</v>
      </c>
      <c r="F16" s="382">
        <v>2.2242219367366634E-2</v>
      </c>
      <c r="G16" s="355"/>
      <c r="H16" s="398" t="s">
        <v>99</v>
      </c>
      <c r="I16" s="381">
        <v>4.1845768453414554E-3</v>
      </c>
      <c r="J16" s="381">
        <v>5.5239815159080045E-3</v>
      </c>
      <c r="K16" s="381">
        <v>0.16738696808510639</v>
      </c>
      <c r="L16" s="382">
        <v>3.4324422622294966E-2</v>
      </c>
      <c r="M16" s="356"/>
      <c r="N16" s="398" t="s">
        <v>99</v>
      </c>
      <c r="O16" s="381">
        <v>1.2102121055953491E-3</v>
      </c>
      <c r="P16" s="381">
        <v>9.6767510709249716E-3</v>
      </c>
      <c r="Q16" s="381">
        <v>9.961488458802463E-2</v>
      </c>
      <c r="R16" s="382">
        <v>2.4213356839363355E-2</v>
      </c>
    </row>
    <row r="17" spans="2:18" ht="16.5" customHeight="1" x14ac:dyDescent="0.2">
      <c r="B17" s="399" t="s">
        <v>100</v>
      </c>
      <c r="C17" s="383">
        <v>2.6900091605717362E-4</v>
      </c>
      <c r="D17" s="383">
        <v>5.9636675025995472E-4</v>
      </c>
      <c r="E17" s="383">
        <v>0.51771528897075758</v>
      </c>
      <c r="F17" s="384">
        <v>0.10683014332822222</v>
      </c>
      <c r="G17" s="355"/>
      <c r="H17" s="399" t="s">
        <v>100</v>
      </c>
      <c r="I17" s="383">
        <v>1.1386603660793077E-4</v>
      </c>
      <c r="J17" s="383">
        <v>2.6557603441865408E-4</v>
      </c>
      <c r="K17" s="383">
        <v>0.60621675531914898</v>
      </c>
      <c r="L17" s="384">
        <v>0.11067163726738195</v>
      </c>
      <c r="M17" s="356"/>
      <c r="N17" s="399" t="s">
        <v>100</v>
      </c>
      <c r="O17" s="383">
        <v>2.3741003028425508E-4</v>
      </c>
      <c r="P17" s="383">
        <v>5.5467564840246727E-4</v>
      </c>
      <c r="Q17" s="383">
        <v>0.53068658473765551</v>
      </c>
      <c r="R17" s="384">
        <v>0.10744352115047491</v>
      </c>
    </row>
    <row r="18" spans="2:18" ht="16.5" customHeight="1" x14ac:dyDescent="0.2">
      <c r="B18" s="400" t="s">
        <v>101</v>
      </c>
      <c r="C18" s="385">
        <v>3.4170386634289619E-4</v>
      </c>
      <c r="D18" s="385">
        <v>1.2615450486268274E-3</v>
      </c>
      <c r="E18" s="385">
        <v>6.3061247985263649E-2</v>
      </c>
      <c r="F18" s="386">
        <v>1.3598716499026126E-2</v>
      </c>
      <c r="G18" s="355"/>
      <c r="H18" s="400" t="s">
        <v>101</v>
      </c>
      <c r="I18" s="381">
        <v>9.8209456574340284E-3</v>
      </c>
      <c r="J18" s="381">
        <v>3.1603548095819833E-2</v>
      </c>
      <c r="K18" s="381">
        <v>0.16838430851063829</v>
      </c>
      <c r="L18" s="382">
        <v>4.4947566224161968E-2</v>
      </c>
      <c r="M18" s="356"/>
      <c r="N18" s="400" t="s">
        <v>101</v>
      </c>
      <c r="O18" s="381">
        <v>2.3972622570166244E-3</v>
      </c>
      <c r="P18" s="381">
        <v>5.1992488488809586E-3</v>
      </c>
      <c r="Q18" s="381">
        <v>7.8764687124389832E-2</v>
      </c>
      <c r="R18" s="382">
        <v>1.8852694444719563E-2</v>
      </c>
    </row>
    <row r="19" spans="2:18" ht="16.5" customHeight="1" x14ac:dyDescent="0.2">
      <c r="B19" s="360" t="s">
        <v>3</v>
      </c>
      <c r="C19" s="387">
        <f>SUM(C9:C18)</f>
        <v>1</v>
      </c>
      <c r="D19" s="387">
        <f>SUM(D9:D18)</f>
        <v>1.0000000000000002</v>
      </c>
      <c r="E19" s="387">
        <f>SUM(E9:E18)</f>
        <v>1</v>
      </c>
      <c r="F19" s="388">
        <f>SUM(F9:F18)</f>
        <v>1</v>
      </c>
      <c r="G19" s="355"/>
      <c r="H19" s="360" t="s">
        <v>3</v>
      </c>
      <c r="I19" s="387">
        <f>SUM(I9:I18)</f>
        <v>1</v>
      </c>
      <c r="J19" s="387">
        <f>SUM(J9:J18)</f>
        <v>1</v>
      </c>
      <c r="K19" s="387">
        <f>SUM(K9:K18)</f>
        <v>1</v>
      </c>
      <c r="L19" s="388">
        <f>SUM(L9:L18)</f>
        <v>1</v>
      </c>
      <c r="M19" s="355"/>
      <c r="N19" s="360" t="s">
        <v>3</v>
      </c>
      <c r="O19" s="387">
        <f>SUM(O9:O18)</f>
        <v>0.99999999999999978</v>
      </c>
      <c r="P19" s="387">
        <f>SUM(P9:P18)</f>
        <v>1.0000000000000002</v>
      </c>
      <c r="Q19" s="387">
        <f>SUM(Q9:Q18)</f>
        <v>1</v>
      </c>
      <c r="R19" s="388">
        <f>SUM(R9:R18)</f>
        <v>1</v>
      </c>
    </row>
  </sheetData>
  <mergeCells count="6">
    <mergeCell ref="B3:D3"/>
    <mergeCell ref="B4:R4"/>
    <mergeCell ref="B5:R5"/>
    <mergeCell ref="B7:F7"/>
    <mergeCell ref="H7:L7"/>
    <mergeCell ref="N7:R7"/>
  </mergeCells>
  <conditionalFormatting sqref="C9:C18">
    <cfRule type="colorScale" priority="1">
      <colorScale>
        <cfvo type="min"/>
        <cfvo type="max"/>
        <color rgb="FFFCFCFF"/>
        <color rgb="FF63BE7B"/>
      </colorScale>
    </cfRule>
  </conditionalFormatting>
  <conditionalFormatting sqref="D9:D18">
    <cfRule type="colorScale" priority="2">
      <colorScale>
        <cfvo type="min"/>
        <cfvo type="max"/>
        <color rgb="FFFCFCFF"/>
        <color rgb="FF63BE7B"/>
      </colorScale>
    </cfRule>
  </conditionalFormatting>
  <conditionalFormatting sqref="E9:E18">
    <cfRule type="colorScale" priority="3">
      <colorScale>
        <cfvo type="min"/>
        <cfvo type="max"/>
        <color rgb="FFFCFCFF"/>
        <color rgb="FF63BE7B"/>
      </colorScale>
    </cfRule>
  </conditionalFormatting>
  <conditionalFormatting sqref="I9:I18">
    <cfRule type="colorScale" priority="4">
      <colorScale>
        <cfvo type="min"/>
        <cfvo type="max"/>
        <color rgb="FFFCFCFF"/>
        <color rgb="FF63BE7B"/>
      </colorScale>
    </cfRule>
  </conditionalFormatting>
  <conditionalFormatting sqref="J9:J18">
    <cfRule type="colorScale" priority="5">
      <colorScale>
        <cfvo type="min"/>
        <cfvo type="max"/>
        <color rgb="FFFCFCFF"/>
        <color rgb="FF63BE7B"/>
      </colorScale>
    </cfRule>
  </conditionalFormatting>
  <conditionalFormatting sqref="K9:K18">
    <cfRule type="colorScale" priority="6">
      <colorScale>
        <cfvo type="min"/>
        <cfvo type="max"/>
        <color rgb="FFFCFCFF"/>
        <color rgb="FF63BE7B"/>
      </colorScale>
    </cfRule>
  </conditionalFormatting>
  <conditionalFormatting sqref="O9:O18">
    <cfRule type="colorScale" priority="7">
      <colorScale>
        <cfvo type="min"/>
        <cfvo type="max"/>
        <color rgb="FFFCFCFF"/>
        <color rgb="FF63BE7B"/>
      </colorScale>
    </cfRule>
  </conditionalFormatting>
  <conditionalFormatting sqref="P9:P18">
    <cfRule type="colorScale" priority="8">
      <colorScale>
        <cfvo type="min"/>
        <cfvo type="max"/>
        <color rgb="FFFCFCFF"/>
        <color rgb="FF63BE7B"/>
      </colorScale>
    </cfRule>
  </conditionalFormatting>
  <conditionalFormatting sqref="Q9:Q18">
    <cfRule type="colorScale" priority="9">
      <colorScale>
        <cfvo type="min"/>
        <cfvo type="max"/>
        <color rgb="FFFCFCFF"/>
        <color rgb="FF63BE7B"/>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461</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10.591254541410247</v>
      </c>
      <c r="D11" s="370">
        <v>0.28452813370245494</v>
      </c>
      <c r="E11" s="376">
        <v>40.796346523186088</v>
      </c>
      <c r="F11" s="372">
        <v>0.21039345081889457</v>
      </c>
      <c r="G11" s="376">
        <v>62.438610501098026</v>
      </c>
      <c r="H11" s="372">
        <v>0.26165780072014627</v>
      </c>
      <c r="I11" s="366"/>
      <c r="J11" s="366"/>
      <c r="K11" s="366"/>
      <c r="L11" s="366"/>
      <c r="M11" s="366"/>
      <c r="N11" s="366"/>
      <c r="O11" s="366"/>
    </row>
    <row r="12" spans="1:18" ht="15" customHeight="1" x14ac:dyDescent="0.2">
      <c r="B12" s="368" t="s">
        <v>10</v>
      </c>
      <c r="C12" s="375">
        <v>10.031480886604562</v>
      </c>
      <c r="D12" s="370">
        <v>0.38091592667162166</v>
      </c>
      <c r="E12" s="377">
        <v>22.728211749515818</v>
      </c>
      <c r="F12" s="373">
        <v>0.27061503958041683</v>
      </c>
      <c r="G12" s="377">
        <v>47.293430656934305</v>
      </c>
      <c r="H12" s="373">
        <v>0.12260730830674862</v>
      </c>
      <c r="I12" s="366"/>
      <c r="J12" s="366"/>
      <c r="K12" s="366"/>
      <c r="L12" s="366"/>
      <c r="M12" s="366"/>
      <c r="N12" s="366"/>
      <c r="O12" s="366"/>
    </row>
    <row r="13" spans="1:18" ht="15" customHeight="1" x14ac:dyDescent="0.2">
      <c r="B13" s="368" t="s">
        <v>40</v>
      </c>
      <c r="C13" s="375">
        <v>20.083259521700619</v>
      </c>
      <c r="D13" s="370">
        <v>0.1743090687625978</v>
      </c>
      <c r="E13" s="377">
        <v>42.554987212276217</v>
      </c>
      <c r="F13" s="373">
        <v>0.13628002256448421</v>
      </c>
      <c r="G13" s="377">
        <v>68.420507996237063</v>
      </c>
      <c r="H13" s="373">
        <v>0.10775030159184674</v>
      </c>
      <c r="I13" s="366"/>
      <c r="J13" s="366"/>
      <c r="K13" s="366"/>
      <c r="L13" s="366"/>
      <c r="M13" s="366"/>
      <c r="N13" s="366"/>
      <c r="O13" s="366"/>
    </row>
    <row r="14" spans="1:18" ht="15" customHeight="1" x14ac:dyDescent="0.2">
      <c r="B14" s="368" t="s">
        <v>41</v>
      </c>
      <c r="C14" s="375">
        <v>17.924086757990867</v>
      </c>
      <c r="D14" s="370">
        <v>0.21271883029902963</v>
      </c>
      <c r="E14" s="377">
        <v>27.632075471698112</v>
      </c>
      <c r="F14" s="373">
        <v>0.40096708076602572</v>
      </c>
      <c r="G14" s="377">
        <v>32.52479338842975</v>
      </c>
      <c r="H14" s="373">
        <v>0.54533125085393908</v>
      </c>
      <c r="I14" s="366"/>
      <c r="J14" s="366"/>
      <c r="K14" s="366"/>
      <c r="L14" s="366"/>
      <c r="M14" s="366"/>
      <c r="N14" s="366"/>
      <c r="O14" s="366"/>
    </row>
    <row r="15" spans="1:18" ht="15" customHeight="1" x14ac:dyDescent="0.2">
      <c r="B15" s="368" t="s">
        <v>9</v>
      </c>
      <c r="C15" s="375">
        <v>20.208240035826243</v>
      </c>
      <c r="D15" s="370">
        <v>9.6399118751407137E-2</v>
      </c>
      <c r="E15" s="377">
        <v>44.126601483479433</v>
      </c>
      <c r="F15" s="373">
        <v>9.3351589006615499E-2</v>
      </c>
      <c r="G15" s="377">
        <v>69.548908296943225</v>
      </c>
      <c r="H15" s="373">
        <v>7.8880217784526238E-2</v>
      </c>
      <c r="I15" s="366"/>
      <c r="J15" s="366"/>
      <c r="K15" s="366"/>
      <c r="L15" s="366"/>
      <c r="M15" s="366"/>
      <c r="N15" s="366"/>
      <c r="O15" s="366"/>
    </row>
    <row r="16" spans="1:18" ht="15" customHeight="1" x14ac:dyDescent="0.2">
      <c r="B16" s="368" t="s">
        <v>8</v>
      </c>
      <c r="C16" s="375">
        <v>20.925418719211823</v>
      </c>
      <c r="D16" s="370">
        <v>0.62206286981286729</v>
      </c>
      <c r="E16" s="377">
        <v>34.588333333333331</v>
      </c>
      <c r="F16" s="373">
        <v>0.37368295008521107</v>
      </c>
      <c r="G16" s="377">
        <v>43.060429447852762</v>
      </c>
      <c r="H16" s="373">
        <v>0.46439527902885186</v>
      </c>
      <c r="I16" s="366"/>
      <c r="J16" s="366"/>
      <c r="K16" s="366"/>
      <c r="L16" s="366"/>
      <c r="M16" s="366"/>
      <c r="N16" s="366"/>
      <c r="O16" s="366"/>
    </row>
    <row r="17" spans="1:15" ht="15" customHeight="1" x14ac:dyDescent="0.2">
      <c r="B17" s="368" t="s">
        <v>7</v>
      </c>
      <c r="C17" s="375">
        <v>21.867360626710308</v>
      </c>
      <c r="D17" s="370">
        <v>0.22282068858480938</v>
      </c>
      <c r="E17" s="377">
        <v>45.070406410990266</v>
      </c>
      <c r="F17" s="373">
        <v>0.19106830870546887</v>
      </c>
      <c r="G17" s="377">
        <v>72.639468008626892</v>
      </c>
      <c r="H17" s="373">
        <v>0.15115560910723261</v>
      </c>
      <c r="I17" s="366"/>
      <c r="J17" s="366"/>
      <c r="K17" s="366"/>
      <c r="L17" s="366"/>
      <c r="M17" s="366"/>
      <c r="N17" s="366"/>
      <c r="O17" s="366"/>
    </row>
    <row r="18" spans="1:15" ht="15" customHeight="1" x14ac:dyDescent="0.2">
      <c r="B18" s="368" t="s">
        <v>43</v>
      </c>
      <c r="C18" s="375">
        <v>17.377963737796374</v>
      </c>
      <c r="D18" s="370">
        <v>0.26614953537400071</v>
      </c>
      <c r="E18" s="377">
        <v>30.111301004058962</v>
      </c>
      <c r="F18" s="373">
        <v>0.45476206914052092</v>
      </c>
      <c r="G18" s="377">
        <v>40.32673267326733</v>
      </c>
      <c r="H18" s="373">
        <v>0.51858471397566364</v>
      </c>
      <c r="I18" s="366"/>
      <c r="J18" s="366"/>
      <c r="K18" s="366"/>
      <c r="L18" s="366"/>
      <c r="M18" s="366"/>
      <c r="N18" s="366"/>
      <c r="O18" s="366"/>
    </row>
    <row r="19" spans="1:15" ht="15" customHeight="1" x14ac:dyDescent="0.2">
      <c r="B19" s="368" t="s">
        <v>44</v>
      </c>
      <c r="C19" s="375">
        <v>16.129601257120409</v>
      </c>
      <c r="D19" s="370">
        <v>0.2375772738822502</v>
      </c>
      <c r="E19" s="377">
        <v>25.45079941860465</v>
      </c>
      <c r="F19" s="373">
        <v>0.48199206638420039</v>
      </c>
      <c r="G19" s="377">
        <v>34.71661931818182</v>
      </c>
      <c r="H19" s="373">
        <v>0.55863355330711917</v>
      </c>
      <c r="I19" s="366"/>
      <c r="J19" s="366"/>
      <c r="K19" s="366"/>
      <c r="L19" s="366"/>
      <c r="M19" s="366"/>
      <c r="N19" s="366"/>
      <c r="O19" s="366"/>
    </row>
    <row r="20" spans="1:15" ht="15" customHeight="1" x14ac:dyDescent="0.2">
      <c r="B20" s="368" t="s">
        <v>6</v>
      </c>
      <c r="C20" s="375">
        <v>20.18332576101772</v>
      </c>
      <c r="D20" s="370">
        <v>0.10041689862438022</v>
      </c>
      <c r="E20" s="377">
        <v>31.189945189945188</v>
      </c>
      <c r="F20" s="373">
        <v>0.11259735576761278</v>
      </c>
      <c r="G20" s="377">
        <v>55.266461301501735</v>
      </c>
      <c r="H20" s="373">
        <v>0.12592792597705041</v>
      </c>
      <c r="I20" s="366"/>
      <c r="J20" s="366"/>
      <c r="K20" s="366"/>
      <c r="L20" s="366"/>
      <c r="M20" s="366"/>
      <c r="N20" s="366"/>
      <c r="O20" s="366"/>
    </row>
    <row r="21" spans="1:15" ht="15" customHeight="1" x14ac:dyDescent="0.2">
      <c r="B21" s="368" t="s">
        <v>5</v>
      </c>
      <c r="C21" s="375">
        <v>19.873421274207129</v>
      </c>
      <c r="D21" s="370">
        <v>9.2103842062892655E-2</v>
      </c>
      <c r="E21" s="377">
        <v>43.566433566433567</v>
      </c>
      <c r="F21" s="373">
        <v>0.15545128204067094</v>
      </c>
      <c r="G21" s="377">
        <v>68.762901798879383</v>
      </c>
      <c r="H21" s="373">
        <v>0.14563888628353081</v>
      </c>
      <c r="I21" s="366"/>
      <c r="J21" s="366"/>
      <c r="K21" s="366"/>
      <c r="L21" s="366"/>
      <c r="M21" s="366"/>
      <c r="N21" s="366"/>
      <c r="O21" s="366"/>
    </row>
    <row r="22" spans="1:15" ht="15" customHeight="1" x14ac:dyDescent="0.2">
      <c r="B22" s="368" t="s">
        <v>38</v>
      </c>
      <c r="C22" s="375">
        <v>19.852772673224518</v>
      </c>
      <c r="D22" s="370">
        <v>7.9795436717429252E-2</v>
      </c>
      <c r="E22" s="377">
        <v>44.085483699692048</v>
      </c>
      <c r="F22" s="373">
        <v>0.10094183801162238</v>
      </c>
      <c r="G22" s="377">
        <v>68.560642654625639</v>
      </c>
      <c r="H22" s="373">
        <v>0.10907591949937981</v>
      </c>
      <c r="I22" s="366"/>
      <c r="J22" s="366"/>
      <c r="K22" s="366"/>
      <c r="L22" s="366"/>
      <c r="M22" s="366"/>
      <c r="N22" s="366"/>
      <c r="O22" s="366"/>
    </row>
    <row r="23" spans="1:15" ht="15" customHeight="1" x14ac:dyDescent="0.2">
      <c r="B23" s="368" t="s">
        <v>45</v>
      </c>
      <c r="C23" s="375">
        <v>20.10147356101713</v>
      </c>
      <c r="D23" s="370">
        <v>8.1153048820999024E-2</v>
      </c>
      <c r="E23" s="377">
        <v>35.465643529822117</v>
      </c>
      <c r="F23" s="373">
        <v>0.32842700003954806</v>
      </c>
      <c r="G23" s="377">
        <v>53.738378849506098</v>
      </c>
      <c r="H23" s="373">
        <v>0.35374797993842216</v>
      </c>
      <c r="I23" s="366"/>
      <c r="J23" s="366"/>
      <c r="K23" s="366"/>
      <c r="L23" s="366"/>
      <c r="M23" s="366"/>
      <c r="N23" s="366"/>
      <c r="O23" s="366"/>
    </row>
    <row r="24" spans="1:15" ht="15" customHeight="1" x14ac:dyDescent="0.2">
      <c r="B24" s="368" t="s">
        <v>46</v>
      </c>
      <c r="C24" s="375">
        <v>18.153973509933774</v>
      </c>
      <c r="D24" s="370">
        <v>0.2456638089703832</v>
      </c>
      <c r="E24" s="377">
        <v>35.252346193952036</v>
      </c>
      <c r="F24" s="373">
        <v>0.29632780445941131</v>
      </c>
      <c r="G24" s="377">
        <v>60.322799097065463</v>
      </c>
      <c r="H24" s="373">
        <v>0.19176668122943843</v>
      </c>
      <c r="I24" s="366"/>
      <c r="J24" s="366"/>
      <c r="K24" s="366"/>
      <c r="L24" s="366"/>
      <c r="M24" s="366"/>
      <c r="N24" s="366"/>
      <c r="O24" s="366"/>
    </row>
    <row r="25" spans="1:15" ht="15" customHeight="1" x14ac:dyDescent="0.2">
      <c r="B25" s="368" t="s">
        <v>47</v>
      </c>
      <c r="C25" s="375">
        <v>58.004595588235297</v>
      </c>
      <c r="D25" s="370">
        <v>0.99102865381905336</v>
      </c>
      <c r="E25" s="377">
        <v>98.850412249705542</v>
      </c>
      <c r="F25" s="373">
        <v>0.61481224445079619</v>
      </c>
      <c r="G25" s="377">
        <v>98.585910652920958</v>
      </c>
      <c r="H25" s="373">
        <v>0.59678059383506576</v>
      </c>
      <c r="I25" s="366"/>
      <c r="J25" s="366"/>
      <c r="K25" s="366"/>
      <c r="L25" s="366"/>
      <c r="M25" s="366"/>
      <c r="N25" s="366"/>
      <c r="O25" s="366"/>
    </row>
    <row r="26" spans="1:15" ht="15" customHeight="1" x14ac:dyDescent="0.2">
      <c r="B26" s="368" t="s">
        <v>48</v>
      </c>
      <c r="C26" s="375">
        <v>20.47074582560295</v>
      </c>
      <c r="D26" s="370">
        <v>0.67633765135613322</v>
      </c>
      <c r="E26" s="377">
        <v>27.322412626832023</v>
      </c>
      <c r="F26" s="373">
        <v>0.63069066822042263</v>
      </c>
      <c r="G26" s="377">
        <v>33.306642800318215</v>
      </c>
      <c r="H26" s="373">
        <v>0.65445837139559626</v>
      </c>
      <c r="I26" s="366"/>
      <c r="J26" s="366"/>
      <c r="K26" s="366"/>
      <c r="L26" s="366"/>
      <c r="M26" s="366"/>
      <c r="N26" s="366"/>
      <c r="O26" s="366"/>
    </row>
    <row r="27" spans="1:15" ht="15" customHeight="1" x14ac:dyDescent="0.2">
      <c r="B27" s="368" t="s">
        <v>49</v>
      </c>
      <c r="C27" s="375">
        <v>16.917200942840307</v>
      </c>
      <c r="D27" s="370">
        <v>0.32593336401035211</v>
      </c>
      <c r="E27" s="377">
        <v>27.125789101203083</v>
      </c>
      <c r="F27" s="373">
        <v>0.47078415799431811</v>
      </c>
      <c r="G27" s="377">
        <v>35.903753462603845</v>
      </c>
      <c r="H27" s="373">
        <v>0.48122262323038617</v>
      </c>
      <c r="I27" s="366"/>
      <c r="J27" s="366"/>
      <c r="K27" s="366"/>
      <c r="L27" s="366"/>
      <c r="M27" s="366"/>
      <c r="N27" s="366"/>
      <c r="O27" s="366"/>
    </row>
    <row r="28" spans="1:15" ht="15" customHeight="1" x14ac:dyDescent="0.2">
      <c r="B28" s="368" t="s">
        <v>4</v>
      </c>
      <c r="C28" s="375">
        <v>20.345572354211662</v>
      </c>
      <c r="D28" s="370">
        <v>8.9873645440585043E-2</v>
      </c>
      <c r="E28" s="377">
        <v>45.01312335958005</v>
      </c>
      <c r="F28" s="373">
        <v>2.7326134015118991E-2</v>
      </c>
      <c r="G28" s="377">
        <v>70.350482315112544</v>
      </c>
      <c r="H28" s="373">
        <v>4.6761154440908725E-2</v>
      </c>
      <c r="I28" s="366"/>
      <c r="J28" s="366"/>
      <c r="K28" s="366"/>
      <c r="L28" s="366"/>
      <c r="M28" s="366"/>
      <c r="N28" s="366"/>
      <c r="O28" s="366"/>
    </row>
    <row r="29" spans="1:15" ht="15" customHeight="1" x14ac:dyDescent="0.2">
      <c r="B29" s="369" t="s">
        <v>3</v>
      </c>
      <c r="C29" s="378">
        <v>16.575854813956859</v>
      </c>
      <c r="D29" s="371">
        <v>0.48674238897053967</v>
      </c>
      <c r="E29" s="378">
        <v>38.416961950019719</v>
      </c>
      <c r="F29" s="374">
        <v>0.33497843101594837</v>
      </c>
      <c r="G29" s="378">
        <v>59.220812806673209</v>
      </c>
      <c r="H29" s="374">
        <v>0.33285278788057915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4.5" customHeight="1" x14ac:dyDescent="0.2">
      <c r="B32" s="1188" t="s">
        <v>299</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59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460</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v>10.591254541410247</v>
      </c>
      <c r="D11" s="370">
        <v>0.28452813370245494</v>
      </c>
      <c r="E11" s="376">
        <v>40.796346523186088</v>
      </c>
      <c r="F11" s="372">
        <v>0.21039345081889457</v>
      </c>
      <c r="G11" s="376">
        <v>62.438610501098026</v>
      </c>
      <c r="H11" s="372">
        <v>0.26165780072014627</v>
      </c>
      <c r="I11" s="366"/>
      <c r="J11" s="366"/>
      <c r="K11" s="366"/>
      <c r="L11" s="366"/>
      <c r="M11" s="366"/>
      <c r="N11" s="366"/>
      <c r="O11" s="366"/>
    </row>
    <row r="12" spans="1:18" ht="15" customHeight="1" x14ac:dyDescent="0.2">
      <c r="B12" s="368" t="s">
        <v>10</v>
      </c>
      <c r="C12" s="375">
        <v>10.022822243651559</v>
      </c>
      <c r="D12" s="370">
        <v>0.37958604330398243</v>
      </c>
      <c r="E12" s="377">
        <v>22.732558139534884</v>
      </c>
      <c r="F12" s="373">
        <v>0.2705460346696692</v>
      </c>
      <c r="G12" s="377">
        <v>47.295321637426902</v>
      </c>
      <c r="H12" s="373">
        <v>0.12268765705349931</v>
      </c>
      <c r="I12" s="366"/>
      <c r="J12" s="366"/>
      <c r="K12" s="366"/>
      <c r="L12" s="366"/>
      <c r="M12" s="366"/>
      <c r="N12" s="366"/>
      <c r="O12" s="366"/>
    </row>
    <row r="13" spans="1:18" ht="15" customHeight="1" x14ac:dyDescent="0.2">
      <c r="B13" s="368" t="s">
        <v>40</v>
      </c>
      <c r="C13" s="375">
        <v>20.080451977401129</v>
      </c>
      <c r="D13" s="370">
        <v>0.17580296028893033</v>
      </c>
      <c r="E13" s="377">
        <v>42.468186638388126</v>
      </c>
      <c r="F13" s="373">
        <v>0.13858276808856893</v>
      </c>
      <c r="G13" s="377">
        <v>68.300607287449395</v>
      </c>
      <c r="H13" s="373">
        <v>0.11176999686463888</v>
      </c>
      <c r="I13" s="366"/>
      <c r="J13" s="366"/>
      <c r="K13" s="366"/>
      <c r="L13" s="366"/>
      <c r="M13" s="366"/>
      <c r="N13" s="366"/>
      <c r="O13" s="366"/>
    </row>
    <row r="14" spans="1:18" ht="15" customHeight="1" x14ac:dyDescent="0.2">
      <c r="B14" s="368" t="s">
        <v>41</v>
      </c>
      <c r="C14" s="375">
        <v>17.924086757990867</v>
      </c>
      <c r="D14" s="370">
        <v>0.21271883029902963</v>
      </c>
      <c r="E14" s="377">
        <v>27.632075471698112</v>
      </c>
      <c r="F14" s="373">
        <v>0.40096708076602572</v>
      </c>
      <c r="G14" s="377">
        <v>32.52479338842975</v>
      </c>
      <c r="H14" s="373">
        <v>0.54533125085393908</v>
      </c>
      <c r="I14" s="366"/>
      <c r="J14" s="366"/>
      <c r="K14" s="366"/>
      <c r="L14" s="366"/>
      <c r="M14" s="366"/>
      <c r="N14" s="366"/>
      <c r="O14" s="366"/>
    </row>
    <row r="15" spans="1:18" ht="15" customHeight="1" x14ac:dyDescent="0.2">
      <c r="B15" s="368" t="s">
        <v>9</v>
      </c>
      <c r="C15" s="375">
        <v>18.606557377049182</v>
      </c>
      <c r="D15" s="370">
        <v>0.21707521090497797</v>
      </c>
      <c r="E15" s="377">
        <v>35.429347826086953</v>
      </c>
      <c r="F15" s="373">
        <v>0.31494635792606024</v>
      </c>
      <c r="G15" s="377">
        <v>61.303418803418801</v>
      </c>
      <c r="H15" s="373">
        <v>0.1733312149216277</v>
      </c>
      <c r="I15" s="366"/>
      <c r="J15" s="366"/>
      <c r="K15" s="366"/>
      <c r="L15" s="366"/>
      <c r="M15" s="366"/>
      <c r="N15" s="366"/>
      <c r="O15" s="366"/>
    </row>
    <row r="16" spans="1:18" ht="15" customHeight="1" x14ac:dyDescent="0.2">
      <c r="B16" s="368" t="s">
        <v>8</v>
      </c>
      <c r="C16" s="375">
        <v>20.925418719211823</v>
      </c>
      <c r="D16" s="370">
        <v>0.62206286981286729</v>
      </c>
      <c r="E16" s="377">
        <v>34.588333333333331</v>
      </c>
      <c r="F16" s="373">
        <v>0.37368295008521107</v>
      </c>
      <c r="G16" s="377">
        <v>43.060429447852762</v>
      </c>
      <c r="H16" s="373">
        <v>0.46439527902885186</v>
      </c>
      <c r="I16" s="366"/>
      <c r="J16" s="366"/>
      <c r="K16" s="366"/>
      <c r="L16" s="366"/>
      <c r="M16" s="366"/>
      <c r="N16" s="366"/>
      <c r="O16" s="366"/>
    </row>
    <row r="17" spans="1:15" ht="15" customHeight="1" x14ac:dyDescent="0.2">
      <c r="B17" s="368" t="s">
        <v>7</v>
      </c>
      <c r="C17" s="375">
        <v>21.597431698698614</v>
      </c>
      <c r="D17" s="370">
        <v>0.24579471005215658</v>
      </c>
      <c r="E17" s="377">
        <v>44.561245674740483</v>
      </c>
      <c r="F17" s="373">
        <v>0.20744503973585715</v>
      </c>
      <c r="G17" s="377">
        <v>72.727247731646955</v>
      </c>
      <c r="H17" s="373">
        <v>0.15546013178836016</v>
      </c>
      <c r="I17" s="366"/>
      <c r="J17" s="366"/>
      <c r="K17" s="366"/>
      <c r="L17" s="366"/>
      <c r="M17" s="366"/>
      <c r="N17" s="366"/>
      <c r="O17" s="366"/>
    </row>
    <row r="18" spans="1:15" ht="15" customHeight="1" x14ac:dyDescent="0.2">
      <c r="B18" s="368" t="s">
        <v>43</v>
      </c>
      <c r="C18" s="375">
        <v>17.319900102168237</v>
      </c>
      <c r="D18" s="370">
        <v>0.26997202292559408</v>
      </c>
      <c r="E18" s="377">
        <v>29.862961296129612</v>
      </c>
      <c r="F18" s="373">
        <v>0.46082747721249789</v>
      </c>
      <c r="G18" s="377">
        <v>39.546272011989508</v>
      </c>
      <c r="H18" s="373">
        <v>0.52645848545495855</v>
      </c>
      <c r="I18" s="366"/>
      <c r="J18" s="366"/>
      <c r="K18" s="366"/>
      <c r="L18" s="366"/>
      <c r="M18" s="366"/>
      <c r="N18" s="366"/>
      <c r="O18" s="366"/>
    </row>
    <row r="19" spans="1:15" ht="15" customHeight="1" x14ac:dyDescent="0.2">
      <c r="B19" s="368" t="s">
        <v>44</v>
      </c>
      <c r="C19" s="375">
        <v>16.405081038640571</v>
      </c>
      <c r="D19" s="370">
        <v>0.24082515528742071</v>
      </c>
      <c r="E19" s="377">
        <v>24.108493870402803</v>
      </c>
      <c r="F19" s="373">
        <v>0.51064410316503539</v>
      </c>
      <c r="G19" s="377">
        <v>31.01156186612576</v>
      </c>
      <c r="H19" s="373">
        <v>0.56533950780031217</v>
      </c>
      <c r="I19" s="366"/>
      <c r="J19" s="366"/>
      <c r="K19" s="366"/>
      <c r="L19" s="366"/>
      <c r="M19" s="366"/>
      <c r="N19" s="366"/>
      <c r="O19" s="366"/>
    </row>
    <row r="20" spans="1:15" ht="15" customHeight="1" x14ac:dyDescent="0.2">
      <c r="B20" s="368" t="s">
        <v>6</v>
      </c>
      <c r="C20" s="375">
        <v>20.107441016333937</v>
      </c>
      <c r="D20" s="370">
        <v>7.227378505959671E-2</v>
      </c>
      <c r="E20" s="377">
        <v>31.171052631578949</v>
      </c>
      <c r="F20" s="373">
        <v>0.12408125051384458</v>
      </c>
      <c r="G20" s="377">
        <v>54.956395348837212</v>
      </c>
      <c r="H20" s="373">
        <v>0.15791664246191969</v>
      </c>
      <c r="I20" s="366"/>
      <c r="J20" s="366"/>
      <c r="K20" s="366"/>
      <c r="L20" s="366"/>
      <c r="M20" s="366"/>
      <c r="N20" s="366"/>
      <c r="O20" s="366"/>
    </row>
    <row r="21" spans="1:15" ht="15" customHeight="1" x14ac:dyDescent="0.2">
      <c r="B21" s="368" t="s">
        <v>5</v>
      </c>
      <c r="C21" s="375">
        <v>20.138888888888889</v>
      </c>
      <c r="D21" s="370">
        <v>0.21206048782267065</v>
      </c>
      <c r="E21" s="377">
        <v>43.791666666666664</v>
      </c>
      <c r="F21" s="373">
        <v>0.30074718190871685</v>
      </c>
      <c r="G21" s="377">
        <v>73.684848484848487</v>
      </c>
      <c r="H21" s="373">
        <v>0.39315920286123035</v>
      </c>
      <c r="I21" s="366"/>
      <c r="J21" s="366"/>
      <c r="K21" s="366"/>
      <c r="L21" s="366"/>
      <c r="M21" s="366"/>
      <c r="N21" s="366"/>
      <c r="O21" s="366"/>
    </row>
    <row r="22" spans="1:15" ht="15" customHeight="1" x14ac:dyDescent="0.2">
      <c r="B22" s="368" t="s">
        <v>38</v>
      </c>
      <c r="C22" s="375">
        <v>19.815382633341923</v>
      </c>
      <c r="D22" s="370">
        <v>8.6646680826389863E-2</v>
      </c>
      <c r="E22" s="377">
        <v>44.043278613247615</v>
      </c>
      <c r="F22" s="373">
        <v>0.10194872596022138</v>
      </c>
      <c r="G22" s="377">
        <v>68.521848924022834</v>
      </c>
      <c r="H22" s="373">
        <v>0.11099492268031233</v>
      </c>
      <c r="I22" s="366"/>
      <c r="J22" s="366"/>
      <c r="K22" s="366"/>
      <c r="L22" s="366"/>
      <c r="M22" s="366"/>
      <c r="N22" s="366"/>
      <c r="O22" s="366"/>
    </row>
    <row r="23" spans="1:15" ht="15" customHeight="1" x14ac:dyDescent="0.2">
      <c r="B23" s="368" t="s">
        <v>45</v>
      </c>
      <c r="C23" s="375">
        <v>20.059374472633177</v>
      </c>
      <c r="D23" s="370">
        <v>6.9105453361335611E-2</v>
      </c>
      <c r="E23" s="377">
        <v>34.980189267886857</v>
      </c>
      <c r="F23" s="373">
        <v>0.33162729977866351</v>
      </c>
      <c r="G23" s="377">
        <v>52.055454329398714</v>
      </c>
      <c r="H23" s="373">
        <v>0.36226012803100521</v>
      </c>
      <c r="I23" s="366"/>
      <c r="J23" s="366"/>
      <c r="K23" s="366"/>
      <c r="L23" s="366"/>
      <c r="M23" s="366"/>
      <c r="N23" s="366"/>
      <c r="O23" s="366"/>
    </row>
    <row r="24" spans="1:15" ht="15" customHeight="1" x14ac:dyDescent="0.2">
      <c r="B24" s="368" t="s">
        <v>46</v>
      </c>
      <c r="C24" s="375">
        <v>18.135527049637478</v>
      </c>
      <c r="D24" s="370">
        <v>0.24541616642152098</v>
      </c>
      <c r="E24" s="377">
        <v>35.302325581395351</v>
      </c>
      <c r="F24" s="373">
        <v>0.29696125152205211</v>
      </c>
      <c r="G24" s="377">
        <v>60.290909090909089</v>
      </c>
      <c r="H24" s="373">
        <v>0.19233357680115051</v>
      </c>
      <c r="I24" s="366"/>
      <c r="J24" s="366"/>
      <c r="K24" s="366"/>
      <c r="L24" s="366"/>
      <c r="M24" s="366"/>
      <c r="N24" s="366"/>
      <c r="O24" s="366"/>
    </row>
    <row r="25" spans="1:15" ht="15" customHeight="1" x14ac:dyDescent="0.2">
      <c r="B25" s="368" t="s">
        <v>47</v>
      </c>
      <c r="C25" s="375">
        <v>14.684729064039409</v>
      </c>
      <c r="D25" s="370">
        <v>0.60596976826361026</v>
      </c>
      <c r="E25" s="377">
        <v>17.838056680161944</v>
      </c>
      <c r="F25" s="373">
        <v>0.64230694077337414</v>
      </c>
      <c r="G25" s="377">
        <v>21.5</v>
      </c>
      <c r="H25" s="373">
        <v>0.62737293355003088</v>
      </c>
      <c r="I25" s="366"/>
      <c r="J25" s="366"/>
      <c r="K25" s="366"/>
      <c r="L25" s="366"/>
      <c r="M25" s="366"/>
      <c r="N25" s="366"/>
      <c r="O25" s="366"/>
    </row>
    <row r="26" spans="1:15" ht="15" customHeight="1" x14ac:dyDescent="0.2">
      <c r="B26" s="368" t="s">
        <v>48</v>
      </c>
      <c r="C26" s="375">
        <v>20.47074582560295</v>
      </c>
      <c r="D26" s="370">
        <v>0.67633765135613322</v>
      </c>
      <c r="E26" s="377">
        <v>27.322412626832023</v>
      </c>
      <c r="F26" s="373">
        <v>0.63069066822042263</v>
      </c>
      <c r="G26" s="377">
        <v>33.306642800318215</v>
      </c>
      <c r="H26" s="373">
        <v>0.65445837139559626</v>
      </c>
      <c r="I26" s="366"/>
      <c r="J26" s="366"/>
      <c r="K26" s="366"/>
      <c r="L26" s="366"/>
      <c r="M26" s="366"/>
      <c r="N26" s="366"/>
      <c r="O26" s="366"/>
    </row>
    <row r="27" spans="1:15" ht="15" customHeight="1" x14ac:dyDescent="0.2">
      <c r="B27" s="368" t="s">
        <v>49</v>
      </c>
      <c r="C27" s="375">
        <v>16.917200942840307</v>
      </c>
      <c r="D27" s="370">
        <v>0.32593336401035211</v>
      </c>
      <c r="E27" s="377">
        <v>27.125789101203083</v>
      </c>
      <c r="F27" s="373">
        <v>0.47078415799431811</v>
      </c>
      <c r="G27" s="377">
        <v>35.903753462603845</v>
      </c>
      <c r="H27" s="373">
        <v>0.48122262323038617</v>
      </c>
      <c r="I27" s="366"/>
      <c r="J27" s="366"/>
      <c r="K27" s="366"/>
      <c r="L27" s="366"/>
      <c r="M27" s="366"/>
      <c r="N27" s="366"/>
      <c r="O27" s="366"/>
    </row>
    <row r="28" spans="1:15" ht="15" customHeight="1" x14ac:dyDescent="0.2">
      <c r="B28" s="368" t="s">
        <v>4</v>
      </c>
      <c r="C28" s="375">
        <v>20.346320346320347</v>
      </c>
      <c r="D28" s="370">
        <v>8.9964276602087098E-2</v>
      </c>
      <c r="E28" s="377">
        <v>45.01312335958005</v>
      </c>
      <c r="F28" s="373">
        <v>2.7326134015118991E-2</v>
      </c>
      <c r="G28" s="377">
        <v>70.350482315112544</v>
      </c>
      <c r="H28" s="373">
        <v>4.6761154440908725E-2</v>
      </c>
      <c r="I28" s="366"/>
      <c r="J28" s="366"/>
      <c r="K28" s="366"/>
      <c r="L28" s="366"/>
      <c r="M28" s="366"/>
      <c r="N28" s="366"/>
      <c r="O28" s="366"/>
    </row>
    <row r="29" spans="1:15" ht="15" customHeight="1" x14ac:dyDescent="0.2">
      <c r="B29" s="369" t="s">
        <v>3</v>
      </c>
      <c r="C29" s="378">
        <v>15.49659553894698</v>
      </c>
      <c r="D29" s="371">
        <v>0.38508022307643203</v>
      </c>
      <c r="E29" s="378">
        <v>37.72682526454215</v>
      </c>
      <c r="F29" s="374">
        <v>0.30365746643199326</v>
      </c>
      <c r="G29" s="378">
        <v>57.483301577250707</v>
      </c>
      <c r="H29" s="374">
        <v>0.34282008688815635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88" t="s">
        <v>299</v>
      </c>
      <c r="C32" s="1188"/>
      <c r="D32" s="1188"/>
      <c r="E32" s="1188"/>
      <c r="F32" s="1188"/>
      <c r="G32" s="1188"/>
      <c r="H32" s="118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459</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139</v>
      </c>
      <c r="D10" s="443" t="s">
        <v>165</v>
      </c>
      <c r="E10" s="442" t="s">
        <v>139</v>
      </c>
      <c r="F10" s="443" t="s">
        <v>165</v>
      </c>
      <c r="G10" s="442" t="s">
        <v>139</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23.5</v>
      </c>
      <c r="D12" s="370">
        <v>0.33098615289583072</v>
      </c>
      <c r="E12" s="377">
        <v>16</v>
      </c>
      <c r="F12" s="373" t="s">
        <v>375</v>
      </c>
      <c r="G12" s="377">
        <v>46</v>
      </c>
      <c r="H12" s="373" t="s">
        <v>375</v>
      </c>
      <c r="I12" s="366"/>
      <c r="J12" s="366"/>
      <c r="K12" s="366"/>
      <c r="L12" s="366"/>
      <c r="M12" s="366"/>
      <c r="N12" s="366"/>
      <c r="O12" s="366"/>
    </row>
    <row r="13" spans="1:18" ht="15" customHeight="1" x14ac:dyDescent="0.2">
      <c r="B13" s="368" t="s">
        <v>40</v>
      </c>
      <c r="C13" s="375">
        <v>20.219780219780219</v>
      </c>
      <c r="D13" s="370">
        <v>7.2910759054952187E-2</v>
      </c>
      <c r="E13" s="377">
        <v>44.927536231884055</v>
      </c>
      <c r="F13" s="373">
        <v>1.339778042406233E-2</v>
      </c>
      <c r="G13" s="377">
        <v>70</v>
      </c>
      <c r="H13" s="373">
        <v>0</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20.300805305542397</v>
      </c>
      <c r="D15" s="370">
        <v>8.4148960765042302E-2</v>
      </c>
      <c r="E15" s="377">
        <v>44.701833213515457</v>
      </c>
      <c r="F15" s="373">
        <v>4.7782558337840821E-2</v>
      </c>
      <c r="G15" s="377">
        <v>70.487354085603116</v>
      </c>
      <c r="H15" s="373">
        <v>4.9347539730757541E-2</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22.312624395791868</v>
      </c>
      <c r="D17" s="370">
        <v>0.17984612825326315</v>
      </c>
      <c r="E17" s="377">
        <v>46.199877187595945</v>
      </c>
      <c r="F17" s="373">
        <v>0.14882249154398738</v>
      </c>
      <c r="G17" s="377">
        <v>72.473793461338872</v>
      </c>
      <c r="H17" s="373">
        <v>0.14262755860023804</v>
      </c>
      <c r="I17" s="366"/>
      <c r="J17" s="366"/>
      <c r="K17" s="366"/>
      <c r="L17" s="366"/>
      <c r="M17" s="366"/>
      <c r="N17" s="366"/>
      <c r="O17" s="366"/>
    </row>
    <row r="18" spans="1:15" ht="15" customHeight="1" x14ac:dyDescent="0.2">
      <c r="B18" s="368" t="s">
        <v>43</v>
      </c>
      <c r="C18" s="375">
        <v>18.376953125</v>
      </c>
      <c r="D18" s="370">
        <v>0.19037222823089411</v>
      </c>
      <c r="E18" s="377">
        <v>34.767932489451475</v>
      </c>
      <c r="F18" s="373">
        <v>0.32808967978061615</v>
      </c>
      <c r="G18" s="377">
        <v>53.427672955974842</v>
      </c>
      <c r="H18" s="373">
        <v>0.3363274449730847</v>
      </c>
      <c r="I18" s="366"/>
      <c r="J18" s="366"/>
      <c r="K18" s="366"/>
      <c r="L18" s="366"/>
      <c r="M18" s="366"/>
      <c r="N18" s="366"/>
      <c r="O18" s="366"/>
    </row>
    <row r="19" spans="1:15" ht="15" customHeight="1" x14ac:dyDescent="0.2">
      <c r="B19" s="368" t="s">
        <v>44</v>
      </c>
      <c r="C19" s="375">
        <v>15.485309548793284</v>
      </c>
      <c r="D19" s="370">
        <v>0.22307105507393102</v>
      </c>
      <c r="E19" s="377">
        <v>32.001709401709405</v>
      </c>
      <c r="F19" s="373">
        <v>0.30225885106718137</v>
      </c>
      <c r="G19" s="377">
        <v>60.736467236467234</v>
      </c>
      <c r="H19" s="373">
        <v>0.15225785444890064</v>
      </c>
      <c r="I19" s="366"/>
      <c r="J19" s="366"/>
      <c r="K19" s="366"/>
      <c r="L19" s="366"/>
      <c r="M19" s="366"/>
      <c r="N19" s="366"/>
      <c r="O19" s="366"/>
    </row>
    <row r="20" spans="1:15" ht="15" customHeight="1" x14ac:dyDescent="0.2">
      <c r="B20" s="368" t="s">
        <v>6</v>
      </c>
      <c r="C20" s="375">
        <v>20.217887254091586</v>
      </c>
      <c r="D20" s="370">
        <v>0.11074620232421814</v>
      </c>
      <c r="E20" s="377">
        <v>31.198105548037891</v>
      </c>
      <c r="F20" s="373">
        <v>0.10728382457637982</v>
      </c>
      <c r="G20" s="377">
        <v>55.378208486118389</v>
      </c>
      <c r="H20" s="373">
        <v>0.11238659262897448</v>
      </c>
      <c r="I20" s="366"/>
      <c r="J20" s="366"/>
      <c r="K20" s="366"/>
      <c r="L20" s="366"/>
      <c r="M20" s="366"/>
      <c r="N20" s="366"/>
      <c r="O20" s="366"/>
    </row>
    <row r="21" spans="1:15" ht="15" customHeight="1" x14ac:dyDescent="0.2">
      <c r="B21" s="368" t="s">
        <v>5</v>
      </c>
      <c r="C21" s="375">
        <v>19.851655025812327</v>
      </c>
      <c r="D21" s="370">
        <v>7.3449771183784637E-2</v>
      </c>
      <c r="E21" s="377">
        <v>43.551305970149251</v>
      </c>
      <c r="F21" s="373">
        <v>0.14029342372657622</v>
      </c>
      <c r="G21" s="377">
        <v>68.511159330440179</v>
      </c>
      <c r="H21" s="373">
        <v>0.1144112625532831</v>
      </c>
      <c r="I21" s="366"/>
      <c r="J21" s="366"/>
      <c r="K21" s="366"/>
      <c r="L21" s="366"/>
      <c r="M21" s="366"/>
      <c r="N21" s="366"/>
      <c r="O21" s="366"/>
    </row>
    <row r="22" spans="1:15" ht="15" customHeight="1" x14ac:dyDescent="0.2">
      <c r="B22" s="368" t="s">
        <v>38</v>
      </c>
      <c r="C22" s="375">
        <v>20.04768300873069</v>
      </c>
      <c r="D22" s="370">
        <v>2.1153837960044896E-2</v>
      </c>
      <c r="E22" s="377">
        <v>44.606232294617563</v>
      </c>
      <c r="F22" s="373">
        <v>8.7143768178927758E-2</v>
      </c>
      <c r="G22" s="377">
        <v>69.412048192771081</v>
      </c>
      <c r="H22" s="373">
        <v>5.2091338824807834E-2</v>
      </c>
      <c r="I22" s="366"/>
      <c r="J22" s="366"/>
      <c r="K22" s="366"/>
      <c r="L22" s="366"/>
      <c r="M22" s="366"/>
      <c r="N22" s="366"/>
      <c r="O22" s="366"/>
    </row>
    <row r="23" spans="1:15" ht="15" customHeight="1" x14ac:dyDescent="0.2">
      <c r="B23" s="368" t="s">
        <v>45</v>
      </c>
      <c r="C23" s="375">
        <v>20.834476003917729</v>
      </c>
      <c r="D23" s="370">
        <v>0.18578986286767449</v>
      </c>
      <c r="E23" s="377">
        <v>46.620071684587813</v>
      </c>
      <c r="F23" s="373">
        <v>0.11989113969866956</v>
      </c>
      <c r="G23" s="377">
        <v>72.291703056768554</v>
      </c>
      <c r="H23" s="373">
        <v>9.7335219206737614E-2</v>
      </c>
      <c r="I23" s="366"/>
      <c r="J23" s="366"/>
      <c r="K23" s="366"/>
      <c r="L23" s="366"/>
      <c r="M23" s="366"/>
      <c r="N23" s="366"/>
      <c r="O23" s="366"/>
    </row>
    <row r="24" spans="1:15" ht="15" customHeight="1" x14ac:dyDescent="0.2">
      <c r="B24" s="368" t="s">
        <v>46</v>
      </c>
      <c r="C24" s="375">
        <v>19.894736842105264</v>
      </c>
      <c r="D24" s="370">
        <v>0.25514437156759801</v>
      </c>
      <c r="E24" s="377">
        <v>31.615384615384617</v>
      </c>
      <c r="F24" s="373">
        <v>0.2060167884014828</v>
      </c>
      <c r="G24" s="377">
        <v>65</v>
      </c>
      <c r="H24" s="373">
        <v>7.6923076923076927E-2</v>
      </c>
      <c r="I24" s="366"/>
      <c r="J24" s="366"/>
      <c r="K24" s="366"/>
      <c r="L24" s="366"/>
      <c r="M24" s="366"/>
      <c r="N24" s="366"/>
      <c r="O24" s="366"/>
    </row>
    <row r="25" spans="1:15" ht="15" customHeight="1" x14ac:dyDescent="0.2">
      <c r="B25" s="368" t="s">
        <v>47</v>
      </c>
      <c r="C25" s="375">
        <v>113.08141962421712</v>
      </c>
      <c r="D25" s="370">
        <v>0.39379944963062707</v>
      </c>
      <c r="E25" s="377">
        <v>132.08970099667775</v>
      </c>
      <c r="F25" s="373">
        <v>0.27855455273729651</v>
      </c>
      <c r="G25" s="377">
        <v>129.8671497584541</v>
      </c>
      <c r="H25" s="373">
        <v>0.28789531895267029</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v>20</v>
      </c>
      <c r="D28" s="370">
        <v>0</v>
      </c>
      <c r="E28" s="377" t="s">
        <v>375</v>
      </c>
      <c r="F28" s="373" t="s">
        <v>375</v>
      </c>
      <c r="G28" s="377" t="s">
        <v>375</v>
      </c>
      <c r="H28" s="373" t="s">
        <v>375</v>
      </c>
      <c r="I28" s="366"/>
      <c r="J28" s="366"/>
      <c r="K28" s="366"/>
      <c r="L28" s="366"/>
      <c r="M28" s="366"/>
      <c r="N28" s="366"/>
      <c r="O28" s="366"/>
    </row>
    <row r="29" spans="1:15" ht="15" customHeight="1" x14ac:dyDescent="0.2">
      <c r="B29" s="369" t="s">
        <v>3</v>
      </c>
      <c r="C29" s="378">
        <v>20.801645364228985</v>
      </c>
      <c r="D29" s="371">
        <v>0.60451585668810637</v>
      </c>
      <c r="E29" s="378">
        <v>43.211371965793809</v>
      </c>
      <c r="F29" s="374">
        <v>0.44997918452696617</v>
      </c>
      <c r="G29" s="378">
        <v>69.255402260638292</v>
      </c>
      <c r="H29" s="374">
        <v>0.23799691600854916</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851"/>
      <c r="J31" s="851"/>
      <c r="K31" s="851"/>
      <c r="L31" s="851"/>
      <c r="M31" s="851"/>
      <c r="N31" s="851"/>
      <c r="O31" s="851"/>
    </row>
    <row r="32" spans="1:15" ht="38.25" customHeight="1" x14ac:dyDescent="0.2">
      <c r="B32" s="1188" t="s">
        <v>299</v>
      </c>
      <c r="C32" s="1188"/>
      <c r="D32" s="1188"/>
      <c r="E32" s="1188"/>
      <c r="F32" s="1188"/>
      <c r="G32" s="1188"/>
      <c r="H32" s="1188"/>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rgb="FF63BE7B"/>
      </colorScale>
    </cfRule>
  </conditionalFormatting>
  <conditionalFormatting sqref="E11:E28">
    <cfRule type="colorScale" priority="2">
      <colorScale>
        <cfvo type="num" val="21"/>
        <cfvo type="num" val="45"/>
        <color rgb="FFFCFCFF"/>
        <color rgb="FF63BE7B"/>
      </colorScale>
    </cfRule>
  </conditionalFormatting>
  <conditionalFormatting sqref="G11:G28">
    <cfRule type="colorScale" priority="1">
      <colorScale>
        <cfvo type="num" val="46"/>
        <cfvo type="num" val="70"/>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B1:X37"/>
  <sheetViews>
    <sheetView zoomScale="85" zoomScaleNormal="85" workbookViewId="0"/>
  </sheetViews>
  <sheetFormatPr baseColWidth="10" defaultRowHeight="12.75" x14ac:dyDescent="0.2"/>
  <cols>
    <col min="1" max="1" width="2" customWidth="1"/>
    <col min="2" max="2" width="13" customWidth="1"/>
    <col min="3" max="4" width="9.140625" customWidth="1"/>
    <col min="5" max="5" width="9.42578125" customWidth="1"/>
    <col min="6" max="6" width="7.42578125" customWidth="1"/>
    <col min="7" max="7" width="2.28515625" customWidth="1"/>
    <col min="8" max="8" width="12.5703125" customWidth="1"/>
    <col min="9" max="10" width="9.140625" customWidth="1"/>
    <col min="11" max="11" width="9.42578125" customWidth="1"/>
    <col min="12" max="12" width="7.42578125" customWidth="1"/>
    <col min="13" max="13" width="2.42578125" customWidth="1"/>
    <col min="14" max="14" width="13" customWidth="1"/>
    <col min="15" max="16" width="9.140625" customWidth="1"/>
    <col min="17" max="17" width="9.28515625" customWidth="1"/>
    <col min="18" max="18" width="7.42578125" customWidth="1"/>
    <col min="19" max="19" width="2.140625" customWidth="1"/>
    <col min="20" max="20" width="12.42578125" customWidth="1"/>
    <col min="21" max="22" width="9.140625" customWidth="1"/>
    <col min="23" max="23" width="9.28515625" customWidth="1"/>
    <col min="24" max="24" width="7.42578125" customWidth="1"/>
  </cols>
  <sheetData>
    <row r="1" spans="2:24" s="354" customFormat="1" x14ac:dyDescent="0.2">
      <c r="B1" s="354" t="s">
        <v>85</v>
      </c>
      <c r="C1" s="354" t="s">
        <v>69</v>
      </c>
      <c r="F1" s="354" t="s">
        <v>68</v>
      </c>
      <c r="J1" s="354" t="s">
        <v>85</v>
      </c>
      <c r="K1" s="354" t="s">
        <v>70</v>
      </c>
    </row>
    <row r="2" spans="2:24" s="2" customFormat="1" ht="15" customHeight="1" x14ac:dyDescent="0.2">
      <c r="B2" s="11"/>
    </row>
    <row r="3" spans="2:24" s="44" customFormat="1" ht="38.25" customHeight="1" x14ac:dyDescent="0.2">
      <c r="B3" s="1069"/>
      <c r="C3" s="1069"/>
      <c r="D3" s="1069"/>
    </row>
    <row r="4" spans="2:24" s="7" customFormat="1" ht="23.25" customHeight="1" x14ac:dyDescent="0.2">
      <c r="B4" s="1184" t="s">
        <v>462</v>
      </c>
      <c r="C4" s="1184"/>
      <c r="D4" s="1184"/>
      <c r="E4" s="1184"/>
      <c r="F4" s="1184"/>
      <c r="G4" s="1184"/>
      <c r="H4" s="1184"/>
      <c r="I4" s="1184"/>
      <c r="J4" s="1184"/>
      <c r="K4" s="1184"/>
      <c r="L4" s="1184"/>
      <c r="M4" s="1184"/>
      <c r="N4" s="1184"/>
      <c r="O4" s="1184"/>
      <c r="P4" s="1184"/>
      <c r="Q4" s="1184"/>
      <c r="R4" s="1184"/>
      <c r="S4" s="1184"/>
      <c r="T4" s="1184"/>
      <c r="U4" s="1184"/>
      <c r="V4" s="1184"/>
      <c r="W4" s="389"/>
      <c r="X4" s="389"/>
    </row>
    <row r="5" spans="2:24" s="7" customFormat="1" ht="15.75" customHeight="1" x14ac:dyDescent="0.2">
      <c r="B5" s="1182" t="str">
        <f>porsaad!B6</f>
        <v>Situación a 31 de octubre de 2023</v>
      </c>
      <c r="C5" s="1182"/>
      <c r="D5" s="1182"/>
      <c r="E5" s="1182"/>
      <c r="F5" s="1182"/>
      <c r="G5" s="1182"/>
      <c r="H5" s="1182"/>
      <c r="I5" s="1182"/>
      <c r="J5" s="1182"/>
      <c r="K5" s="1182"/>
      <c r="L5" s="1182"/>
      <c r="M5" s="1182"/>
      <c r="N5" s="1182"/>
      <c r="O5" s="1182"/>
      <c r="P5" s="1182"/>
      <c r="Q5" s="1182"/>
      <c r="R5" s="1182"/>
      <c r="S5" s="1182"/>
      <c r="T5" s="1182"/>
      <c r="U5" s="1182"/>
      <c r="V5" s="1182"/>
      <c r="W5" s="401"/>
      <c r="X5" s="401"/>
    </row>
    <row r="7" spans="2:24" ht="16.5" customHeight="1" x14ac:dyDescent="0.2">
      <c r="M7" s="355"/>
      <c r="S7" s="355"/>
    </row>
    <row r="8" spans="2:24" ht="16.5" customHeight="1" x14ac:dyDescent="0.2">
      <c r="M8" s="355"/>
      <c r="S8" s="355"/>
    </row>
    <row r="9" spans="2:24" ht="15" customHeight="1" x14ac:dyDescent="0.2">
      <c r="B9" s="1185" t="s">
        <v>133</v>
      </c>
      <c r="C9" s="1186"/>
      <c r="D9" s="1186"/>
      <c r="E9" s="1186"/>
      <c r="F9" s="1187"/>
      <c r="G9" s="355"/>
      <c r="H9" s="1185" t="s">
        <v>135</v>
      </c>
      <c r="I9" s="1186"/>
      <c r="J9" s="1186"/>
      <c r="K9" s="1186"/>
      <c r="L9" s="1187"/>
      <c r="M9" s="356"/>
      <c r="S9" s="356"/>
    </row>
    <row r="10" spans="2:24" ht="15" customHeight="1" x14ac:dyDescent="0.2">
      <c r="B10" s="357" t="s">
        <v>132</v>
      </c>
      <c r="C10" s="358" t="s">
        <v>51</v>
      </c>
      <c r="D10" s="358" t="s">
        <v>36</v>
      </c>
      <c r="E10" s="358" t="s">
        <v>35</v>
      </c>
      <c r="F10" s="359" t="s">
        <v>3</v>
      </c>
      <c r="G10" s="355"/>
      <c r="H10" s="357" t="s">
        <v>132</v>
      </c>
      <c r="I10" s="358" t="s">
        <v>51</v>
      </c>
      <c r="J10" s="358" t="s">
        <v>36</v>
      </c>
      <c r="K10" s="358" t="s">
        <v>35</v>
      </c>
      <c r="L10" s="359" t="s">
        <v>3</v>
      </c>
      <c r="M10" s="356"/>
      <c r="S10" s="356"/>
    </row>
    <row r="11" spans="2:24" ht="15.75" customHeight="1" x14ac:dyDescent="0.2">
      <c r="B11" s="397" t="s">
        <v>123</v>
      </c>
      <c r="C11" s="379">
        <v>5.6114280384872463E-3</v>
      </c>
      <c r="D11" s="379">
        <v>5.900017990672528E-3</v>
      </c>
      <c r="E11" s="379">
        <v>7.545710267229255E-3</v>
      </c>
      <c r="F11" s="380">
        <v>6.2230741080260442E-3</v>
      </c>
      <c r="G11" s="355"/>
      <c r="H11" s="397" t="s">
        <v>123</v>
      </c>
      <c r="I11" s="383">
        <v>2.0210924477497116E-2</v>
      </c>
      <c r="J11" s="383">
        <v>1.4119874855919643E-2</v>
      </c>
      <c r="K11" s="383">
        <v>1.0806513353552604E-2</v>
      </c>
      <c r="L11" s="384">
        <v>1.4882622176288203E-2</v>
      </c>
      <c r="M11" s="356"/>
      <c r="S11" s="356"/>
    </row>
    <row r="12" spans="2:24" ht="15.75" customHeight="1" x14ac:dyDescent="0.2">
      <c r="B12" s="398" t="s">
        <v>124</v>
      </c>
      <c r="C12" s="381">
        <v>1.6212519235850962E-2</v>
      </c>
      <c r="D12" s="381">
        <v>4.8667075685375431E-3</v>
      </c>
      <c r="E12" s="381">
        <v>2.7637130801687762E-3</v>
      </c>
      <c r="F12" s="382">
        <v>8.2919971448137432E-3</v>
      </c>
      <c r="G12" s="355"/>
      <c r="H12" s="398" t="s">
        <v>124</v>
      </c>
      <c r="I12" s="381">
        <v>9.3601743813309397E-3</v>
      </c>
      <c r="J12" s="381">
        <v>7.7803392063230696E-3</v>
      </c>
      <c r="K12" s="381">
        <v>1.3692176319896352E-3</v>
      </c>
      <c r="L12" s="382">
        <v>6.1223485407746444E-3</v>
      </c>
      <c r="M12" s="356"/>
      <c r="S12" s="356"/>
    </row>
    <row r="13" spans="2:24" ht="15.75" customHeight="1" x14ac:dyDescent="0.2">
      <c r="B13" s="399" t="s">
        <v>125</v>
      </c>
      <c r="C13" s="383">
        <v>3.9000202073585871E-2</v>
      </c>
      <c r="D13" s="383">
        <v>2.9089533580282222E-2</v>
      </c>
      <c r="E13" s="383">
        <v>9.1631504922644168E-3</v>
      </c>
      <c r="F13" s="384">
        <v>2.7421382736268474E-2</v>
      </c>
      <c r="G13" s="355"/>
      <c r="H13" s="399" t="s">
        <v>125</v>
      </c>
      <c r="I13" s="383">
        <v>3.4475573791511734E-2</v>
      </c>
      <c r="J13" s="383">
        <v>1.0799165706130962E-2</v>
      </c>
      <c r="K13" s="383">
        <v>1.0747622272606814E-2</v>
      </c>
      <c r="L13" s="384">
        <v>1.8052069491608837E-2</v>
      </c>
      <c r="M13" s="356"/>
      <c r="S13" s="356"/>
    </row>
    <row r="14" spans="2:24" ht="15.75" customHeight="1" x14ac:dyDescent="0.2">
      <c r="B14" s="398" t="s">
        <v>126</v>
      </c>
      <c r="C14" s="381">
        <v>0.93293747635998114</v>
      </c>
      <c r="D14" s="381">
        <v>0.14110222853689702</v>
      </c>
      <c r="E14" s="381">
        <v>6.6990154711673702E-2</v>
      </c>
      <c r="F14" s="382">
        <v>0.39887459282797505</v>
      </c>
      <c r="G14" s="355"/>
      <c r="H14" s="398" t="s">
        <v>126</v>
      </c>
      <c r="I14" s="381">
        <v>0.27402551609180664</v>
      </c>
      <c r="J14" s="381">
        <v>0.14781272298150283</v>
      </c>
      <c r="K14" s="381">
        <v>4.2666588145225406E-2</v>
      </c>
      <c r="L14" s="382">
        <v>0.15141985333923913</v>
      </c>
      <c r="M14" s="356"/>
      <c r="S14" s="356"/>
    </row>
    <row r="15" spans="2:24" ht="15.75" customHeight="1" x14ac:dyDescent="0.2">
      <c r="B15" s="399" t="s">
        <v>127</v>
      </c>
      <c r="C15" s="383">
        <v>3.9844766035057174E-3</v>
      </c>
      <c r="D15" s="383">
        <v>0.60775259596178599</v>
      </c>
      <c r="E15" s="383">
        <v>0.1481082981715893</v>
      </c>
      <c r="F15" s="384">
        <v>0.27823210345339849</v>
      </c>
      <c r="G15" s="355"/>
      <c r="H15" s="399" t="s">
        <v>127</v>
      </c>
      <c r="I15" s="383">
        <v>0.33074753173483779</v>
      </c>
      <c r="J15" s="383">
        <v>8.7573412371699869E-2</v>
      </c>
      <c r="K15" s="383">
        <v>0.13575866435028414</v>
      </c>
      <c r="L15" s="384">
        <v>0.17835031251537969</v>
      </c>
      <c r="M15" s="356"/>
      <c r="S15" s="356"/>
    </row>
    <row r="16" spans="2:24" ht="15.75" customHeight="1" x14ac:dyDescent="0.2">
      <c r="B16" s="398" t="s">
        <v>128</v>
      </c>
      <c r="C16" s="381">
        <v>1.7513044109036834E-3</v>
      </c>
      <c r="D16" s="381">
        <v>0.20880712615151836</v>
      </c>
      <c r="E16" s="381">
        <v>0.51774964838255977</v>
      </c>
      <c r="F16" s="382">
        <v>0.21599955070673107</v>
      </c>
      <c r="G16" s="355"/>
      <c r="H16" s="398" t="s">
        <v>128</v>
      </c>
      <c r="I16" s="381">
        <v>0.29484549301192459</v>
      </c>
      <c r="J16" s="381">
        <v>0.22402437016301663</v>
      </c>
      <c r="K16" s="381">
        <v>6.5427990930773533E-2</v>
      </c>
      <c r="L16" s="382">
        <v>0.19275554899355282</v>
      </c>
      <c r="M16" s="356"/>
      <c r="S16" s="356"/>
    </row>
    <row r="17" spans="2:19" ht="15.75" customHeight="1" x14ac:dyDescent="0.2">
      <c r="B17" s="399" t="s">
        <v>129</v>
      </c>
      <c r="C17" s="383">
        <v>3.2124518779890051E-4</v>
      </c>
      <c r="D17" s="383">
        <v>2.0804598231378502E-3</v>
      </c>
      <c r="E17" s="383">
        <v>0.2170815752461322</v>
      </c>
      <c r="F17" s="384">
        <v>5.6853715184300824E-2</v>
      </c>
      <c r="G17" s="355"/>
      <c r="H17" s="399" t="s">
        <v>129</v>
      </c>
      <c r="I17" s="383">
        <v>2.3304269778176689E-2</v>
      </c>
      <c r="J17" s="383">
        <v>0.25454196168834731</v>
      </c>
      <c r="K17" s="383">
        <v>0.14546096993610319</v>
      </c>
      <c r="L17" s="384">
        <v>0.14707416703577933</v>
      </c>
      <c r="M17" s="356"/>
      <c r="S17" s="356"/>
    </row>
    <row r="18" spans="2:19" ht="15.75" customHeight="1" x14ac:dyDescent="0.2">
      <c r="B18" s="398" t="s">
        <v>130</v>
      </c>
      <c r="C18" s="381">
        <v>9.8446105938372738E-5</v>
      </c>
      <c r="D18" s="381">
        <v>3.5520045760890125E-4</v>
      </c>
      <c r="E18" s="381">
        <v>3.0513361462728553E-2</v>
      </c>
      <c r="F18" s="382">
        <v>8.0347405150205265E-3</v>
      </c>
      <c r="G18" s="355"/>
      <c r="H18" s="398" t="s">
        <v>130</v>
      </c>
      <c r="I18" s="381">
        <v>2.1797666367483009E-3</v>
      </c>
      <c r="J18" s="381">
        <v>8.5240682803666507E-2</v>
      </c>
      <c r="K18" s="381">
        <v>0.23167751244074086</v>
      </c>
      <c r="L18" s="382">
        <v>0.10868645110487721</v>
      </c>
      <c r="M18" s="355"/>
      <c r="S18" s="355"/>
    </row>
    <row r="19" spans="2:19" ht="15.75" customHeight="1" x14ac:dyDescent="0.2">
      <c r="B19" s="399" t="s">
        <v>131</v>
      </c>
      <c r="C19" s="383">
        <v>8.2901983948103358E-5</v>
      </c>
      <c r="D19" s="383">
        <v>4.6129929559597561E-5</v>
      </c>
      <c r="E19" s="383">
        <v>8.4388185654008435E-5</v>
      </c>
      <c r="F19" s="384">
        <v>6.8843323465790304E-5</v>
      </c>
      <c r="G19" s="355"/>
      <c r="H19" s="399" t="s">
        <v>131</v>
      </c>
      <c r="I19" s="383">
        <v>1.0850750096166175E-2</v>
      </c>
      <c r="J19" s="383">
        <v>0.16810747022339317</v>
      </c>
      <c r="K19" s="383">
        <v>0.35608492093872385</v>
      </c>
      <c r="L19" s="384">
        <v>0.18265662680250011</v>
      </c>
    </row>
    <row r="20" spans="2:19" x14ac:dyDescent="0.2">
      <c r="B20" s="360" t="s">
        <v>3</v>
      </c>
      <c r="C20" s="387">
        <v>1</v>
      </c>
      <c r="D20" s="387">
        <v>1.0000000000000002</v>
      </c>
      <c r="E20" s="387">
        <v>0.99999999999999989</v>
      </c>
      <c r="F20" s="388">
        <v>1</v>
      </c>
      <c r="G20" s="355"/>
      <c r="H20" s="360" t="s">
        <v>3</v>
      </c>
      <c r="I20" s="387">
        <v>1</v>
      </c>
      <c r="J20" s="387">
        <v>1</v>
      </c>
      <c r="K20" s="387">
        <v>1</v>
      </c>
      <c r="L20" s="388">
        <v>1</v>
      </c>
    </row>
    <row r="23" spans="2:19" ht="15" customHeight="1" x14ac:dyDescent="0.2"/>
    <row r="24" spans="2:19" ht="15" customHeight="1" x14ac:dyDescent="0.2">
      <c r="H24" s="492"/>
      <c r="I24" s="492"/>
      <c r="J24" s="492"/>
      <c r="K24" s="492"/>
      <c r="L24" s="492"/>
    </row>
    <row r="25" spans="2:19" ht="15" customHeight="1" x14ac:dyDescent="0.2">
      <c r="B25" s="1185" t="s">
        <v>134</v>
      </c>
      <c r="C25" s="1186"/>
      <c r="D25" s="1186"/>
      <c r="E25" s="1186"/>
      <c r="F25" s="1187"/>
      <c r="H25" s="1194" t="s">
        <v>136</v>
      </c>
      <c r="I25" s="1194"/>
      <c r="J25" s="1194"/>
      <c r="K25" s="1194"/>
      <c r="L25" s="1194"/>
    </row>
    <row r="26" spans="2:19" ht="15" customHeight="1" x14ac:dyDescent="0.2">
      <c r="B26" s="357" t="s">
        <v>132</v>
      </c>
      <c r="C26" s="358" t="s">
        <v>51</v>
      </c>
      <c r="D26" s="358" t="s">
        <v>36</v>
      </c>
      <c r="E26" s="358" t="s">
        <v>35</v>
      </c>
      <c r="F26" s="359" t="s">
        <v>3</v>
      </c>
      <c r="H26" s="493" t="s">
        <v>132</v>
      </c>
      <c r="I26" s="494" t="s">
        <v>51</v>
      </c>
      <c r="J26" s="494" t="s">
        <v>36</v>
      </c>
      <c r="K26" s="494" t="s">
        <v>35</v>
      </c>
      <c r="L26" s="493" t="s">
        <v>3</v>
      </c>
    </row>
    <row r="27" spans="2:19" ht="15.75" customHeight="1" x14ac:dyDescent="0.2">
      <c r="B27" s="397" t="s">
        <v>123</v>
      </c>
      <c r="C27" s="383">
        <v>3.2060623724861556E-3</v>
      </c>
      <c r="D27" s="383">
        <v>5.528255528255528E-3</v>
      </c>
      <c r="E27" s="383">
        <v>8.0428954423592495E-3</v>
      </c>
      <c r="F27" s="384">
        <v>5.4803019336159648E-3</v>
      </c>
      <c r="H27" s="495" t="s">
        <v>123</v>
      </c>
      <c r="I27" s="490">
        <v>2.1696751643330573E-2</v>
      </c>
      <c r="J27" s="490">
        <v>1.1960742902215001E-2</v>
      </c>
      <c r="K27" s="490">
        <v>2.5850950174646139E-3</v>
      </c>
      <c r="L27" s="490">
        <v>1.1473116702382272E-2</v>
      </c>
    </row>
    <row r="28" spans="2:19" ht="15.75" customHeight="1" x14ac:dyDescent="0.2">
      <c r="B28" s="398" t="s">
        <v>124</v>
      </c>
      <c r="C28" s="381">
        <v>1.457301078402798E-3</v>
      </c>
      <c r="D28" s="381">
        <v>9.2137592137592141E-4</v>
      </c>
      <c r="E28" s="381">
        <v>3.351206434316354E-4</v>
      </c>
      <c r="F28" s="382">
        <v>9.3061730948195635E-4</v>
      </c>
      <c r="H28" s="496" t="s">
        <v>124</v>
      </c>
      <c r="I28" s="491">
        <v>4.1526159907522044E-2</v>
      </c>
      <c r="J28" s="491">
        <v>1.7426048127443333E-2</v>
      </c>
      <c r="K28" s="491">
        <v>1.8549579022535165E-2</v>
      </c>
      <c r="L28" s="491">
        <v>2.4092829570375247E-2</v>
      </c>
    </row>
    <row r="29" spans="2:19" ht="15.75" customHeight="1" x14ac:dyDescent="0.2">
      <c r="B29" s="399" t="s">
        <v>125</v>
      </c>
      <c r="C29" s="383">
        <v>9.326726901777908E-3</v>
      </c>
      <c r="D29" s="383">
        <v>2.764127764127764E-3</v>
      </c>
      <c r="E29" s="383">
        <v>1.675603217158177E-3</v>
      </c>
      <c r="F29" s="384">
        <v>4.7564884706855545E-3</v>
      </c>
      <c r="H29" s="495" t="s">
        <v>125</v>
      </c>
      <c r="I29" s="490">
        <v>8.3414844353851311E-2</v>
      </c>
      <c r="J29" s="490">
        <v>4.5334448232611665E-2</v>
      </c>
      <c r="K29" s="490">
        <v>2.9305124245091366E-2</v>
      </c>
      <c r="L29" s="490">
        <v>5.0112155350364729E-2</v>
      </c>
    </row>
    <row r="30" spans="2:19" ht="15.75" customHeight="1" x14ac:dyDescent="0.2">
      <c r="B30" s="398" t="s">
        <v>126</v>
      </c>
      <c r="C30" s="381">
        <v>0.11891576799766831</v>
      </c>
      <c r="D30" s="381">
        <v>6.2039312039312039E-2</v>
      </c>
      <c r="E30" s="381">
        <v>1.1058981233243968E-2</v>
      </c>
      <c r="F30" s="382">
        <v>6.6487436666321995E-2</v>
      </c>
      <c r="H30" s="496" t="s">
        <v>126</v>
      </c>
      <c r="I30" s="491">
        <v>0.68189497732511606</v>
      </c>
      <c r="J30" s="491">
        <v>0.12110306065712968</v>
      </c>
      <c r="K30" s="491">
        <v>9.1153660926316493E-2</v>
      </c>
      <c r="L30" s="491">
        <v>0.25812544942634419</v>
      </c>
    </row>
    <row r="31" spans="2:19" ht="15.75" customHeight="1" x14ac:dyDescent="0.2">
      <c r="B31" s="399" t="s">
        <v>127</v>
      </c>
      <c r="C31" s="383">
        <v>0.22384144564266978</v>
      </c>
      <c r="D31" s="383">
        <v>7.063882063882064E-2</v>
      </c>
      <c r="E31" s="383">
        <v>4.6246648793565687E-2</v>
      </c>
      <c r="F31" s="384">
        <v>0.11746458484127804</v>
      </c>
      <c r="H31" s="495" t="s">
        <v>127</v>
      </c>
      <c r="I31" s="490">
        <v>0.10526891796685295</v>
      </c>
      <c r="J31" s="490">
        <v>0.48961462701877945</v>
      </c>
      <c r="K31" s="490">
        <v>0.10655352032371811</v>
      </c>
      <c r="L31" s="490">
        <v>0.26524293170866081</v>
      </c>
    </row>
    <row r="32" spans="2:19" ht="15.75" customHeight="1" x14ac:dyDescent="0.2">
      <c r="B32" s="398" t="s">
        <v>128</v>
      </c>
      <c r="C32" s="381">
        <v>0.57213640338093852</v>
      </c>
      <c r="D32" s="381">
        <v>0.13851351351351351</v>
      </c>
      <c r="E32" s="381">
        <v>4.9932975871313671E-2</v>
      </c>
      <c r="F32" s="382">
        <v>0.26501912935580602</v>
      </c>
      <c r="H32" s="496" t="s">
        <v>128</v>
      </c>
      <c r="I32" s="491">
        <v>5.922146145269739E-2</v>
      </c>
      <c r="J32" s="491">
        <v>0.21355206048041239</v>
      </c>
      <c r="K32" s="491">
        <v>0.38330814664740298</v>
      </c>
      <c r="L32" s="491">
        <v>0.22803490231573073</v>
      </c>
    </row>
    <row r="33" spans="2:12" ht="15.75" customHeight="1" x14ac:dyDescent="0.2">
      <c r="B33" s="399" t="s">
        <v>129</v>
      </c>
      <c r="C33" s="383">
        <v>6.295540658700087E-2</v>
      </c>
      <c r="D33" s="383">
        <v>0.17966830466830466</v>
      </c>
      <c r="E33" s="383">
        <v>6.5348525469168903E-2</v>
      </c>
      <c r="F33" s="384">
        <v>0.10298831558266984</v>
      </c>
      <c r="H33" s="495" t="s">
        <v>129</v>
      </c>
      <c r="I33" s="490">
        <v>9.2341156111274509E-4</v>
      </c>
      <c r="J33" s="490">
        <v>8.0527048519669492E-2</v>
      </c>
      <c r="K33" s="490">
        <v>0.14948159711266476</v>
      </c>
      <c r="L33" s="490">
        <v>8.2000407837637693E-2</v>
      </c>
    </row>
    <row r="34" spans="2:12" ht="15.75" customHeight="1" x14ac:dyDescent="0.2">
      <c r="B34" s="398" t="s">
        <v>130</v>
      </c>
      <c r="C34" s="381">
        <v>3.788982803847275E-3</v>
      </c>
      <c r="D34" s="381">
        <v>0.38974201474201475</v>
      </c>
      <c r="E34" s="381">
        <v>0.1628686327077748</v>
      </c>
      <c r="F34" s="382">
        <v>0.18281460035156655</v>
      </c>
      <c r="H34" s="496" t="s">
        <v>130</v>
      </c>
      <c r="I34" s="491">
        <v>7.7976976271742918E-4</v>
      </c>
      <c r="J34" s="491">
        <v>9.0987849609282401E-3</v>
      </c>
      <c r="K34" s="491">
        <v>0.13038400008856857</v>
      </c>
      <c r="L34" s="491">
        <v>4.6133949621319177E-2</v>
      </c>
    </row>
    <row r="35" spans="2:12" ht="15.75" customHeight="1" x14ac:dyDescent="0.2">
      <c r="B35" s="399" t="s">
        <v>131</v>
      </c>
      <c r="C35" s="383">
        <v>4.3719032352083943E-3</v>
      </c>
      <c r="D35" s="383">
        <v>0.15018427518427518</v>
      </c>
      <c r="E35" s="383">
        <v>0.65449061662198393</v>
      </c>
      <c r="F35" s="384">
        <v>0.25405852548857411</v>
      </c>
      <c r="H35" s="495" t="s">
        <v>131</v>
      </c>
      <c r="I35" s="490">
        <v>5.2737060267994554E-3</v>
      </c>
      <c r="J35" s="490">
        <v>1.1383179100810744E-2</v>
      </c>
      <c r="K35" s="490">
        <v>8.8679276616237937E-2</v>
      </c>
      <c r="L35" s="490">
        <v>3.4784257467185171E-2</v>
      </c>
    </row>
    <row r="36" spans="2:12" x14ac:dyDescent="0.2">
      <c r="B36" s="360" t="s">
        <v>3</v>
      </c>
      <c r="C36" s="387">
        <v>1</v>
      </c>
      <c r="D36" s="387">
        <v>1</v>
      </c>
      <c r="E36" s="387">
        <v>1</v>
      </c>
      <c r="F36" s="388">
        <v>1</v>
      </c>
      <c r="H36" s="496" t="s">
        <v>3</v>
      </c>
      <c r="I36" s="497">
        <v>0.99999999999999989</v>
      </c>
      <c r="J36" s="497">
        <v>1</v>
      </c>
      <c r="K36" s="497">
        <v>1</v>
      </c>
      <c r="L36" s="498">
        <v>1.0000000000000002</v>
      </c>
    </row>
    <row r="37" spans="2:12" x14ac:dyDescent="0.2">
      <c r="H37" s="492"/>
      <c r="I37" s="492"/>
      <c r="J37" s="492"/>
      <c r="K37" s="492"/>
      <c r="L37" s="492"/>
    </row>
  </sheetData>
  <mergeCells count="7">
    <mergeCell ref="B3:D3"/>
    <mergeCell ref="B9:F9"/>
    <mergeCell ref="B25:F25"/>
    <mergeCell ref="H9:L9"/>
    <mergeCell ref="H25:L25"/>
    <mergeCell ref="B4:V4"/>
    <mergeCell ref="B5:V5"/>
  </mergeCells>
  <conditionalFormatting sqref="C11:C19">
    <cfRule type="colorScale" priority="4">
      <colorScale>
        <cfvo type="min"/>
        <cfvo type="max"/>
        <color rgb="FFFCFCFF"/>
        <color rgb="FF63BE7B"/>
      </colorScale>
    </cfRule>
  </conditionalFormatting>
  <conditionalFormatting sqref="D11:D19">
    <cfRule type="colorScale" priority="5">
      <colorScale>
        <cfvo type="min"/>
        <cfvo type="max"/>
        <color rgb="FFFCFCFF"/>
        <color rgb="FF63BE7B"/>
      </colorScale>
    </cfRule>
  </conditionalFormatting>
  <conditionalFormatting sqref="E11:E19">
    <cfRule type="colorScale" priority="6">
      <colorScale>
        <cfvo type="min"/>
        <cfvo type="max"/>
        <color rgb="FFFCFCFF"/>
        <color rgb="FF63BE7B"/>
      </colorScale>
    </cfRule>
  </conditionalFormatting>
  <conditionalFormatting sqref="C27:C35">
    <cfRule type="colorScale" priority="7">
      <colorScale>
        <cfvo type="min"/>
        <cfvo type="max"/>
        <color rgb="FFFCFCFF"/>
        <color rgb="FF63BE7B"/>
      </colorScale>
    </cfRule>
  </conditionalFormatting>
  <conditionalFormatting sqref="D27:D35">
    <cfRule type="colorScale" priority="8">
      <colorScale>
        <cfvo type="min"/>
        <cfvo type="max"/>
        <color rgb="FFFCFCFF"/>
        <color rgb="FF63BE7B"/>
      </colorScale>
    </cfRule>
  </conditionalFormatting>
  <conditionalFormatting sqref="E27:E35">
    <cfRule type="colorScale" priority="9">
      <colorScale>
        <cfvo type="min"/>
        <cfvo type="max"/>
        <color rgb="FFFCFCFF"/>
        <color rgb="FF63BE7B"/>
      </colorScale>
    </cfRule>
  </conditionalFormatting>
  <conditionalFormatting sqref="I11:I19">
    <cfRule type="colorScale" priority="10">
      <colorScale>
        <cfvo type="min"/>
        <cfvo type="max"/>
        <color rgb="FFFCFCFF"/>
        <color rgb="FF63BE7B"/>
      </colorScale>
    </cfRule>
  </conditionalFormatting>
  <conditionalFormatting sqref="J11:J19">
    <cfRule type="colorScale" priority="11">
      <colorScale>
        <cfvo type="min"/>
        <cfvo type="max"/>
        <color rgb="FFFCFCFF"/>
        <color rgb="FF63BE7B"/>
      </colorScale>
    </cfRule>
  </conditionalFormatting>
  <conditionalFormatting sqref="K11:K19">
    <cfRule type="colorScale" priority="12">
      <colorScale>
        <cfvo type="min"/>
        <cfvo type="max"/>
        <color rgb="FFFCFCFF"/>
        <color rgb="FF63BE7B"/>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69</v>
      </c>
      <c r="C1" s="361" t="s">
        <v>69</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469</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149.18943867813212</v>
      </c>
      <c r="D11" s="370">
        <v>0.23227181987565593</v>
      </c>
      <c r="E11" s="376">
        <v>269.70613251548133</v>
      </c>
      <c r="F11" s="372">
        <v>0.14189589875885872</v>
      </c>
      <c r="G11" s="376">
        <v>397.83933970564107</v>
      </c>
      <c r="H11" s="372">
        <v>0.11918546955613989</v>
      </c>
      <c r="I11" s="366"/>
      <c r="J11" s="366"/>
      <c r="K11" s="366"/>
      <c r="L11" s="366"/>
      <c r="M11" s="366"/>
      <c r="N11" s="366"/>
      <c r="O11" s="366"/>
    </row>
    <row r="12" spans="1:18" ht="15" customHeight="1" x14ac:dyDescent="0.2">
      <c r="B12" s="368" t="s">
        <v>10</v>
      </c>
      <c r="C12" s="375">
        <v>137.03074990718969</v>
      </c>
      <c r="D12" s="370">
        <v>0.26465777965063925</v>
      </c>
      <c r="E12" s="377">
        <v>235.6504680334404</v>
      </c>
      <c r="F12" s="373">
        <v>0.30021626708295474</v>
      </c>
      <c r="G12" s="377">
        <v>354.52520837975783</v>
      </c>
      <c r="H12" s="373">
        <v>0.20636682557384711</v>
      </c>
      <c r="I12" s="366"/>
      <c r="J12" s="366"/>
      <c r="K12" s="366"/>
      <c r="L12" s="366"/>
      <c r="M12" s="366"/>
      <c r="N12" s="366"/>
      <c r="O12" s="366"/>
    </row>
    <row r="13" spans="1:18" ht="15" customHeight="1" x14ac:dyDescent="0.2">
      <c r="B13" s="368" t="s">
        <v>40</v>
      </c>
      <c r="C13" s="375">
        <v>103.76602203469554</v>
      </c>
      <c r="D13" s="370">
        <v>0.40326622033956488</v>
      </c>
      <c r="E13" s="377">
        <v>181.28059142435197</v>
      </c>
      <c r="F13" s="373">
        <v>0.40467683189132042</v>
      </c>
      <c r="G13" s="377">
        <v>258.03836383602373</v>
      </c>
      <c r="H13" s="373">
        <v>0.41235840966171783</v>
      </c>
      <c r="I13" s="366"/>
      <c r="J13" s="366"/>
      <c r="K13" s="366"/>
      <c r="L13" s="366"/>
      <c r="M13" s="366"/>
      <c r="N13" s="366"/>
      <c r="O13" s="366"/>
    </row>
    <row r="14" spans="1:18" ht="15" customHeight="1" x14ac:dyDescent="0.2">
      <c r="B14" s="368" t="s">
        <v>41</v>
      </c>
      <c r="C14" s="375">
        <v>165.09118802902196</v>
      </c>
      <c r="D14" s="370">
        <v>0.12966515342574894</v>
      </c>
      <c r="E14" s="377">
        <v>280.61428704743105</v>
      </c>
      <c r="F14" s="373">
        <v>0.18333710885666268</v>
      </c>
      <c r="G14" s="377">
        <v>393.40354132563448</v>
      </c>
      <c r="H14" s="373">
        <v>0.20686593164925451</v>
      </c>
      <c r="I14" s="366"/>
      <c r="J14" s="366"/>
      <c r="K14" s="366"/>
      <c r="L14" s="366"/>
      <c r="M14" s="366"/>
      <c r="N14" s="366"/>
      <c r="O14" s="366"/>
    </row>
    <row r="15" spans="1:18" ht="15" customHeight="1" x14ac:dyDescent="0.2">
      <c r="B15" s="368" t="s">
        <v>9</v>
      </c>
      <c r="C15" s="375">
        <v>152.73791516436611</v>
      </c>
      <c r="D15" s="370">
        <v>0.18183799852475829</v>
      </c>
      <c r="E15" s="377">
        <v>251.46524341934384</v>
      </c>
      <c r="F15" s="373">
        <v>0.23732787488477478</v>
      </c>
      <c r="G15" s="377">
        <v>362.57400110883458</v>
      </c>
      <c r="H15" s="373">
        <v>0.23773664543367737</v>
      </c>
      <c r="I15" s="366"/>
      <c r="J15" s="366"/>
      <c r="K15" s="366"/>
      <c r="L15" s="366"/>
      <c r="M15" s="366"/>
      <c r="N15" s="366"/>
      <c r="O15" s="366"/>
    </row>
    <row r="16" spans="1:18" ht="15" customHeight="1" x14ac:dyDescent="0.2">
      <c r="B16" s="368" t="s">
        <v>8</v>
      </c>
      <c r="C16" s="375">
        <v>107.38049247605973</v>
      </c>
      <c r="D16" s="370">
        <v>0.5841453989663693</v>
      </c>
      <c r="E16" s="377">
        <v>175.48186012768508</v>
      </c>
      <c r="F16" s="373">
        <v>0.53291110273481412</v>
      </c>
      <c r="G16" s="377">
        <v>241.91836811129258</v>
      </c>
      <c r="H16" s="373">
        <v>0.51745691549988848</v>
      </c>
      <c r="I16" s="366"/>
      <c r="J16" s="366"/>
      <c r="K16" s="366"/>
      <c r="L16" s="366"/>
      <c r="M16" s="366"/>
      <c r="N16" s="366"/>
      <c r="O16" s="366"/>
    </row>
    <row r="17" spans="1:15" ht="15" customHeight="1" x14ac:dyDescent="0.2">
      <c r="B17" s="368" t="s">
        <v>7</v>
      </c>
      <c r="C17" s="375">
        <v>128.67497153866464</v>
      </c>
      <c r="D17" s="370">
        <v>0.28005967363830553</v>
      </c>
      <c r="E17" s="377">
        <v>212.70793843592887</v>
      </c>
      <c r="F17" s="373">
        <v>0.34575856946690836</v>
      </c>
      <c r="G17" s="377">
        <v>287.26693920103764</v>
      </c>
      <c r="H17" s="373">
        <v>0.37569906030804961</v>
      </c>
      <c r="I17" s="366"/>
      <c r="J17" s="366"/>
      <c r="K17" s="366"/>
      <c r="L17" s="366"/>
      <c r="M17" s="366"/>
      <c r="N17" s="366"/>
      <c r="O17" s="366"/>
    </row>
    <row r="18" spans="1:15" ht="15" customHeight="1" x14ac:dyDescent="0.2">
      <c r="B18" s="368" t="s">
        <v>43</v>
      </c>
      <c r="C18" s="375">
        <v>147.5870285106347</v>
      </c>
      <c r="D18" s="370">
        <v>0.23207445542716973</v>
      </c>
      <c r="E18" s="377">
        <v>252.93111762127378</v>
      </c>
      <c r="F18" s="373">
        <v>0.24478478018222757</v>
      </c>
      <c r="G18" s="377">
        <v>351.13641403319161</v>
      </c>
      <c r="H18" s="373">
        <v>0.2617628615971605</v>
      </c>
      <c r="I18" s="366"/>
      <c r="J18" s="366"/>
      <c r="K18" s="366"/>
      <c r="L18" s="366"/>
      <c r="M18" s="366"/>
      <c r="N18" s="366"/>
      <c r="O18" s="366"/>
    </row>
    <row r="19" spans="1:15" ht="15" customHeight="1" x14ac:dyDescent="0.2">
      <c r="B19" s="368" t="s">
        <v>44</v>
      </c>
      <c r="C19" s="375">
        <v>151.60155065561278</v>
      </c>
      <c r="D19" s="370">
        <v>6.5745177062700388E-2</v>
      </c>
      <c r="E19" s="377">
        <v>254.2921394212361</v>
      </c>
      <c r="F19" s="373">
        <v>0.21235217796580422</v>
      </c>
      <c r="G19" s="377">
        <v>351.0900346943605</v>
      </c>
      <c r="H19" s="373">
        <v>0.26682424273819216</v>
      </c>
      <c r="I19" s="366"/>
      <c r="J19" s="366"/>
      <c r="K19" s="366"/>
      <c r="L19" s="366"/>
      <c r="M19" s="366"/>
      <c r="N19" s="366"/>
      <c r="O19" s="366"/>
    </row>
    <row r="20" spans="1:15" ht="15" customHeight="1" x14ac:dyDescent="0.2">
      <c r="B20" s="368" t="s">
        <v>6</v>
      </c>
      <c r="C20" s="375">
        <v>155.61168887722974</v>
      </c>
      <c r="D20" s="370">
        <v>0.13474634957912204</v>
      </c>
      <c r="E20" s="377">
        <v>268.00557680643163</v>
      </c>
      <c r="F20" s="373">
        <v>0.10986126215055254</v>
      </c>
      <c r="G20" s="377">
        <v>384.50826996983039</v>
      </c>
      <c r="H20" s="373">
        <v>9.9499902799237913E-2</v>
      </c>
      <c r="I20" s="366"/>
      <c r="J20" s="366"/>
      <c r="K20" s="366"/>
      <c r="L20" s="366"/>
      <c r="M20" s="366"/>
      <c r="N20" s="366"/>
      <c r="O20" s="366"/>
    </row>
    <row r="21" spans="1:15" ht="15" customHeight="1" x14ac:dyDescent="0.2">
      <c r="B21" s="368" t="s">
        <v>5</v>
      </c>
      <c r="C21" s="375">
        <v>131.0576479591839</v>
      </c>
      <c r="D21" s="370">
        <v>0.20339365180490676</v>
      </c>
      <c r="E21" s="377">
        <v>228.88188671874997</v>
      </c>
      <c r="F21" s="373">
        <v>0.20933553814930583</v>
      </c>
      <c r="G21" s="377">
        <v>319.551780821921</v>
      </c>
      <c r="H21" s="373">
        <v>0.26303027762032749</v>
      </c>
      <c r="I21" s="366"/>
      <c r="J21" s="366"/>
      <c r="K21" s="366"/>
      <c r="L21" s="366"/>
      <c r="M21" s="366"/>
      <c r="N21" s="366"/>
      <c r="O21" s="366"/>
    </row>
    <row r="22" spans="1:15" ht="15" customHeight="1" x14ac:dyDescent="0.2">
      <c r="B22" s="368" t="s">
        <v>38</v>
      </c>
      <c r="C22" s="375">
        <v>102.0776860484828</v>
      </c>
      <c r="D22" s="370">
        <v>0.59059319828240664</v>
      </c>
      <c r="E22" s="377">
        <v>163.4006599305412</v>
      </c>
      <c r="F22" s="373">
        <v>0.62578014255081948</v>
      </c>
      <c r="G22" s="377">
        <v>205.12366407766677</v>
      </c>
      <c r="H22" s="373">
        <v>0.62539726543181218</v>
      </c>
      <c r="I22" s="366"/>
      <c r="J22" s="366"/>
      <c r="K22" s="366"/>
      <c r="L22" s="366"/>
      <c r="M22" s="366"/>
      <c r="N22" s="366"/>
      <c r="O22" s="366"/>
    </row>
    <row r="23" spans="1:15" ht="15" customHeight="1" x14ac:dyDescent="0.2">
      <c r="B23" s="368" t="s">
        <v>45</v>
      </c>
      <c r="C23" s="375">
        <v>179.78015783352714</v>
      </c>
      <c r="D23" s="370">
        <v>6.755495849488044E-2</v>
      </c>
      <c r="E23" s="377">
        <v>275.36203571236024</v>
      </c>
      <c r="F23" s="373">
        <v>0.16858124527780008</v>
      </c>
      <c r="G23" s="377">
        <v>386.48430842072321</v>
      </c>
      <c r="H23" s="373">
        <v>0.20237265773932339</v>
      </c>
      <c r="I23" s="366"/>
      <c r="J23" s="366"/>
      <c r="K23" s="366"/>
      <c r="L23" s="366"/>
      <c r="M23" s="366"/>
      <c r="N23" s="366"/>
      <c r="O23" s="366"/>
    </row>
    <row r="24" spans="1:15" ht="15" customHeight="1" x14ac:dyDescent="0.2">
      <c r="B24" s="368" t="s">
        <v>46</v>
      </c>
      <c r="C24" s="375">
        <v>113.27606913228946</v>
      </c>
      <c r="D24" s="370">
        <v>0.36774183318505216</v>
      </c>
      <c r="E24" s="377">
        <v>191.29990810668647</v>
      </c>
      <c r="F24" s="373">
        <v>0.43619830459820041</v>
      </c>
      <c r="G24" s="377">
        <v>268.12949794237261</v>
      </c>
      <c r="H24" s="373">
        <v>0.44184627636607471</v>
      </c>
      <c r="I24" s="366"/>
      <c r="J24" s="366"/>
      <c r="K24" s="366"/>
      <c r="L24" s="366"/>
      <c r="M24" s="366"/>
      <c r="N24" s="366"/>
      <c r="O24" s="366"/>
    </row>
    <row r="25" spans="1:15" ht="15" customHeight="1" x14ac:dyDescent="0.2">
      <c r="B25" s="368" t="s">
        <v>47</v>
      </c>
      <c r="C25" s="375">
        <v>111.29397233586654</v>
      </c>
      <c r="D25" s="370">
        <v>0.35926839363379015</v>
      </c>
      <c r="E25" s="377">
        <v>237.12699051357885</v>
      </c>
      <c r="F25" s="373">
        <v>0.43595531418334071</v>
      </c>
      <c r="G25" s="377">
        <v>282.03488843813432</v>
      </c>
      <c r="H25" s="373">
        <v>0.44102456870616741</v>
      </c>
      <c r="I25" s="366"/>
      <c r="J25" s="366"/>
      <c r="K25" s="366"/>
      <c r="L25" s="366"/>
      <c r="M25" s="366"/>
      <c r="N25" s="366"/>
      <c r="O25" s="366"/>
    </row>
    <row r="26" spans="1:15" ht="15" customHeight="1" x14ac:dyDescent="0.2">
      <c r="B26" s="368" t="s">
        <v>48</v>
      </c>
      <c r="C26" s="375">
        <v>165.81206232813838</v>
      </c>
      <c r="D26" s="370">
        <v>0.19657498894497552</v>
      </c>
      <c r="E26" s="377">
        <v>282.68149366470362</v>
      </c>
      <c r="F26" s="373">
        <v>0.27464271501522802</v>
      </c>
      <c r="G26" s="377">
        <v>372.62983496940075</v>
      </c>
      <c r="H26" s="373">
        <v>0.32039888027270907</v>
      </c>
      <c r="I26" s="366"/>
      <c r="J26" s="366"/>
      <c r="K26" s="366"/>
      <c r="L26" s="366"/>
      <c r="M26" s="366"/>
      <c r="N26" s="366"/>
      <c r="O26" s="366"/>
    </row>
    <row r="27" spans="1:15" ht="15" customHeight="1" x14ac:dyDescent="0.2">
      <c r="B27" s="368" t="s">
        <v>49</v>
      </c>
      <c r="C27" s="375">
        <v>182.48111111111109</v>
      </c>
      <c r="D27" s="370">
        <v>0.36889108168821144</v>
      </c>
      <c r="E27" s="377">
        <v>173.55563994374023</v>
      </c>
      <c r="F27" s="373">
        <v>0.40319208115582428</v>
      </c>
      <c r="G27" s="377">
        <v>237.99418972332055</v>
      </c>
      <c r="H27" s="373">
        <v>0.44167391204828471</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147.69258308590142</v>
      </c>
      <c r="D29" s="371">
        <v>0.23471867715444272</v>
      </c>
      <c r="E29" s="378">
        <v>251.63547552089577</v>
      </c>
      <c r="F29" s="374">
        <v>0.25961241636876192</v>
      </c>
      <c r="G29" s="378">
        <v>353.24708649084261</v>
      </c>
      <c r="H29" s="374">
        <v>0.27852684173048059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153"/>
        <color rgb="FFFCFCFF"/>
        <color rgb="FF63BE7B"/>
      </colorScale>
    </cfRule>
  </conditionalFormatting>
  <conditionalFormatting sqref="E11:E28">
    <cfRule type="colorScale" priority="2">
      <colorScale>
        <cfvo type="num" val="153"/>
        <cfvo type="num" val="269"/>
        <color rgb="FFFCFCFF"/>
        <color rgb="FF63BE7B"/>
      </colorScale>
    </cfRule>
  </conditionalFormatting>
  <conditionalFormatting sqref="G11:G28">
    <cfRule type="colorScale" priority="1">
      <colorScale>
        <cfvo type="num" val="260"/>
        <cfvo type="num" val="387"/>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68</v>
      </c>
      <c r="C1" s="361" t="s">
        <v>68</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468</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v>124.32666666666667</v>
      </c>
      <c r="F11" s="372">
        <v>0.32235398085576883</v>
      </c>
      <c r="G11" s="376">
        <v>691.10749999999985</v>
      </c>
      <c r="H11" s="372">
        <v>0.2339074510107762</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284.10714285714283</v>
      </c>
      <c r="D13" s="370">
        <v>0.19718981227435783</v>
      </c>
      <c r="E13" s="377">
        <v>369.30666666666667</v>
      </c>
      <c r="F13" s="373">
        <v>0.13322746211009656</v>
      </c>
      <c r="G13" s="377">
        <v>688.41875000000005</v>
      </c>
      <c r="H13" s="373">
        <v>0.17263040732057838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302.40797356828193</v>
      </c>
      <c r="D17" s="370">
        <v>0.44503755528564704</v>
      </c>
      <c r="E17" s="377">
        <v>527.62256868131828</v>
      </c>
      <c r="F17" s="373">
        <v>0.48411010083624628</v>
      </c>
      <c r="G17" s="377">
        <v>696.76031802120065</v>
      </c>
      <c r="H17" s="373">
        <v>0.38047687077277115</v>
      </c>
      <c r="I17" s="366"/>
      <c r="J17" s="366"/>
      <c r="K17" s="366"/>
      <c r="L17" s="366"/>
      <c r="M17" s="366"/>
      <c r="N17" s="366"/>
      <c r="O17" s="366"/>
    </row>
    <row r="18" spans="1:15" ht="15" customHeight="1" x14ac:dyDescent="0.2">
      <c r="B18" s="368" t="s">
        <v>43</v>
      </c>
      <c r="C18" s="375">
        <v>305.1825</v>
      </c>
      <c r="D18" s="370">
        <v>0.47107225602286834</v>
      </c>
      <c r="E18" s="377">
        <v>800</v>
      </c>
      <c r="F18" s="373">
        <v>0</v>
      </c>
      <c r="G18" s="377">
        <v>921.38692307692304</v>
      </c>
      <c r="H18" s="373">
        <v>0.46183917090294929</v>
      </c>
      <c r="I18" s="366"/>
      <c r="J18" s="366"/>
      <c r="K18" s="366"/>
      <c r="L18" s="366"/>
      <c r="M18" s="366"/>
      <c r="N18" s="366"/>
      <c r="O18" s="366"/>
    </row>
    <row r="19" spans="1:15" ht="15" customHeight="1" x14ac:dyDescent="0.2">
      <c r="B19" s="368" t="s">
        <v>44</v>
      </c>
      <c r="C19" s="375">
        <v>279.125</v>
      </c>
      <c r="D19" s="370">
        <v>0.10286629020202584</v>
      </c>
      <c r="E19" s="377">
        <v>500.55285714285725</v>
      </c>
      <c r="F19" s="373">
        <v>0.31941989303785739</v>
      </c>
      <c r="G19" s="377">
        <v>810.41753623188379</v>
      </c>
      <c r="H19" s="373">
        <v>0.44625316377834356</v>
      </c>
      <c r="I19" s="366"/>
      <c r="J19" s="366"/>
      <c r="K19" s="366"/>
      <c r="L19" s="366"/>
      <c r="M19" s="366"/>
      <c r="N19" s="366"/>
      <c r="O19" s="366"/>
    </row>
    <row r="20" spans="1:15" ht="15" customHeight="1" x14ac:dyDescent="0.2">
      <c r="B20" s="368" t="s">
        <v>6</v>
      </c>
      <c r="C20" s="375">
        <v>299.73698924731184</v>
      </c>
      <c r="D20" s="370">
        <v>0.1013864447227428</v>
      </c>
      <c r="E20" s="377">
        <v>1303.3249999999998</v>
      </c>
      <c r="F20" s="373">
        <v>0.33566788912350537</v>
      </c>
      <c r="G20" s="440">
        <v>1499.0722916666666</v>
      </c>
      <c r="H20" s="373">
        <v>0.19609252985129208</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v>225</v>
      </c>
      <c r="D22" s="370">
        <v>0.47140452079103168</v>
      </c>
      <c r="E22" s="377">
        <v>741.07982155555544</v>
      </c>
      <c r="F22" s="373">
        <v>0.78276878842751152</v>
      </c>
      <c r="G22" s="377">
        <v>802.8512345679012</v>
      </c>
      <c r="H22" s="373">
        <v>0.5872771623427343</v>
      </c>
      <c r="I22" s="366"/>
      <c r="J22" s="366"/>
      <c r="K22" s="366"/>
      <c r="L22" s="366"/>
      <c r="M22" s="366"/>
      <c r="N22" s="366"/>
      <c r="O22" s="366"/>
    </row>
    <row r="23" spans="1:15" ht="15" customHeight="1" x14ac:dyDescent="0.2">
      <c r="B23" s="368" t="s">
        <v>45</v>
      </c>
      <c r="C23" s="375" t="s">
        <v>375</v>
      </c>
      <c r="D23" s="370" t="s">
        <v>375</v>
      </c>
      <c r="E23" s="377">
        <v>528.46866666666676</v>
      </c>
      <c r="F23" s="373">
        <v>0.32929546052297259</v>
      </c>
      <c r="G23" s="377">
        <v>549.35376811594188</v>
      </c>
      <c r="H23" s="373">
        <v>0.30212263433535402</v>
      </c>
      <c r="I23" s="366"/>
      <c r="J23" s="366"/>
      <c r="K23" s="366"/>
      <c r="L23" s="366"/>
      <c r="M23" s="366"/>
      <c r="N23" s="366"/>
      <c r="O23" s="366"/>
    </row>
    <row r="24" spans="1:15" ht="15" customHeight="1" x14ac:dyDescent="0.2">
      <c r="B24" s="368" t="s">
        <v>46</v>
      </c>
      <c r="C24" s="375">
        <v>233.93</v>
      </c>
      <c r="D24" s="370">
        <v>0</v>
      </c>
      <c r="E24" s="377" t="s">
        <v>375</v>
      </c>
      <c r="F24" s="373" t="s">
        <v>375</v>
      </c>
      <c r="G24" s="377">
        <v>31.65</v>
      </c>
      <c r="H24" s="373">
        <v>0</v>
      </c>
      <c r="I24" s="366"/>
      <c r="J24" s="366"/>
      <c r="K24" s="366"/>
      <c r="L24" s="366"/>
      <c r="M24" s="366"/>
      <c r="N24" s="366"/>
      <c r="O24" s="366"/>
    </row>
    <row r="25" spans="1:15" ht="15" customHeight="1" x14ac:dyDescent="0.2">
      <c r="B25" s="368" t="s">
        <v>47</v>
      </c>
      <c r="C25" s="375">
        <v>566.17888888888899</v>
      </c>
      <c r="D25" s="370">
        <v>0.15900850406628417</v>
      </c>
      <c r="E25" s="377">
        <v>956.24142857142851</v>
      </c>
      <c r="F25" s="373">
        <v>0.51980246330853841</v>
      </c>
      <c r="G25" s="377">
        <v>1026.2469999999998</v>
      </c>
      <c r="H25" s="373">
        <v>0.29070749560290421</v>
      </c>
      <c r="I25" s="366"/>
      <c r="J25" s="366"/>
      <c r="K25" s="366"/>
      <c r="L25" s="366"/>
      <c r="M25" s="366"/>
      <c r="N25" s="366"/>
      <c r="O25" s="366"/>
    </row>
    <row r="26" spans="1:15" ht="15" customHeight="1" x14ac:dyDescent="0.2">
      <c r="B26" s="368" t="s">
        <v>48</v>
      </c>
      <c r="C26" s="375">
        <v>286.17496873697343</v>
      </c>
      <c r="D26" s="370">
        <v>0.19548616488212026</v>
      </c>
      <c r="E26" s="377">
        <v>468.63860748843086</v>
      </c>
      <c r="F26" s="373">
        <v>0.31297332706248271</v>
      </c>
      <c r="G26" s="377">
        <v>757.3293557555653</v>
      </c>
      <c r="H26" s="373">
        <v>0.32079316776390876</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291.52368114252272</v>
      </c>
      <c r="D29" s="371">
        <v>0.29318372800273235</v>
      </c>
      <c r="E29" s="378">
        <v>499.96058414312017</v>
      </c>
      <c r="F29" s="374">
        <v>0.45043162671001064</v>
      </c>
      <c r="G29" s="378">
        <v>756.43686662198513</v>
      </c>
      <c r="H29" s="374">
        <v>0.36995819065412872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203</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467</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v>149.42000000000002</v>
      </c>
      <c r="D12" s="370">
        <v>0.69489733469035331</v>
      </c>
      <c r="E12" s="377">
        <v>130</v>
      </c>
      <c r="F12" s="373">
        <v>0</v>
      </c>
      <c r="G12" s="377">
        <v>290</v>
      </c>
      <c r="H12" s="373">
        <v>0</v>
      </c>
      <c r="I12" s="366"/>
      <c r="J12" s="366"/>
      <c r="K12" s="366"/>
      <c r="L12" s="366"/>
      <c r="M12" s="366"/>
      <c r="N12" s="366"/>
      <c r="O12" s="366"/>
    </row>
    <row r="13" spans="1:18" ht="15" customHeight="1" x14ac:dyDescent="0.2">
      <c r="B13" s="368" t="s">
        <v>40</v>
      </c>
      <c r="C13" s="375">
        <v>154.94208791208791</v>
      </c>
      <c r="D13" s="370">
        <v>0.21823022586769875</v>
      </c>
      <c r="E13" s="377">
        <v>256.09565217391292</v>
      </c>
      <c r="F13" s="373">
        <v>0.31244424400939697</v>
      </c>
      <c r="G13" s="377">
        <v>385.36560000000048</v>
      </c>
      <c r="H13" s="373">
        <v>0.32070739131986953</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226.58089099526191</v>
      </c>
      <c r="D15" s="370">
        <v>0.47432449679688382</v>
      </c>
      <c r="E15" s="377">
        <v>321.30375848517804</v>
      </c>
      <c r="F15" s="373">
        <v>0.46782462358775223</v>
      </c>
      <c r="G15" s="377">
        <v>532.57415503130301</v>
      </c>
      <c r="H15" s="373">
        <v>0.45177764012502208</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238.92391384702822</v>
      </c>
      <c r="D17" s="370">
        <v>0.42901143505646161</v>
      </c>
      <c r="E17" s="377">
        <v>391.02522259748116</v>
      </c>
      <c r="F17" s="373">
        <v>0.52032028907097405</v>
      </c>
      <c r="G17" s="377">
        <v>569.79720290607372</v>
      </c>
      <c r="H17" s="373">
        <v>0.44804321011155324</v>
      </c>
      <c r="I17" s="366"/>
      <c r="J17" s="366"/>
      <c r="K17" s="366"/>
      <c r="L17" s="366"/>
      <c r="M17" s="366"/>
      <c r="N17" s="366"/>
      <c r="O17" s="366"/>
    </row>
    <row r="18" spans="1:15" ht="15" customHeight="1" x14ac:dyDescent="0.2">
      <c r="B18" s="368" t="s">
        <v>43</v>
      </c>
      <c r="C18" s="375">
        <v>168.92453124999986</v>
      </c>
      <c r="D18" s="370">
        <v>0.3960184032309228</v>
      </c>
      <c r="E18" s="377">
        <v>294.23999999999978</v>
      </c>
      <c r="F18" s="373">
        <v>0.45731689530984931</v>
      </c>
      <c r="G18" s="377">
        <v>463.55094339622616</v>
      </c>
      <c r="H18" s="373">
        <v>0.53306910082503078</v>
      </c>
      <c r="I18" s="366"/>
      <c r="J18" s="366"/>
      <c r="K18" s="366"/>
      <c r="L18" s="366"/>
      <c r="M18" s="366"/>
      <c r="N18" s="366"/>
      <c r="O18" s="366"/>
    </row>
    <row r="19" spans="1:15" ht="15" customHeight="1" x14ac:dyDescent="0.2">
      <c r="B19" s="368" t="s">
        <v>44</v>
      </c>
      <c r="C19" s="375">
        <v>221.40208655737734</v>
      </c>
      <c r="D19" s="370">
        <v>0.14008183627151943</v>
      </c>
      <c r="E19" s="377">
        <v>288.92014919011609</v>
      </c>
      <c r="F19" s="373">
        <v>0.18701299052131112</v>
      </c>
      <c r="G19" s="377">
        <v>501.22567605633827</v>
      </c>
      <c r="H19" s="373">
        <v>0.17994129442567933</v>
      </c>
      <c r="I19" s="366"/>
      <c r="J19" s="366"/>
      <c r="K19" s="366"/>
      <c r="L19" s="366"/>
      <c r="M19" s="366"/>
      <c r="N19" s="366"/>
      <c r="O19" s="366"/>
    </row>
    <row r="20" spans="1:15" ht="15" customHeight="1" x14ac:dyDescent="0.2">
      <c r="B20" s="368" t="s">
        <v>6</v>
      </c>
      <c r="C20" s="375">
        <v>271.54258224499921</v>
      </c>
      <c r="D20" s="370">
        <v>0.14986969949936277</v>
      </c>
      <c r="E20" s="377">
        <v>417.59861742424232</v>
      </c>
      <c r="F20" s="373">
        <v>0.15818345058347461</v>
      </c>
      <c r="G20" s="440">
        <v>734.63786275536893</v>
      </c>
      <c r="H20" s="373">
        <v>0.17941446265943772</v>
      </c>
      <c r="I20" s="366"/>
      <c r="J20" s="366"/>
      <c r="K20" s="366"/>
      <c r="L20" s="366"/>
      <c r="M20" s="366"/>
      <c r="N20" s="366"/>
      <c r="O20" s="366"/>
    </row>
    <row r="21" spans="1:15" ht="15" customHeight="1" x14ac:dyDescent="0.2">
      <c r="B21" s="368" t="s">
        <v>5</v>
      </c>
      <c r="C21" s="375">
        <v>191.1404753227018</v>
      </c>
      <c r="D21" s="370">
        <v>0.31555155455353895</v>
      </c>
      <c r="E21" s="377">
        <v>347.87489972015885</v>
      </c>
      <c r="F21" s="373">
        <v>0.27691635894748734</v>
      </c>
      <c r="G21" s="377">
        <v>606.9677402355926</v>
      </c>
      <c r="H21" s="373">
        <v>0.26359027866235857</v>
      </c>
      <c r="I21" s="366"/>
      <c r="J21" s="366"/>
      <c r="K21" s="366"/>
      <c r="L21" s="366"/>
      <c r="M21" s="366"/>
      <c r="N21" s="366"/>
      <c r="O21" s="366"/>
    </row>
    <row r="22" spans="1:15" ht="15" customHeight="1" x14ac:dyDescent="0.2">
      <c r="B22" s="368" t="s">
        <v>38</v>
      </c>
      <c r="C22" s="375">
        <v>185.30932840832776</v>
      </c>
      <c r="D22" s="370">
        <v>0.38482277306777257</v>
      </c>
      <c r="E22" s="377">
        <v>237.13813031161487</v>
      </c>
      <c r="F22" s="373">
        <v>0.41190939388774406</v>
      </c>
      <c r="G22" s="377">
        <v>381.04828915662574</v>
      </c>
      <c r="H22" s="373">
        <v>0.43480965636433327</v>
      </c>
      <c r="I22" s="366"/>
      <c r="J22" s="366"/>
      <c r="K22" s="366"/>
      <c r="L22" s="366"/>
      <c r="M22" s="366"/>
      <c r="N22" s="366"/>
      <c r="O22" s="366"/>
    </row>
    <row r="23" spans="1:15" ht="15" customHeight="1" x14ac:dyDescent="0.2">
      <c r="B23" s="368" t="s">
        <v>45</v>
      </c>
      <c r="C23" s="375">
        <v>303.1745249755142</v>
      </c>
      <c r="D23" s="370">
        <v>4.9031406623583629E-2</v>
      </c>
      <c r="E23" s="377">
        <v>325.52040621266383</v>
      </c>
      <c r="F23" s="373">
        <v>0.15348494020663711</v>
      </c>
      <c r="G23" s="377">
        <v>479.7797903930072</v>
      </c>
      <c r="H23" s="373">
        <v>0.26684016731914845</v>
      </c>
      <c r="I23" s="366"/>
      <c r="J23" s="366"/>
      <c r="K23" s="366"/>
      <c r="L23" s="366"/>
      <c r="M23" s="366"/>
      <c r="N23" s="366"/>
      <c r="O23" s="366"/>
    </row>
    <row r="24" spans="1:15" ht="15" customHeight="1" x14ac:dyDescent="0.2">
      <c r="B24" s="368" t="s">
        <v>46</v>
      </c>
      <c r="C24" s="375">
        <v>123.18578947368422</v>
      </c>
      <c r="D24" s="370">
        <v>0.33888099251862963</v>
      </c>
      <c r="E24" s="377">
        <v>125.24230769230773</v>
      </c>
      <c r="F24" s="373">
        <v>0.41151065712901547</v>
      </c>
      <c r="G24" s="377">
        <v>457.33333333333331</v>
      </c>
      <c r="H24" s="373">
        <v>7.7039126890517257E-2</v>
      </c>
      <c r="I24" s="366"/>
      <c r="J24" s="366"/>
      <c r="K24" s="366"/>
      <c r="L24" s="366"/>
      <c r="M24" s="366"/>
      <c r="N24" s="366"/>
      <c r="O24" s="366"/>
    </row>
    <row r="25" spans="1:15" ht="15" customHeight="1" x14ac:dyDescent="0.2">
      <c r="B25" s="368" t="s">
        <v>47</v>
      </c>
      <c r="C25" s="375">
        <v>245.07129896907202</v>
      </c>
      <c r="D25" s="370">
        <v>0.41206023065378111</v>
      </c>
      <c r="E25" s="377">
        <v>479.53918300653532</v>
      </c>
      <c r="F25" s="373">
        <v>0.26973667175933452</v>
      </c>
      <c r="G25" s="377">
        <v>562.51416075650161</v>
      </c>
      <c r="H25" s="373">
        <v>0.26392374423526582</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228.67216036205409</v>
      </c>
      <c r="D29" s="371">
        <v>0.33953192415485511</v>
      </c>
      <c r="E29" s="378">
        <v>355.67354912253683</v>
      </c>
      <c r="F29" s="374">
        <v>0.3770477391001737</v>
      </c>
      <c r="G29" s="378">
        <v>577.4832626346348</v>
      </c>
      <c r="H29" s="374">
        <v>0.35518101828924592</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24" customHeight="1" x14ac:dyDescent="0.25">
      <c r="A3" s="866"/>
      <c r="B3" s="1042" t="s">
        <v>380</v>
      </c>
      <c r="C3" s="1042"/>
      <c r="D3" s="1042"/>
      <c r="E3" s="1042"/>
      <c r="F3" s="1042"/>
      <c r="G3" s="1042"/>
      <c r="H3" s="1042"/>
      <c r="I3" s="1042"/>
      <c r="J3" s="1042"/>
      <c r="K3" s="1042"/>
      <c r="L3" s="1042"/>
      <c r="M3" s="1042"/>
      <c r="N3" s="1042"/>
      <c r="O3" s="1042"/>
      <c r="P3" s="1042"/>
      <c r="Q3" s="1042"/>
      <c r="R3" s="1042"/>
    </row>
    <row r="5" spans="1:21" x14ac:dyDescent="0.25">
      <c r="B5" s="869"/>
      <c r="C5" s="1038" t="s">
        <v>377</v>
      </c>
      <c r="D5" s="1038"/>
      <c r="E5" s="1038"/>
      <c r="F5" s="1038"/>
      <c r="G5" s="1038"/>
      <c r="H5" s="1038"/>
      <c r="I5" s="1038"/>
      <c r="J5" s="1038" t="s">
        <v>351</v>
      </c>
      <c r="K5" s="1038"/>
      <c r="L5" s="1038"/>
      <c r="M5" s="1038"/>
      <c r="N5" s="1038"/>
      <c r="O5" s="1038"/>
      <c r="P5" s="1038"/>
      <c r="Q5" s="1038"/>
      <c r="R5" s="1038"/>
      <c r="S5" s="1038"/>
    </row>
    <row r="6" spans="1:21" ht="21" customHeight="1" x14ac:dyDescent="0.25">
      <c r="B6" s="869"/>
      <c r="C6" s="1039"/>
      <c r="D6" s="1039"/>
      <c r="E6" s="1039"/>
      <c r="F6" s="1039"/>
      <c r="G6" s="1039"/>
      <c r="H6" s="1039"/>
      <c r="I6" s="1039"/>
      <c r="J6" s="1039">
        <v>43830</v>
      </c>
      <c r="K6" s="1040"/>
      <c r="L6" s="1041">
        <v>44196</v>
      </c>
      <c r="M6" s="1041"/>
      <c r="N6" s="1041">
        <v>44561</v>
      </c>
      <c r="O6" s="1041"/>
      <c r="P6" s="1041">
        <v>44926</v>
      </c>
      <c r="Q6" s="1041"/>
      <c r="R6" s="1041">
        <f>EVO_sol!R6</f>
        <v>45230</v>
      </c>
      <c r="S6" s="1041"/>
    </row>
    <row r="7" spans="1:21" x14ac:dyDescent="0.25">
      <c r="B7" s="938"/>
      <c r="C7" s="871">
        <v>43465</v>
      </c>
      <c r="D7" s="871">
        <v>43830</v>
      </c>
      <c r="E7" s="871">
        <v>44196</v>
      </c>
      <c r="F7" s="871">
        <v>44561</v>
      </c>
      <c r="G7" s="871">
        <f>[2]EVO!G7</f>
        <v>44926</v>
      </c>
      <c r="H7" s="871">
        <f>EVO!H7</f>
        <v>45230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212243</v>
      </c>
      <c r="D8" s="917">
        <v>220375</v>
      </c>
      <c r="E8" s="917">
        <v>228555</v>
      </c>
      <c r="F8" s="917">
        <v>257227</v>
      </c>
      <c r="G8" s="917">
        <v>270632</v>
      </c>
      <c r="H8" s="917">
        <v>280143</v>
      </c>
      <c r="I8" s="882"/>
      <c r="J8" s="918">
        <v>3.8314573389935047E-2</v>
      </c>
      <c r="K8" s="917">
        <v>8132</v>
      </c>
      <c r="L8" s="919">
        <v>3.7118547929665402E-2</v>
      </c>
      <c r="M8" s="920">
        <v>8180</v>
      </c>
      <c r="N8" s="919">
        <v>0.12544901664807151</v>
      </c>
      <c r="O8" s="920">
        <v>28672</v>
      </c>
      <c r="P8" s="919">
        <v>5.2113502859342242E-2</v>
      </c>
      <c r="Q8" s="920">
        <f>G8-F8</f>
        <v>13405</v>
      </c>
      <c r="R8" s="921">
        <f>[1]Cuadro_CCAA2!N80</f>
        <v>4.8353054763455194E-2</v>
      </c>
      <c r="S8" s="920">
        <f>[1]Cuadro_CCAA2!O80</f>
        <v>12921</v>
      </c>
    </row>
    <row r="9" spans="1:21" x14ac:dyDescent="0.25">
      <c r="B9" s="939" t="s">
        <v>10</v>
      </c>
      <c r="C9" s="887">
        <v>29146</v>
      </c>
      <c r="D9" s="887">
        <v>32952</v>
      </c>
      <c r="E9" s="887">
        <v>31533</v>
      </c>
      <c r="F9" s="887">
        <v>35145</v>
      </c>
      <c r="G9" s="887">
        <v>37547</v>
      </c>
      <c r="H9" s="887">
        <v>39898</v>
      </c>
      <c r="I9" s="888"/>
      <c r="J9" s="889">
        <v>0.13058395663212785</v>
      </c>
      <c r="K9" s="887">
        <v>3806</v>
      </c>
      <c r="L9" s="892">
        <v>-4.3062636562272383E-2</v>
      </c>
      <c r="M9" s="890">
        <v>-1419</v>
      </c>
      <c r="N9" s="892">
        <v>0.11454666539815439</v>
      </c>
      <c r="O9" s="890">
        <v>3612</v>
      </c>
      <c r="P9" s="892">
        <v>6.8345426091904971E-2</v>
      </c>
      <c r="Q9" s="890">
        <f t="shared" ref="Q9:Q26" si="0">G9-F9</f>
        <v>2402</v>
      </c>
      <c r="R9" s="891">
        <f>[1]Cuadro_CCAA2!N81</f>
        <v>8.1598351767512511E-2</v>
      </c>
      <c r="S9" s="890">
        <f>[1]Cuadro_CCAA2!O81</f>
        <v>3010</v>
      </c>
    </row>
    <row r="10" spans="1:21" x14ac:dyDescent="0.25">
      <c r="B10" s="939" t="s">
        <v>40</v>
      </c>
      <c r="C10" s="887">
        <v>22049</v>
      </c>
      <c r="D10" s="887">
        <v>21083</v>
      </c>
      <c r="E10" s="887">
        <v>24199</v>
      </c>
      <c r="F10" s="887">
        <v>27700</v>
      </c>
      <c r="G10" s="887">
        <v>28977</v>
      </c>
      <c r="H10" s="887">
        <v>30524</v>
      </c>
      <c r="I10" s="888"/>
      <c r="J10" s="889">
        <v>-4.3811510726110003E-2</v>
      </c>
      <c r="K10" s="887">
        <v>-966</v>
      </c>
      <c r="L10" s="892">
        <v>0.14779680311151155</v>
      </c>
      <c r="M10" s="890">
        <v>3116</v>
      </c>
      <c r="N10" s="892">
        <v>0.14467539980990951</v>
      </c>
      <c r="O10" s="890">
        <v>3501</v>
      </c>
      <c r="P10" s="892">
        <v>4.6101083032491053E-2</v>
      </c>
      <c r="Q10" s="890">
        <f t="shared" si="0"/>
        <v>1277</v>
      </c>
      <c r="R10" s="891">
        <f>[1]Cuadro_CCAA2!N82</f>
        <v>6.347989687129818E-2</v>
      </c>
      <c r="S10" s="890">
        <f>[1]Cuadro_CCAA2!O82</f>
        <v>1822</v>
      </c>
    </row>
    <row r="11" spans="1:21" x14ac:dyDescent="0.25">
      <c r="B11" s="939" t="s">
        <v>41</v>
      </c>
      <c r="C11" s="887">
        <v>17328</v>
      </c>
      <c r="D11" s="887">
        <v>20674</v>
      </c>
      <c r="E11" s="887">
        <v>23074</v>
      </c>
      <c r="F11" s="887">
        <v>24476</v>
      </c>
      <c r="G11" s="887">
        <v>26198</v>
      </c>
      <c r="H11" s="887">
        <v>28954</v>
      </c>
      <c r="I11" s="888"/>
      <c r="J11" s="889">
        <v>0.19309787626962138</v>
      </c>
      <c r="K11" s="887">
        <v>3346</v>
      </c>
      <c r="L11" s="892">
        <v>0.11608783979878101</v>
      </c>
      <c r="M11" s="890">
        <v>2400</v>
      </c>
      <c r="N11" s="892">
        <v>6.0761029730432625E-2</v>
      </c>
      <c r="O11" s="890">
        <v>1402</v>
      </c>
      <c r="P11" s="892">
        <v>7.0354633109985354E-2</v>
      </c>
      <c r="Q11" s="890">
        <f t="shared" si="0"/>
        <v>1722</v>
      </c>
      <c r="R11" s="891">
        <f>[1]Cuadro_CCAA2!N83</f>
        <v>0.12368533395428272</v>
      </c>
      <c r="S11" s="890">
        <f>[1]Cuadro_CCAA2!O83</f>
        <v>3187</v>
      </c>
    </row>
    <row r="12" spans="1:21" x14ac:dyDescent="0.25">
      <c r="B12" s="939" t="s">
        <v>9</v>
      </c>
      <c r="C12" s="887">
        <v>21638</v>
      </c>
      <c r="D12" s="887">
        <v>23390</v>
      </c>
      <c r="E12" s="887">
        <v>25070</v>
      </c>
      <c r="F12" s="887">
        <v>26787</v>
      </c>
      <c r="G12" s="887">
        <v>34697</v>
      </c>
      <c r="H12" s="887">
        <v>40012</v>
      </c>
      <c r="I12" s="888"/>
      <c r="J12" s="889">
        <v>8.0968666235326836E-2</v>
      </c>
      <c r="K12" s="887">
        <v>1752</v>
      </c>
      <c r="L12" s="892">
        <v>7.1825566481402259E-2</v>
      </c>
      <c r="M12" s="890">
        <v>1680</v>
      </c>
      <c r="N12" s="892">
        <v>6.8488232947746308E-2</v>
      </c>
      <c r="O12" s="890">
        <v>1717</v>
      </c>
      <c r="P12" s="892">
        <v>0.29529249262702062</v>
      </c>
      <c r="Q12" s="890">
        <f t="shared" si="0"/>
        <v>7910</v>
      </c>
      <c r="R12" s="891">
        <f>[1]Cuadro_CCAA2!N84</f>
        <v>0.21296268226877246</v>
      </c>
      <c r="S12" s="890">
        <f>[1]Cuadro_CCAA2!O84</f>
        <v>7025</v>
      </c>
      <c r="U12" s="922"/>
    </row>
    <row r="13" spans="1:21" x14ac:dyDescent="0.25">
      <c r="B13" s="939" t="s">
        <v>8</v>
      </c>
      <c r="C13" s="887">
        <v>15734</v>
      </c>
      <c r="D13" s="887">
        <v>17179</v>
      </c>
      <c r="E13" s="887">
        <v>17123</v>
      </c>
      <c r="F13" s="887">
        <v>17369</v>
      </c>
      <c r="G13" s="887">
        <v>17553</v>
      </c>
      <c r="H13" s="887">
        <v>17312</v>
      </c>
      <c r="I13" s="888"/>
      <c r="J13" s="889">
        <v>9.1839328841998302E-2</v>
      </c>
      <c r="K13" s="887">
        <v>1445</v>
      </c>
      <c r="L13" s="892">
        <v>-3.2597939344548577E-3</v>
      </c>
      <c r="M13" s="890">
        <v>-56</v>
      </c>
      <c r="N13" s="892">
        <v>1.4366641359574883E-2</v>
      </c>
      <c r="O13" s="890">
        <v>246</v>
      </c>
      <c r="P13" s="892">
        <v>1.0593586274396882E-2</v>
      </c>
      <c r="Q13" s="890">
        <f t="shared" si="0"/>
        <v>184</v>
      </c>
      <c r="R13" s="891">
        <f>[1]Cuadro_CCAA2!N85</f>
        <v>-6.4279155188246007E-3</v>
      </c>
      <c r="S13" s="890">
        <f>[1]Cuadro_CCAA2!O85</f>
        <v>-112</v>
      </c>
      <c r="U13" s="922"/>
    </row>
    <row r="14" spans="1:21" x14ac:dyDescent="0.25">
      <c r="B14" s="939" t="s">
        <v>7</v>
      </c>
      <c r="C14" s="887">
        <v>93374</v>
      </c>
      <c r="D14" s="887">
        <v>104776</v>
      </c>
      <c r="E14" s="887">
        <v>105589</v>
      </c>
      <c r="F14" s="887">
        <v>108712</v>
      </c>
      <c r="G14" s="887">
        <v>114173</v>
      </c>
      <c r="H14" s="887">
        <v>121004</v>
      </c>
      <c r="I14" s="888"/>
      <c r="J14" s="889">
        <v>0.12211108017221073</v>
      </c>
      <c r="K14" s="887">
        <v>11402</v>
      </c>
      <c r="L14" s="892">
        <v>7.7594105520348844E-3</v>
      </c>
      <c r="M14" s="890">
        <v>813</v>
      </c>
      <c r="N14" s="892">
        <v>2.9576944568089569E-2</v>
      </c>
      <c r="O14" s="890">
        <v>3123</v>
      </c>
      <c r="P14" s="892">
        <v>5.0233644859813076E-2</v>
      </c>
      <c r="Q14" s="890">
        <f t="shared" si="0"/>
        <v>5461</v>
      </c>
      <c r="R14" s="891">
        <f>[1]Cuadro_CCAA2!N86</f>
        <v>6.8826626152704629E-2</v>
      </c>
      <c r="S14" s="890">
        <f>[1]Cuadro_CCAA2!O86</f>
        <v>7792</v>
      </c>
      <c r="U14" s="922"/>
    </row>
    <row r="15" spans="1:21" x14ac:dyDescent="0.25">
      <c r="B15" s="939" t="s">
        <v>43</v>
      </c>
      <c r="C15" s="887">
        <v>57838</v>
      </c>
      <c r="D15" s="887">
        <v>62182</v>
      </c>
      <c r="E15" s="887">
        <v>59849</v>
      </c>
      <c r="F15" s="887">
        <v>63814</v>
      </c>
      <c r="G15" s="887">
        <v>67338</v>
      </c>
      <c r="H15" s="887">
        <v>70822</v>
      </c>
      <c r="I15" s="888"/>
      <c r="J15" s="889">
        <v>7.5106331477575283E-2</v>
      </c>
      <c r="K15" s="887">
        <v>4344</v>
      </c>
      <c r="L15" s="892">
        <v>-3.7518896143578506E-2</v>
      </c>
      <c r="M15" s="890">
        <v>-2333</v>
      </c>
      <c r="N15" s="892">
        <v>6.6250062657688513E-2</v>
      </c>
      <c r="O15" s="890">
        <v>3965</v>
      </c>
      <c r="P15" s="892">
        <v>5.5222991819976697E-2</v>
      </c>
      <c r="Q15" s="890">
        <f t="shared" si="0"/>
        <v>3524</v>
      </c>
      <c r="R15" s="891">
        <f>[1]Cuadro_CCAA2!N87</f>
        <v>8.201179454273233E-2</v>
      </c>
      <c r="S15" s="890">
        <f>[1]Cuadro_CCAA2!O87</f>
        <v>5368</v>
      </c>
      <c r="U15" s="922"/>
    </row>
    <row r="16" spans="1:21" x14ac:dyDescent="0.25">
      <c r="B16" s="939" t="s">
        <v>44</v>
      </c>
      <c r="C16" s="887">
        <v>155037</v>
      </c>
      <c r="D16" s="887">
        <v>163730</v>
      </c>
      <c r="E16" s="887">
        <v>156934</v>
      </c>
      <c r="F16" s="887">
        <v>166875</v>
      </c>
      <c r="G16" s="887">
        <v>187874</v>
      </c>
      <c r="H16" s="887">
        <v>201339</v>
      </c>
      <c r="I16" s="888"/>
      <c r="J16" s="889">
        <v>5.6070486400020547E-2</v>
      </c>
      <c r="K16" s="887">
        <v>8693</v>
      </c>
      <c r="L16" s="892">
        <v>-4.1507359677517841E-2</v>
      </c>
      <c r="M16" s="890">
        <v>-6796</v>
      </c>
      <c r="N16" s="892">
        <v>6.3345100488103379E-2</v>
      </c>
      <c r="O16" s="890">
        <v>9941</v>
      </c>
      <c r="P16" s="892">
        <v>0.12583670411985026</v>
      </c>
      <c r="Q16" s="890">
        <f t="shared" si="0"/>
        <v>20999</v>
      </c>
      <c r="R16" s="891">
        <f>[1]Cuadro_CCAA2!N88</f>
        <v>9.5478015789674187E-2</v>
      </c>
      <c r="S16" s="890">
        <f>[1]Cuadro_CCAA2!O88</f>
        <v>17548</v>
      </c>
      <c r="U16" s="922"/>
    </row>
    <row r="17" spans="2:23" x14ac:dyDescent="0.25">
      <c r="B17" s="939" t="s">
        <v>6</v>
      </c>
      <c r="C17" s="887">
        <v>74354</v>
      </c>
      <c r="D17" s="887">
        <v>88242</v>
      </c>
      <c r="E17" s="887">
        <v>102104</v>
      </c>
      <c r="F17" s="887">
        <v>117265</v>
      </c>
      <c r="G17" s="887">
        <v>133839</v>
      </c>
      <c r="H17" s="887">
        <v>143800</v>
      </c>
      <c r="I17" s="888"/>
      <c r="J17" s="889">
        <v>0.18678215025418932</v>
      </c>
      <c r="K17" s="887">
        <v>13888</v>
      </c>
      <c r="L17" s="892">
        <v>0.15709072777135602</v>
      </c>
      <c r="M17" s="890">
        <v>13862</v>
      </c>
      <c r="N17" s="892">
        <v>0.14848585755700072</v>
      </c>
      <c r="O17" s="890">
        <v>15161</v>
      </c>
      <c r="P17" s="892">
        <v>0.14133799513921463</v>
      </c>
      <c r="Q17" s="890">
        <f t="shared" si="0"/>
        <v>16574</v>
      </c>
      <c r="R17" s="891">
        <f>[1]Cuadro_CCAA2!N89</f>
        <v>0.1073890108197606</v>
      </c>
      <c r="S17" s="890">
        <f>[1]Cuadro_CCAA2!O89</f>
        <v>13945</v>
      </c>
      <c r="U17" s="922"/>
    </row>
    <row r="18" spans="2:23" x14ac:dyDescent="0.25">
      <c r="B18" s="939" t="s">
        <v>5</v>
      </c>
      <c r="C18" s="887">
        <v>29189</v>
      </c>
      <c r="D18" s="887">
        <v>28237</v>
      </c>
      <c r="E18" s="887">
        <v>29065</v>
      </c>
      <c r="F18" s="887">
        <v>31070</v>
      </c>
      <c r="G18" s="887">
        <v>32795</v>
      </c>
      <c r="H18" s="887">
        <v>34759</v>
      </c>
      <c r="I18" s="888"/>
      <c r="J18" s="889">
        <v>-3.2615026208503206E-2</v>
      </c>
      <c r="K18" s="887">
        <v>-952</v>
      </c>
      <c r="L18" s="892">
        <v>2.9323228388284939E-2</v>
      </c>
      <c r="M18" s="890">
        <v>828</v>
      </c>
      <c r="N18" s="892">
        <v>6.8983313263375257E-2</v>
      </c>
      <c r="O18" s="890">
        <v>2005</v>
      </c>
      <c r="P18" s="892">
        <v>5.551979401351792E-2</v>
      </c>
      <c r="Q18" s="890">
        <f t="shared" si="0"/>
        <v>1725</v>
      </c>
      <c r="R18" s="891">
        <f>[1]Cuadro_CCAA2!N90</f>
        <v>8.4355014818281004E-2</v>
      </c>
      <c r="S18" s="890">
        <f>[1]Cuadro_CCAA2!O90</f>
        <v>2704</v>
      </c>
      <c r="U18" s="922"/>
    </row>
    <row r="19" spans="2:23" x14ac:dyDescent="0.25">
      <c r="B19" s="939" t="s">
        <v>38</v>
      </c>
      <c r="C19" s="887">
        <v>60099</v>
      </c>
      <c r="D19" s="887">
        <v>61636</v>
      </c>
      <c r="E19" s="887">
        <v>62544</v>
      </c>
      <c r="F19" s="887">
        <v>65061</v>
      </c>
      <c r="G19" s="887">
        <v>68103</v>
      </c>
      <c r="H19" s="887">
        <v>73212</v>
      </c>
      <c r="I19" s="888"/>
      <c r="J19" s="889">
        <v>2.5574468793158056E-2</v>
      </c>
      <c r="K19" s="887">
        <v>1537</v>
      </c>
      <c r="L19" s="892">
        <v>1.4731650334220303E-2</v>
      </c>
      <c r="M19" s="890">
        <v>908</v>
      </c>
      <c r="N19" s="892">
        <v>4.0243668457405901E-2</v>
      </c>
      <c r="O19" s="890">
        <v>2517</v>
      </c>
      <c r="P19" s="892">
        <v>4.6756121178586296E-2</v>
      </c>
      <c r="Q19" s="890">
        <f t="shared" si="0"/>
        <v>3042</v>
      </c>
      <c r="R19" s="891">
        <f>[1]Cuadro_CCAA2!N91</f>
        <v>9.6562570208941878E-2</v>
      </c>
      <c r="S19" s="890">
        <f>[1]Cuadro_CCAA2!O91</f>
        <v>6447</v>
      </c>
      <c r="U19" s="922"/>
    </row>
    <row r="20" spans="2:23" x14ac:dyDescent="0.25">
      <c r="B20" s="939" t="s">
        <v>45</v>
      </c>
      <c r="C20" s="887">
        <v>141699</v>
      </c>
      <c r="D20" s="887">
        <v>143622</v>
      </c>
      <c r="E20" s="887">
        <v>133442</v>
      </c>
      <c r="F20" s="887">
        <v>152686</v>
      </c>
      <c r="G20" s="887">
        <v>163762</v>
      </c>
      <c r="H20" s="887">
        <v>174935</v>
      </c>
      <c r="I20" s="888"/>
      <c r="J20" s="889">
        <v>1.3571020261258004E-2</v>
      </c>
      <c r="K20" s="887">
        <v>1923</v>
      </c>
      <c r="L20" s="892">
        <v>-7.0880505772096147E-2</v>
      </c>
      <c r="M20" s="890">
        <v>-10180</v>
      </c>
      <c r="N20" s="892">
        <v>0.14421246683952571</v>
      </c>
      <c r="O20" s="890">
        <v>19244</v>
      </c>
      <c r="P20" s="892">
        <v>7.2541031921721677E-2</v>
      </c>
      <c r="Q20" s="890">
        <f t="shared" si="0"/>
        <v>11076</v>
      </c>
      <c r="R20" s="891">
        <f>[1]Cuadro_CCAA2!N92</f>
        <v>8.4538651820531996E-2</v>
      </c>
      <c r="S20" s="890">
        <f>[1]Cuadro_CCAA2!O92</f>
        <v>13636</v>
      </c>
      <c r="U20" s="922"/>
    </row>
    <row r="21" spans="2:23" x14ac:dyDescent="0.25">
      <c r="B21" s="939" t="s">
        <v>46</v>
      </c>
      <c r="C21" s="887">
        <v>34999</v>
      </c>
      <c r="D21" s="887">
        <v>35054</v>
      </c>
      <c r="E21" s="887">
        <v>35294</v>
      </c>
      <c r="F21" s="887">
        <v>37047</v>
      </c>
      <c r="G21" s="887">
        <v>37762</v>
      </c>
      <c r="H21" s="887">
        <v>39783</v>
      </c>
      <c r="I21" s="888"/>
      <c r="J21" s="889">
        <v>1.571473470670659E-3</v>
      </c>
      <c r="K21" s="887">
        <v>55</v>
      </c>
      <c r="L21" s="892">
        <v>6.8465795629599757E-3</v>
      </c>
      <c r="M21" s="890">
        <v>240</v>
      </c>
      <c r="N21" s="892">
        <v>4.9668498894996249E-2</v>
      </c>
      <c r="O21" s="890">
        <v>1753</v>
      </c>
      <c r="P21" s="892">
        <v>1.9299808351553427E-2</v>
      </c>
      <c r="Q21" s="890">
        <f t="shared" si="0"/>
        <v>715</v>
      </c>
      <c r="R21" s="891">
        <f>[1]Cuadro_CCAA2!N93</f>
        <v>6.3403811713132585E-2</v>
      </c>
      <c r="S21" s="890">
        <f>[1]Cuadro_CCAA2!O93</f>
        <v>2372</v>
      </c>
      <c r="U21" s="922"/>
    </row>
    <row r="22" spans="2:23" x14ac:dyDescent="0.25">
      <c r="B22" s="939" t="s">
        <v>47</v>
      </c>
      <c r="C22" s="887">
        <v>13668</v>
      </c>
      <c r="D22" s="887">
        <v>13801</v>
      </c>
      <c r="E22" s="887">
        <v>13661</v>
      </c>
      <c r="F22" s="887">
        <v>14164</v>
      </c>
      <c r="G22" s="887">
        <v>15245</v>
      </c>
      <c r="H22" s="887">
        <v>15885</v>
      </c>
      <c r="I22" s="888"/>
      <c r="J22" s="889">
        <v>9.7307579748318052E-3</v>
      </c>
      <c r="K22" s="887">
        <v>133</v>
      </c>
      <c r="L22" s="892">
        <v>-1.0144192449822453E-2</v>
      </c>
      <c r="M22" s="890">
        <v>-140</v>
      </c>
      <c r="N22" s="892">
        <v>3.6820144938145116E-2</v>
      </c>
      <c r="O22" s="890">
        <v>503</v>
      </c>
      <c r="P22" s="892">
        <v>7.6320248517367961E-2</v>
      </c>
      <c r="Q22" s="890">
        <f t="shared" si="0"/>
        <v>1081</v>
      </c>
      <c r="R22" s="891">
        <f>[1]Cuadro_CCAA2!N94</f>
        <v>7.9217338134384141E-2</v>
      </c>
      <c r="S22" s="890">
        <f>[1]Cuadro_CCAA2!O94</f>
        <v>1166</v>
      </c>
      <c r="U22" s="922"/>
    </row>
    <row r="23" spans="2:23" x14ac:dyDescent="0.25">
      <c r="B23" s="939" t="s">
        <v>48</v>
      </c>
      <c r="C23" s="887">
        <v>65017</v>
      </c>
      <c r="D23" s="887">
        <v>67062</v>
      </c>
      <c r="E23" s="887">
        <v>65757</v>
      </c>
      <c r="F23" s="887">
        <v>65741</v>
      </c>
      <c r="G23" s="887">
        <v>65206</v>
      </c>
      <c r="H23" s="887">
        <v>67247</v>
      </c>
      <c r="I23" s="888"/>
      <c r="J23" s="889">
        <v>3.1453312210652618E-2</v>
      </c>
      <c r="K23" s="887">
        <v>2045</v>
      </c>
      <c r="L23" s="892">
        <v>-1.9459604545047915E-2</v>
      </c>
      <c r="M23" s="890">
        <v>-1305</v>
      </c>
      <c r="N23" s="892">
        <v>-2.4332010280270211E-4</v>
      </c>
      <c r="O23" s="890">
        <v>-16</v>
      </c>
      <c r="P23" s="892">
        <v>-8.137996075508469E-3</v>
      </c>
      <c r="Q23" s="890">
        <f t="shared" si="0"/>
        <v>-535</v>
      </c>
      <c r="R23" s="891">
        <f>[1]Cuadro_CCAA2!N95</f>
        <v>3.4951366658458438E-2</v>
      </c>
      <c r="S23" s="890">
        <f>[1]Cuadro_CCAA2!O95</f>
        <v>2271</v>
      </c>
      <c r="U23" s="922"/>
    </row>
    <row r="24" spans="2:23" x14ac:dyDescent="0.25">
      <c r="B24" s="939" t="s">
        <v>49</v>
      </c>
      <c r="C24" s="887">
        <v>8100</v>
      </c>
      <c r="D24" s="887">
        <v>8282</v>
      </c>
      <c r="E24" s="887">
        <v>7638</v>
      </c>
      <c r="F24" s="887">
        <v>8004</v>
      </c>
      <c r="G24" s="887">
        <v>8548</v>
      </c>
      <c r="H24" s="887">
        <v>9051</v>
      </c>
      <c r="I24" s="888"/>
      <c r="J24" s="889">
        <v>2.246913580246912E-2</v>
      </c>
      <c r="K24" s="887">
        <v>182</v>
      </c>
      <c r="L24" s="892">
        <v>-7.7758995411736254E-2</v>
      </c>
      <c r="M24" s="890">
        <v>-644</v>
      </c>
      <c r="N24" s="892">
        <v>4.7918303220738423E-2</v>
      </c>
      <c r="O24" s="890">
        <v>366</v>
      </c>
      <c r="P24" s="892">
        <v>6.7966016991504175E-2</v>
      </c>
      <c r="Q24" s="890">
        <f t="shared" si="0"/>
        <v>544</v>
      </c>
      <c r="R24" s="891">
        <f>[1]Cuadro_CCAA2!N96</f>
        <v>9.0087920028905311E-2</v>
      </c>
      <c r="S24" s="890">
        <f>[1]Cuadro_CCAA2!O96</f>
        <v>748</v>
      </c>
      <c r="U24" s="922"/>
    </row>
    <row r="25" spans="2:23" x14ac:dyDescent="0.25">
      <c r="B25" s="940" t="s">
        <v>4</v>
      </c>
      <c r="C25" s="903">
        <v>2763</v>
      </c>
      <c r="D25" s="903">
        <v>2906</v>
      </c>
      <c r="E25" s="903">
        <v>2799</v>
      </c>
      <c r="F25" s="903">
        <v>2999</v>
      </c>
      <c r="G25" s="903">
        <v>3188</v>
      </c>
      <c r="H25" s="903">
        <v>3350</v>
      </c>
      <c r="I25" s="904"/>
      <c r="J25" s="906">
        <v>5.1755338400289563E-2</v>
      </c>
      <c r="K25" s="903">
        <v>143</v>
      </c>
      <c r="L25" s="909">
        <v>-3.6820371644872729E-2</v>
      </c>
      <c r="M25" s="907">
        <v>-107</v>
      </c>
      <c r="N25" s="909">
        <v>7.1454090746695176E-2</v>
      </c>
      <c r="O25" s="907">
        <v>200</v>
      </c>
      <c r="P25" s="909">
        <v>6.302100700233404E-2</v>
      </c>
      <c r="Q25" s="907">
        <f t="shared" si="0"/>
        <v>189</v>
      </c>
      <c r="R25" s="908">
        <f>[1]Cuadro_CCAA2!P99</f>
        <v>8.9430894308943021E-2</v>
      </c>
      <c r="S25" s="907">
        <f>[1]Cuadro_CCAA2!O97+[1]Cuadro_CCAA2!O98</f>
        <v>275</v>
      </c>
      <c r="U25" s="922"/>
      <c r="V25" s="922"/>
      <c r="W25" s="930"/>
    </row>
    <row r="26" spans="2:23" x14ac:dyDescent="0.25">
      <c r="B26" s="872" t="s">
        <v>3</v>
      </c>
      <c r="C26" s="873">
        <v>1054275</v>
      </c>
      <c r="D26" s="873">
        <v>1115183</v>
      </c>
      <c r="E26" s="873">
        <v>1124230</v>
      </c>
      <c r="F26" s="873">
        <v>1222142</v>
      </c>
      <c r="G26" s="873">
        <v>1313437</v>
      </c>
      <c r="H26" s="873">
        <v>1392030</v>
      </c>
      <c r="I26" s="874"/>
      <c r="J26" s="875">
        <v>5.7772402836072212E-2</v>
      </c>
      <c r="K26" s="876">
        <v>60908</v>
      </c>
      <c r="L26" s="877">
        <v>8.1125698652149136E-3</v>
      </c>
      <c r="M26" s="873">
        <v>9047</v>
      </c>
      <c r="N26" s="878">
        <v>8.7092498865890322E-2</v>
      </c>
      <c r="O26" s="879">
        <v>97912</v>
      </c>
      <c r="P26" s="878">
        <v>7.4700812180581222E-2</v>
      </c>
      <c r="Q26" s="879">
        <f t="shared" si="0"/>
        <v>91295</v>
      </c>
      <c r="R26" s="878">
        <f>[1]Cuadro_CCAA2!N99</f>
        <v>7.9172497199406111E-2</v>
      </c>
      <c r="S26" s="879">
        <f t="shared" ref="S26" si="1">SUM(S8:S25)</f>
        <v>102125</v>
      </c>
    </row>
  </sheetData>
  <mergeCells count="8">
    <mergeCell ref="B3:R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EVO_resolPIA!C8:H8</xm:f>
              <xm:sqref>I8</xm:sqref>
            </x14:sparkline>
            <x14:sparkline>
              <xm:f>EVO_resolPIA!C9:H9</xm:f>
              <xm:sqref>I9</xm:sqref>
            </x14:sparkline>
            <x14:sparkline>
              <xm:f>EVO_resolPIA!C10:H10</xm:f>
              <xm:sqref>I10</xm:sqref>
            </x14:sparkline>
            <x14:sparkline>
              <xm:f>EVO_resolPIA!C11:H11</xm:f>
              <xm:sqref>I11</xm:sqref>
            </x14:sparkline>
            <x14:sparkline>
              <xm:f>EVO_resolPIA!C12:H12</xm:f>
              <xm:sqref>I12</xm:sqref>
            </x14:sparkline>
            <x14:sparkline>
              <xm:f>EVO_resolPIA!C13:H13</xm:f>
              <xm:sqref>I13</xm:sqref>
            </x14:sparkline>
            <x14:sparkline>
              <xm:f>EVO_resolPIA!C14:H14</xm:f>
              <xm:sqref>I14</xm:sqref>
            </x14:sparkline>
            <x14:sparkline>
              <xm:f>EVO_resolPIA!C15:H15</xm:f>
              <xm:sqref>I15</xm:sqref>
            </x14:sparkline>
            <x14:sparkline>
              <xm:f>EVO_resolPIA!C16:H16</xm:f>
              <xm:sqref>I16</xm:sqref>
            </x14:sparkline>
            <x14:sparkline>
              <xm:f>EVO_resolPIA!C17:H17</xm:f>
              <xm:sqref>I17</xm:sqref>
            </x14:sparkline>
            <x14:sparkline>
              <xm:f>EVO_resolPIA!C18:H18</xm:f>
              <xm:sqref>I18</xm:sqref>
            </x14:sparkline>
            <x14:sparkline>
              <xm:f>EVO_resolPIA!C19:H19</xm:f>
              <xm:sqref>I19</xm:sqref>
            </x14:sparkline>
            <x14:sparkline>
              <xm:f>EVO_resolPIA!C20:H20</xm:f>
              <xm:sqref>I20</xm:sqref>
            </x14:sparkline>
            <x14:sparkline>
              <xm:f>EVO_resolPIA!C21:H21</xm:f>
              <xm:sqref>I21</xm:sqref>
            </x14:sparkline>
            <x14:sparkline>
              <xm:f>EVO_resolPIA!C22:H22</xm:f>
              <xm:sqref>I22</xm:sqref>
            </x14:sparkline>
            <x14:sparkline>
              <xm:f>EVO_resolPIA!C23:H23</xm:f>
              <xm:sqref>I23</xm:sqref>
            </x14:sparkline>
            <x14:sparkline>
              <xm:f>EVO_resolPIA!C24:H24</xm:f>
              <xm:sqref>I24</xm:sqref>
            </x14:sparkline>
            <x14:sparkline>
              <xm:f>EVO_resolPIA!C25:H25</xm:f>
              <xm:sqref>I25</xm:sqref>
            </x14:sparkline>
            <x14:sparkline>
              <xm:f>EVO_resolPIA!C26:H26</xm:f>
              <xm:sqref>I26</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204</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466</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254.71111111111111</v>
      </c>
      <c r="D11" s="370">
        <v>0.17934866212709716</v>
      </c>
      <c r="E11" s="376">
        <v>374.95368079801392</v>
      </c>
      <c r="F11" s="372">
        <v>0.31213839739517202</v>
      </c>
      <c r="G11" s="376">
        <v>583.16170612305234</v>
      </c>
      <c r="H11" s="372">
        <v>0.18498348582331839</v>
      </c>
      <c r="I11" s="366"/>
      <c r="J11" s="366"/>
      <c r="K11" s="366"/>
      <c r="L11" s="366"/>
      <c r="M11" s="366"/>
      <c r="N11" s="366"/>
      <c r="O11" s="366"/>
    </row>
    <row r="12" spans="1:18" ht="15" customHeight="1" x14ac:dyDescent="0.2">
      <c r="B12" s="368" t="s">
        <v>10</v>
      </c>
      <c r="C12" s="375">
        <v>216.63511111111114</v>
      </c>
      <c r="D12" s="370">
        <v>0.46997220656112076</v>
      </c>
      <c r="E12" s="377">
        <v>316.79783743696248</v>
      </c>
      <c r="F12" s="373">
        <v>0.49542281683583822</v>
      </c>
      <c r="G12" s="377">
        <v>479.52468201090159</v>
      </c>
      <c r="H12" s="373">
        <v>0.41329097606622939</v>
      </c>
      <c r="I12" s="366"/>
      <c r="J12" s="366"/>
      <c r="K12" s="366"/>
      <c r="L12" s="366"/>
      <c r="M12" s="366"/>
      <c r="N12" s="366"/>
      <c r="O12" s="366"/>
    </row>
    <row r="13" spans="1:18" ht="15" customHeight="1" x14ac:dyDescent="0.2">
      <c r="B13" s="368" t="s">
        <v>40</v>
      </c>
      <c r="C13" s="375">
        <v>356.0145454545455</v>
      </c>
      <c r="D13" s="370">
        <v>0.41694532587244754</v>
      </c>
      <c r="E13" s="377">
        <v>393.37516561514479</v>
      </c>
      <c r="F13" s="373">
        <v>0.48526533141148509</v>
      </c>
      <c r="G13" s="377">
        <v>458.308347826089</v>
      </c>
      <c r="H13" s="373">
        <v>0.44829296686318026</v>
      </c>
      <c r="I13" s="366"/>
      <c r="J13" s="366"/>
      <c r="K13" s="366"/>
      <c r="L13" s="366"/>
      <c r="M13" s="366"/>
      <c r="N13" s="366"/>
      <c r="O13" s="366"/>
    </row>
    <row r="14" spans="1:18" ht="15" customHeight="1" x14ac:dyDescent="0.2">
      <c r="B14" s="368" t="s">
        <v>41</v>
      </c>
      <c r="C14" s="375">
        <v>641.70000000000005</v>
      </c>
      <c r="D14" s="370">
        <v>0</v>
      </c>
      <c r="E14" s="377">
        <v>576.74181519108265</v>
      </c>
      <c r="F14" s="373">
        <v>0.24345188220959646</v>
      </c>
      <c r="G14" s="377">
        <v>571.76518309859182</v>
      </c>
      <c r="H14" s="373">
        <v>0.22783696549233881</v>
      </c>
      <c r="I14" s="366"/>
      <c r="J14" s="366"/>
      <c r="K14" s="366"/>
      <c r="L14" s="366"/>
      <c r="M14" s="366"/>
      <c r="N14" s="366"/>
      <c r="O14" s="366"/>
    </row>
    <row r="15" spans="1:18" ht="15" customHeight="1" x14ac:dyDescent="0.2">
      <c r="B15" s="368" t="s">
        <v>9</v>
      </c>
      <c r="C15" s="375">
        <v>311.17833333333334</v>
      </c>
      <c r="D15" s="370">
        <v>0.66802156788326394</v>
      </c>
      <c r="E15" s="377">
        <v>291.23557438794586</v>
      </c>
      <c r="F15" s="373">
        <v>0.61332305979451618</v>
      </c>
      <c r="G15" s="377">
        <v>493.31306326304053</v>
      </c>
      <c r="H15" s="373">
        <v>0.53219757499382336</v>
      </c>
      <c r="I15" s="366"/>
      <c r="J15" s="366"/>
      <c r="K15" s="366"/>
      <c r="L15" s="366"/>
      <c r="M15" s="366"/>
      <c r="N15" s="366"/>
      <c r="O15" s="366"/>
    </row>
    <row r="16" spans="1:18" ht="15" customHeight="1" x14ac:dyDescent="0.2">
      <c r="B16" s="368" t="s">
        <v>8</v>
      </c>
      <c r="C16" s="375">
        <v>470.66800000000012</v>
      </c>
      <c r="D16" s="370">
        <v>0.56494064177977688</v>
      </c>
      <c r="E16" s="377">
        <v>317.30307692307684</v>
      </c>
      <c r="F16" s="373">
        <v>0.49320230690834321</v>
      </c>
      <c r="G16" s="377">
        <v>465.26987654320959</v>
      </c>
      <c r="H16" s="373">
        <v>0.56712112991833818</v>
      </c>
      <c r="I16" s="366"/>
      <c r="J16" s="366"/>
      <c r="K16" s="366"/>
      <c r="L16" s="366"/>
      <c r="M16" s="366"/>
      <c r="N16" s="366"/>
      <c r="O16" s="366"/>
    </row>
    <row r="17" spans="1:15" ht="15" customHeight="1" x14ac:dyDescent="0.2">
      <c r="B17" s="368" t="s">
        <v>7</v>
      </c>
      <c r="C17" s="375" t="s">
        <v>375</v>
      </c>
      <c r="D17" s="370" t="s">
        <v>375</v>
      </c>
      <c r="E17" s="377">
        <v>420.88779396130536</v>
      </c>
      <c r="F17" s="373">
        <v>0.64795613384627926</v>
      </c>
      <c r="G17" s="377">
        <v>572.09257579845871</v>
      </c>
      <c r="H17" s="373">
        <v>0.54341042267273676</v>
      </c>
      <c r="I17" s="366"/>
      <c r="J17" s="366"/>
      <c r="K17" s="366"/>
      <c r="L17" s="366"/>
      <c r="M17" s="366"/>
      <c r="N17" s="366"/>
      <c r="O17" s="366"/>
    </row>
    <row r="18" spans="1:15" ht="15" customHeight="1" x14ac:dyDescent="0.2">
      <c r="B18" s="368" t="s">
        <v>43</v>
      </c>
      <c r="C18" s="375">
        <v>252.04946308360391</v>
      </c>
      <c r="D18" s="370">
        <v>0.41898812411015274</v>
      </c>
      <c r="E18" s="377">
        <v>418.26285139501334</v>
      </c>
      <c r="F18" s="373">
        <v>0.51362818178829051</v>
      </c>
      <c r="G18" s="377">
        <v>487.2751369829727</v>
      </c>
      <c r="H18" s="373">
        <v>0.57775597924528066</v>
      </c>
      <c r="I18" s="366"/>
      <c r="J18" s="366"/>
      <c r="K18" s="366"/>
      <c r="L18" s="366"/>
      <c r="M18" s="366"/>
      <c r="N18" s="366"/>
      <c r="O18" s="366"/>
    </row>
    <row r="19" spans="1:15" ht="15" customHeight="1" x14ac:dyDescent="0.2">
      <c r="B19" s="368" t="s">
        <v>44</v>
      </c>
      <c r="C19" s="375">
        <v>550.79</v>
      </c>
      <c r="D19" s="370">
        <v>0.36127328209442539</v>
      </c>
      <c r="E19" s="377">
        <v>614.82337335616376</v>
      </c>
      <c r="F19" s="373">
        <v>0.29028033562744654</v>
      </c>
      <c r="G19" s="377">
        <v>613.77763790339759</v>
      </c>
      <c r="H19" s="373">
        <v>0.29642859902208502</v>
      </c>
      <c r="I19" s="366"/>
      <c r="J19" s="366"/>
      <c r="K19" s="366"/>
      <c r="L19" s="366"/>
      <c r="M19" s="366"/>
      <c r="N19" s="366"/>
      <c r="O19" s="366"/>
    </row>
    <row r="20" spans="1:15" ht="15" customHeight="1" x14ac:dyDescent="0.2">
      <c r="B20" s="368" t="s">
        <v>6</v>
      </c>
      <c r="C20" s="375">
        <v>1412.9037826086965</v>
      </c>
      <c r="D20" s="370">
        <v>0.36943519104221628</v>
      </c>
      <c r="E20" s="377">
        <v>836.14424707848934</v>
      </c>
      <c r="F20" s="373">
        <v>0.58196633856000213</v>
      </c>
      <c r="G20" s="440">
        <v>867.66217363749729</v>
      </c>
      <c r="H20" s="373">
        <v>0.37441447459929983</v>
      </c>
      <c r="I20" s="366"/>
      <c r="J20" s="366"/>
      <c r="K20" s="366"/>
      <c r="L20" s="366"/>
      <c r="M20" s="366"/>
      <c r="N20" s="366"/>
      <c r="O20" s="366"/>
    </row>
    <row r="21" spans="1:15" ht="15" customHeight="1" x14ac:dyDescent="0.2">
      <c r="B21" s="368" t="s">
        <v>5</v>
      </c>
      <c r="C21" s="375">
        <v>443.46000000000004</v>
      </c>
      <c r="D21" s="370">
        <v>5.5298027266377531E-2</v>
      </c>
      <c r="E21" s="377">
        <v>338.30234133790617</v>
      </c>
      <c r="F21" s="373">
        <v>0.37217643748195728</v>
      </c>
      <c r="G21" s="377">
        <v>490.05882513661027</v>
      </c>
      <c r="H21" s="373">
        <v>0.42416365742498019</v>
      </c>
      <c r="I21" s="366"/>
      <c r="J21" s="366"/>
      <c r="K21" s="366"/>
      <c r="L21" s="366"/>
      <c r="M21" s="366"/>
      <c r="N21" s="366"/>
      <c r="O21" s="366"/>
    </row>
    <row r="22" spans="1:15" ht="15" customHeight="1" x14ac:dyDescent="0.2">
      <c r="B22" s="368" t="s">
        <v>38</v>
      </c>
      <c r="C22" s="375">
        <v>217.91790697674421</v>
      </c>
      <c r="D22" s="370">
        <v>0.4145555254397964</v>
      </c>
      <c r="E22" s="377">
        <v>365.4991773992557</v>
      </c>
      <c r="F22" s="373">
        <v>0.52265784097464407</v>
      </c>
      <c r="G22" s="377">
        <v>394.10834621472145</v>
      </c>
      <c r="H22" s="373">
        <v>0.52628760861520985</v>
      </c>
      <c r="I22" s="366"/>
      <c r="J22" s="366"/>
      <c r="K22" s="366"/>
      <c r="L22" s="366"/>
      <c r="M22" s="366"/>
      <c r="N22" s="366"/>
      <c r="O22" s="366"/>
    </row>
    <row r="23" spans="1:15" ht="15" customHeight="1" x14ac:dyDescent="0.2">
      <c r="B23" s="368" t="s">
        <v>45</v>
      </c>
      <c r="C23" s="375">
        <v>343.01333333333332</v>
      </c>
      <c r="D23" s="370">
        <v>0.21719645126398265</v>
      </c>
      <c r="E23" s="377">
        <v>584.78912404976359</v>
      </c>
      <c r="F23" s="373">
        <v>0.26314239522693073</v>
      </c>
      <c r="G23" s="377">
        <v>604.64973078208538</v>
      </c>
      <c r="H23" s="373">
        <v>0.24266388855701573</v>
      </c>
      <c r="I23" s="366"/>
      <c r="J23" s="366"/>
      <c r="K23" s="366"/>
      <c r="L23" s="366"/>
      <c r="M23" s="366"/>
      <c r="N23" s="366"/>
      <c r="O23" s="366"/>
    </row>
    <row r="24" spans="1:15" ht="15" customHeight="1" x14ac:dyDescent="0.2">
      <c r="B24" s="368" t="s">
        <v>46</v>
      </c>
      <c r="C24" s="375">
        <v>170.86</v>
      </c>
      <c r="D24" s="370">
        <v>0</v>
      </c>
      <c r="E24" s="377">
        <v>407.77801075268854</v>
      </c>
      <c r="F24" s="373">
        <v>0.19073208401175629</v>
      </c>
      <c r="G24" s="377">
        <v>694.57215982721891</v>
      </c>
      <c r="H24" s="373">
        <v>0.16179081632538816</v>
      </c>
      <c r="I24" s="366"/>
      <c r="J24" s="366"/>
      <c r="K24" s="366"/>
      <c r="L24" s="366"/>
      <c r="M24" s="366"/>
      <c r="N24" s="366"/>
      <c r="O24" s="366"/>
    </row>
    <row r="25" spans="1:15" ht="15" customHeight="1" x14ac:dyDescent="0.2">
      <c r="B25" s="368" t="s">
        <v>47</v>
      </c>
      <c r="C25" s="375">
        <v>1048.1414285714286</v>
      </c>
      <c r="D25" s="370">
        <v>0.55572626827977822</v>
      </c>
      <c r="E25" s="377">
        <v>686.59117543859713</v>
      </c>
      <c r="F25" s="373">
        <v>0.75668585858214477</v>
      </c>
      <c r="G25" s="377">
        <v>781.6791101694912</v>
      </c>
      <c r="H25" s="373">
        <v>0.55954983142322667</v>
      </c>
      <c r="I25" s="366"/>
      <c r="J25" s="366"/>
      <c r="K25" s="366"/>
      <c r="L25" s="366"/>
      <c r="M25" s="366"/>
      <c r="N25" s="366"/>
      <c r="O25" s="366"/>
    </row>
    <row r="26" spans="1:15" ht="15" customHeight="1" x14ac:dyDescent="0.2">
      <c r="B26" s="368" t="s">
        <v>48</v>
      </c>
      <c r="C26" s="375">
        <v>304.17651162790696</v>
      </c>
      <c r="D26" s="370">
        <v>0.34877003709621474</v>
      </c>
      <c r="E26" s="377">
        <v>643.76234756097767</v>
      </c>
      <c r="F26" s="373">
        <v>0.32357788581980207</v>
      </c>
      <c r="G26" s="377">
        <v>705.7977438136835</v>
      </c>
      <c r="H26" s="373">
        <v>0.33231500599894587</v>
      </c>
      <c r="I26" s="366"/>
      <c r="J26" s="366"/>
      <c r="K26" s="366"/>
      <c r="L26" s="366"/>
      <c r="M26" s="366"/>
      <c r="N26" s="366"/>
      <c r="O26" s="366"/>
    </row>
    <row r="27" spans="1:15" ht="15" customHeight="1" x14ac:dyDescent="0.2">
      <c r="B27" s="368" t="s">
        <v>49</v>
      </c>
      <c r="C27" s="375">
        <v>593.05583333333334</v>
      </c>
      <c r="D27" s="370">
        <v>0.26273148470958441</v>
      </c>
      <c r="E27" s="377">
        <v>411.07216145833172</v>
      </c>
      <c r="F27" s="373">
        <v>0.18358147142955081</v>
      </c>
      <c r="G27" s="377">
        <v>661.27281318681491</v>
      </c>
      <c r="H27" s="373">
        <v>0.1159816974427359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471.9121273809522</v>
      </c>
      <c r="D29" s="371">
        <v>1.0864854329195031</v>
      </c>
      <c r="E29" s="378">
        <v>496.72816450010191</v>
      </c>
      <c r="F29" s="374">
        <v>0.56477772846939511</v>
      </c>
      <c r="G29" s="378">
        <v>574.87173727942798</v>
      </c>
      <c r="H29" s="374">
        <v>0.451286451156938</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205</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465</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v>275.72657142857139</v>
      </c>
      <c r="D11" s="370">
        <v>0.3397635672906229</v>
      </c>
      <c r="E11" s="376">
        <v>336.24899999999985</v>
      </c>
      <c r="F11" s="372">
        <v>0.32713843462099063</v>
      </c>
      <c r="G11" s="376">
        <v>529.55814285714291</v>
      </c>
      <c r="H11" s="372">
        <v>0.2495078750703045</v>
      </c>
      <c r="I11" s="366"/>
      <c r="J11" s="366"/>
      <c r="K11" s="366"/>
      <c r="L11" s="366"/>
      <c r="M11" s="366"/>
      <c r="N11" s="366"/>
      <c r="O11" s="366"/>
    </row>
    <row r="12" spans="1:18" ht="15" customHeight="1" x14ac:dyDescent="0.2">
      <c r="B12" s="368" t="s">
        <v>10</v>
      </c>
      <c r="C12" s="375">
        <v>229.01717625899286</v>
      </c>
      <c r="D12" s="370">
        <v>0.43137137047118423</v>
      </c>
      <c r="E12" s="377">
        <v>190.40481481481481</v>
      </c>
      <c r="F12" s="373">
        <v>0.52356933278102225</v>
      </c>
      <c r="G12" s="377">
        <v>328.56611872146112</v>
      </c>
      <c r="H12" s="373">
        <v>0.26330515623620487</v>
      </c>
      <c r="I12" s="366"/>
      <c r="J12" s="366"/>
      <c r="K12" s="366"/>
      <c r="L12" s="366"/>
      <c r="M12" s="366"/>
      <c r="N12" s="366"/>
      <c r="O12" s="366"/>
    </row>
    <row r="13" spans="1:18" ht="15" customHeight="1" x14ac:dyDescent="0.2">
      <c r="B13" s="368" t="s">
        <v>40</v>
      </c>
      <c r="C13" s="375">
        <v>196.27252252252248</v>
      </c>
      <c r="D13" s="370">
        <v>0.332995330158322</v>
      </c>
      <c r="E13" s="377">
        <v>290.49808823529372</v>
      </c>
      <c r="F13" s="373">
        <v>0.21668614628006574</v>
      </c>
      <c r="G13" s="377">
        <v>453.8102105263161</v>
      </c>
      <c r="H13" s="373">
        <v>0.23773383486679697</v>
      </c>
      <c r="I13" s="366"/>
      <c r="J13" s="366"/>
      <c r="K13" s="366"/>
      <c r="L13" s="366"/>
      <c r="M13" s="366"/>
      <c r="N13" s="366"/>
      <c r="O13" s="366"/>
    </row>
    <row r="14" spans="1:18" ht="15" customHeight="1" x14ac:dyDescent="0.2">
      <c r="B14" s="368" t="s">
        <v>41</v>
      </c>
      <c r="C14" s="375">
        <v>312.28288888888881</v>
      </c>
      <c r="D14" s="370">
        <v>0.36897351077126855</v>
      </c>
      <c r="E14" s="377">
        <v>309.84779426470601</v>
      </c>
      <c r="F14" s="373">
        <v>0.371641388716974</v>
      </c>
      <c r="G14" s="377">
        <v>490.88758620689657</v>
      </c>
      <c r="H14" s="373">
        <v>0.37013565276088495</v>
      </c>
      <c r="I14" s="366"/>
      <c r="J14" s="366"/>
      <c r="K14" s="366"/>
      <c r="L14" s="366"/>
      <c r="M14" s="366"/>
      <c r="N14" s="366"/>
      <c r="O14" s="366"/>
    </row>
    <row r="15" spans="1:18" ht="15" customHeight="1" x14ac:dyDescent="0.2">
      <c r="B15" s="368" t="s">
        <v>9</v>
      </c>
      <c r="C15" s="375">
        <v>176.11971014492752</v>
      </c>
      <c r="D15" s="370">
        <v>0.76721704128475499</v>
      </c>
      <c r="E15" s="377">
        <v>212.23125391849567</v>
      </c>
      <c r="F15" s="373">
        <v>0.90668544669746498</v>
      </c>
      <c r="G15" s="377">
        <v>391.73075892857116</v>
      </c>
      <c r="H15" s="373">
        <v>0.77633956130321047</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240.28978582514287</v>
      </c>
      <c r="D17" s="370">
        <v>0.50979421240874045</v>
      </c>
      <c r="E17" s="377">
        <v>438.13236090225541</v>
      </c>
      <c r="F17" s="373">
        <v>0.60874457278978678</v>
      </c>
      <c r="G17" s="377">
        <v>579.78409713574217</v>
      </c>
      <c r="H17" s="373">
        <v>0.53377355261855297</v>
      </c>
      <c r="I17" s="366"/>
      <c r="J17" s="366"/>
      <c r="K17" s="366"/>
      <c r="L17" s="366"/>
      <c r="M17" s="366"/>
      <c r="N17" s="366"/>
      <c r="O17" s="366"/>
    </row>
    <row r="18" spans="1:15" ht="15" customHeight="1" x14ac:dyDescent="0.2">
      <c r="B18" s="368" t="s">
        <v>43</v>
      </c>
      <c r="C18" s="375">
        <v>184.12343103448282</v>
      </c>
      <c r="D18" s="370">
        <v>0.67082718294863186</v>
      </c>
      <c r="E18" s="377">
        <v>232.1942603550296</v>
      </c>
      <c r="F18" s="373">
        <v>0.754631918417077</v>
      </c>
      <c r="G18" s="377">
        <v>243.90573043478258</v>
      </c>
      <c r="H18" s="373">
        <v>0.73135299858441682</v>
      </c>
      <c r="I18" s="366"/>
      <c r="J18" s="366"/>
      <c r="K18" s="366"/>
      <c r="L18" s="366"/>
      <c r="M18" s="366"/>
      <c r="N18" s="366"/>
      <c r="O18" s="366"/>
    </row>
    <row r="19" spans="1:15" ht="15" customHeight="1" x14ac:dyDescent="0.2">
      <c r="B19" s="368" t="s">
        <v>44</v>
      </c>
      <c r="C19" s="375">
        <v>173.48920289855073</v>
      </c>
      <c r="D19" s="370">
        <v>7.4243680909031551E-2</v>
      </c>
      <c r="E19" s="377">
        <v>395.73333333333153</v>
      </c>
      <c r="F19" s="373">
        <v>0.1443786528515138</v>
      </c>
      <c r="G19" s="377">
        <v>407.02449122806814</v>
      </c>
      <c r="H19" s="373">
        <v>0.10683586555806647</v>
      </c>
      <c r="I19" s="366"/>
      <c r="J19" s="366"/>
      <c r="K19" s="366"/>
      <c r="L19" s="366"/>
      <c r="M19" s="366"/>
      <c r="N19" s="366"/>
      <c r="O19" s="366"/>
    </row>
    <row r="20" spans="1:15" ht="15" customHeight="1" x14ac:dyDescent="0.2">
      <c r="B20" s="368" t="s">
        <v>6</v>
      </c>
      <c r="C20" s="375">
        <v>435.89669642857189</v>
      </c>
      <c r="D20" s="370">
        <v>0.68757375741371174</v>
      </c>
      <c r="E20" s="377">
        <v>525.65555555555193</v>
      </c>
      <c r="F20" s="373">
        <v>0.49216127662222608</v>
      </c>
      <c r="G20" s="440">
        <v>700.88931428571675</v>
      </c>
      <c r="H20" s="373">
        <v>0.30201428270239555</v>
      </c>
      <c r="I20" s="366"/>
      <c r="J20" s="366"/>
      <c r="K20" s="366"/>
      <c r="L20" s="366"/>
      <c r="M20" s="366"/>
      <c r="N20" s="366"/>
      <c r="O20" s="366"/>
    </row>
    <row r="21" spans="1:15" ht="15" customHeight="1" x14ac:dyDescent="0.2">
      <c r="B21" s="368" t="s">
        <v>5</v>
      </c>
      <c r="C21" s="375">
        <v>279.27552238805976</v>
      </c>
      <c r="D21" s="370">
        <v>0.23980608054873839</v>
      </c>
      <c r="E21" s="377">
        <v>342.76338129496406</v>
      </c>
      <c r="F21" s="373">
        <v>0.30246556487221848</v>
      </c>
      <c r="G21" s="377">
        <v>379.88647577092513</v>
      </c>
      <c r="H21" s="373">
        <v>0.35157280391996804</v>
      </c>
      <c r="I21" s="366"/>
      <c r="J21" s="366"/>
      <c r="K21" s="366"/>
      <c r="L21" s="366"/>
      <c r="M21" s="366"/>
      <c r="N21" s="366"/>
      <c r="O21" s="366"/>
    </row>
    <row r="22" spans="1:15" ht="15" customHeight="1" x14ac:dyDescent="0.2">
      <c r="B22" s="368" t="s">
        <v>38</v>
      </c>
      <c r="C22" s="375">
        <v>193.98611329661674</v>
      </c>
      <c r="D22" s="370">
        <v>0.44351229512538015</v>
      </c>
      <c r="E22" s="377">
        <v>226.06863729508339</v>
      </c>
      <c r="F22" s="373">
        <v>0.45079051292618838</v>
      </c>
      <c r="G22" s="377">
        <v>360.65884398496274</v>
      </c>
      <c r="H22" s="373">
        <v>0.44471608904270843</v>
      </c>
      <c r="I22" s="366"/>
      <c r="J22" s="366"/>
      <c r="K22" s="366"/>
      <c r="L22" s="366"/>
      <c r="M22" s="366"/>
      <c r="N22" s="366"/>
      <c r="O22" s="366"/>
    </row>
    <row r="23" spans="1:15" ht="15" customHeight="1" x14ac:dyDescent="0.2">
      <c r="B23" s="368" t="s">
        <v>45</v>
      </c>
      <c r="C23" s="375">
        <v>315.23551724137951</v>
      </c>
      <c r="D23" s="370">
        <v>0.13694593173676201</v>
      </c>
      <c r="E23" s="377">
        <v>332.90159653465315</v>
      </c>
      <c r="F23" s="373">
        <v>0.17551125543902343</v>
      </c>
      <c r="G23" s="377">
        <v>462.49638755980442</v>
      </c>
      <c r="H23" s="373">
        <v>0.24004891167738895</v>
      </c>
      <c r="I23" s="366"/>
      <c r="J23" s="366"/>
      <c r="K23" s="366"/>
      <c r="L23" s="366"/>
      <c r="M23" s="366"/>
      <c r="N23" s="366"/>
      <c r="O23" s="366"/>
    </row>
    <row r="24" spans="1:15" ht="15" customHeight="1" x14ac:dyDescent="0.2">
      <c r="B24" s="368" t="s">
        <v>46</v>
      </c>
      <c r="C24" s="375">
        <v>311.79162790697666</v>
      </c>
      <c r="D24" s="370">
        <v>0.14136695298092483</v>
      </c>
      <c r="E24" s="377">
        <v>428.01242857142842</v>
      </c>
      <c r="F24" s="373">
        <v>1.35698546955556E-2</v>
      </c>
      <c r="G24" s="377">
        <v>714.30955882352919</v>
      </c>
      <c r="H24" s="373">
        <v>4.2563957065012793E-2</v>
      </c>
      <c r="I24" s="366"/>
      <c r="J24" s="366"/>
      <c r="K24" s="366"/>
      <c r="L24" s="366"/>
      <c r="M24" s="366"/>
      <c r="N24" s="366"/>
      <c r="O24" s="366"/>
    </row>
    <row r="25" spans="1:15" ht="15" customHeight="1" x14ac:dyDescent="0.2">
      <c r="B25" s="368" t="s">
        <v>47</v>
      </c>
      <c r="C25" s="375">
        <v>490.46267973856214</v>
      </c>
      <c r="D25" s="370">
        <v>0.64171923747911763</v>
      </c>
      <c r="E25" s="377">
        <v>519.99989898989895</v>
      </c>
      <c r="F25" s="373">
        <v>0.59771139242405991</v>
      </c>
      <c r="G25" s="377">
        <v>537.35161290322583</v>
      </c>
      <c r="H25" s="373">
        <v>0.59110644246690081</v>
      </c>
      <c r="I25" s="366"/>
      <c r="J25" s="366"/>
      <c r="K25" s="366"/>
      <c r="L25" s="366"/>
      <c r="M25" s="366"/>
      <c r="N25" s="366"/>
      <c r="O25" s="366"/>
    </row>
    <row r="26" spans="1:15" ht="15" customHeight="1" x14ac:dyDescent="0.2">
      <c r="B26" s="368" t="s">
        <v>48</v>
      </c>
      <c r="C26" s="375" t="s">
        <v>375</v>
      </c>
      <c r="D26" s="370" t="s">
        <v>375</v>
      </c>
      <c r="E26" s="377">
        <v>500</v>
      </c>
      <c r="F26" s="373">
        <v>0</v>
      </c>
      <c r="G26" s="377">
        <v>353.2</v>
      </c>
      <c r="H26" s="373">
        <v>0.45256915983824197</v>
      </c>
      <c r="I26" s="366"/>
      <c r="J26" s="366"/>
      <c r="K26" s="366"/>
      <c r="L26" s="366"/>
      <c r="M26" s="366"/>
      <c r="N26" s="366"/>
      <c r="O26" s="366"/>
    </row>
    <row r="27" spans="1:15" ht="15" customHeight="1" x14ac:dyDescent="0.2">
      <c r="B27" s="368" t="s">
        <v>49</v>
      </c>
      <c r="C27" s="375">
        <v>239.60777777777781</v>
      </c>
      <c r="D27" s="370">
        <v>0.24990977056080765</v>
      </c>
      <c r="E27" s="377">
        <v>321.17956521739137</v>
      </c>
      <c r="F27" s="373">
        <v>0.27089453790928886</v>
      </c>
      <c r="G27" s="377">
        <v>545.55500000000006</v>
      </c>
      <c r="H27" s="373">
        <v>0.24583863242708329</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237.45910363485194</v>
      </c>
      <c r="D29" s="371">
        <v>0.53140297313681095</v>
      </c>
      <c r="E29" s="378">
        <v>355.72772693211778</v>
      </c>
      <c r="F29" s="374">
        <v>0.57234789891261362</v>
      </c>
      <c r="G29" s="378">
        <v>478.47947730738832</v>
      </c>
      <c r="H29" s="374">
        <v>0.51136120035460719</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206</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464</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335.36554231227768</v>
      </c>
      <c r="D13" s="370">
        <v>0.53002276810306082</v>
      </c>
      <c r="E13" s="377" t="s">
        <v>375</v>
      </c>
      <c r="F13" s="373" t="s">
        <v>375</v>
      </c>
      <c r="G13" s="377" t="s">
        <v>375</v>
      </c>
      <c r="H13" s="373" t="s">
        <v>375</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v>192.15946205571569</v>
      </c>
      <c r="D15" s="370">
        <v>0.71410524680414378</v>
      </c>
      <c r="E15" s="377">
        <v>280.00454833597394</v>
      </c>
      <c r="F15" s="373">
        <v>0.61957313698618688</v>
      </c>
      <c r="G15" s="377">
        <v>403.16506596306044</v>
      </c>
      <c r="H15" s="373">
        <v>0.71229148624167926</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v>126.73263651406498</v>
      </c>
      <c r="D17" s="370">
        <v>1.024393266163198</v>
      </c>
      <c r="E17" s="377">
        <v>167.09884902839917</v>
      </c>
      <c r="F17" s="373">
        <v>1.1043354751516965</v>
      </c>
      <c r="G17" s="377">
        <v>234.19693418940722</v>
      </c>
      <c r="H17" s="373">
        <v>0.96202365223873643</v>
      </c>
      <c r="I17" s="366"/>
      <c r="J17" s="366"/>
      <c r="K17" s="366"/>
      <c r="L17" s="366"/>
      <c r="M17" s="366"/>
      <c r="N17" s="366"/>
      <c r="O17" s="366"/>
    </row>
    <row r="18" spans="1:15" ht="15" customHeight="1" x14ac:dyDescent="0.2">
      <c r="B18" s="368" t="s">
        <v>43</v>
      </c>
      <c r="C18" s="375">
        <v>147.48801324503319</v>
      </c>
      <c r="D18" s="370">
        <v>0.57496520167212761</v>
      </c>
      <c r="E18" s="377">
        <v>190.35012480499196</v>
      </c>
      <c r="F18" s="373">
        <v>0.62010723577620896</v>
      </c>
      <c r="G18" s="377">
        <v>250.7467139959434</v>
      </c>
      <c r="H18" s="373">
        <v>0.85554244199848362</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v>253.51517564402809</v>
      </c>
      <c r="D20" s="370">
        <v>0.31554503340240625</v>
      </c>
      <c r="E20" s="377">
        <v>338.08366548042568</v>
      </c>
      <c r="F20" s="373">
        <v>0.33969540674615384</v>
      </c>
      <c r="G20" s="440">
        <v>448.56058064516174</v>
      </c>
      <c r="H20" s="373">
        <v>0.44185305400870351</v>
      </c>
      <c r="I20" s="366"/>
      <c r="J20" s="366"/>
      <c r="K20" s="366"/>
      <c r="L20" s="366"/>
      <c r="M20" s="366"/>
      <c r="N20" s="366"/>
      <c r="O20" s="366"/>
    </row>
    <row r="21" spans="1:15" ht="15" customHeight="1" x14ac:dyDescent="0.2">
      <c r="B21" s="368" t="s">
        <v>5</v>
      </c>
      <c r="C21" s="375">
        <v>272.78893203883501</v>
      </c>
      <c r="D21" s="370">
        <v>0.22786538584137231</v>
      </c>
      <c r="E21" s="377">
        <v>353.10595687331511</v>
      </c>
      <c r="F21" s="373">
        <v>0.28893988978209434</v>
      </c>
      <c r="G21" s="377">
        <v>373.67270408163273</v>
      </c>
      <c r="H21" s="373">
        <v>0.48268467826256645</v>
      </c>
      <c r="I21" s="366"/>
      <c r="J21" s="366"/>
      <c r="K21" s="366"/>
      <c r="L21" s="366"/>
      <c r="M21" s="366"/>
      <c r="N21" s="366"/>
      <c r="O21" s="366"/>
    </row>
    <row r="22" spans="1:15" ht="15" customHeight="1" x14ac:dyDescent="0.2">
      <c r="B22" s="368" t="s">
        <v>38</v>
      </c>
      <c r="C22" s="375">
        <v>229.4156480304955</v>
      </c>
      <c r="D22" s="370">
        <v>0.3641744585812054</v>
      </c>
      <c r="E22" s="377">
        <v>331.86231707316955</v>
      </c>
      <c r="F22" s="373">
        <v>0.38124274976180916</v>
      </c>
      <c r="G22" s="377">
        <v>534.71021582734011</v>
      </c>
      <c r="H22" s="373">
        <v>0.41650088691583498</v>
      </c>
      <c r="I22" s="366"/>
      <c r="J22" s="366"/>
      <c r="K22" s="366"/>
      <c r="L22" s="366"/>
      <c r="M22" s="366"/>
      <c r="N22" s="366"/>
      <c r="O22" s="366"/>
    </row>
    <row r="23" spans="1:15" ht="15" customHeight="1" x14ac:dyDescent="0.2">
      <c r="B23" s="368" t="s">
        <v>45</v>
      </c>
      <c r="C23" s="375">
        <v>304.82072674418606</v>
      </c>
      <c r="D23" s="370">
        <v>0.10007096297699666</v>
      </c>
      <c r="E23" s="377">
        <v>327.96500998003881</v>
      </c>
      <c r="F23" s="373">
        <v>0.21745124186525994</v>
      </c>
      <c r="G23" s="377">
        <v>449.84714540588425</v>
      </c>
      <c r="H23" s="373">
        <v>0.33838841951036491</v>
      </c>
      <c r="I23" s="366"/>
      <c r="J23" s="366"/>
      <c r="K23" s="366"/>
      <c r="L23" s="366"/>
      <c r="M23" s="366"/>
      <c r="N23" s="366"/>
      <c r="O23" s="366"/>
    </row>
    <row r="24" spans="1:15" ht="15" customHeight="1" x14ac:dyDescent="0.2">
      <c r="B24" s="368" t="s">
        <v>46</v>
      </c>
      <c r="C24" s="375">
        <v>297.90945945945947</v>
      </c>
      <c r="D24" s="370">
        <v>0.13076814918850344</v>
      </c>
      <c r="E24" s="377">
        <v>424.55339130434845</v>
      </c>
      <c r="F24" s="373">
        <v>4.3691559836149592E-2</v>
      </c>
      <c r="G24" s="377">
        <v>707.20679245283031</v>
      </c>
      <c r="H24" s="373">
        <v>0.10393415644528567</v>
      </c>
      <c r="I24" s="366"/>
      <c r="J24" s="366"/>
      <c r="K24" s="366"/>
      <c r="L24" s="366"/>
      <c r="M24" s="366"/>
      <c r="N24" s="366"/>
      <c r="O24" s="366"/>
    </row>
    <row r="25" spans="1:15" ht="15" customHeight="1" x14ac:dyDescent="0.2">
      <c r="B25" s="368" t="s">
        <v>47</v>
      </c>
      <c r="C25" s="375">
        <v>289.52717948717969</v>
      </c>
      <c r="D25" s="370">
        <v>0.1408669166689353</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t="s">
        <v>375</v>
      </c>
      <c r="D27" s="370" t="s">
        <v>375</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238.93349407037365</v>
      </c>
      <c r="D29" s="371">
        <v>0.51270994100030787</v>
      </c>
      <c r="E29" s="378">
        <v>264.34269966081496</v>
      </c>
      <c r="F29" s="374">
        <v>0.60570050217077731</v>
      </c>
      <c r="G29" s="378">
        <v>351.30309557775502</v>
      </c>
      <c r="H29" s="374">
        <v>0.68398874416789701</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RowHeight="12.75" x14ac:dyDescent="0.2"/>
  <cols>
    <col min="1" max="1" width="5.85546875" customWidth="1"/>
    <col min="2" max="2" width="28.85546875" customWidth="1"/>
    <col min="3" max="3" width="10.85546875" bestFit="1" customWidth="1"/>
    <col min="4" max="4" width="12.85546875" customWidth="1"/>
    <col min="5" max="5" width="10.85546875" bestFit="1" customWidth="1"/>
    <col min="6" max="6" width="12.85546875" customWidth="1"/>
    <col min="7" max="7" width="10.85546875" bestFit="1" customWidth="1"/>
    <col min="8" max="8" width="12.85546875" customWidth="1"/>
    <col min="9" max="9" width="28.140625" customWidth="1"/>
    <col min="10" max="10" width="7" customWidth="1"/>
    <col min="11" max="11" width="10.85546875" customWidth="1"/>
    <col min="12" max="12" width="7" customWidth="1"/>
    <col min="13" max="13" width="10.85546875" customWidth="1"/>
    <col min="14" max="14" width="7" customWidth="1"/>
    <col min="15" max="15" width="10.85546875" customWidth="1"/>
    <col min="17" max="17" width="25.140625" bestFit="1" customWidth="1"/>
    <col min="18" max="18" width="6.7109375" customWidth="1"/>
    <col min="19" max="19" width="10.7109375" customWidth="1"/>
    <col min="20" max="20" width="6.7109375" customWidth="1"/>
    <col min="21" max="21" width="10.7109375" customWidth="1"/>
    <col min="22" max="22" width="6.7109375" customWidth="1"/>
    <col min="23" max="23" width="10.7109375" customWidth="1"/>
  </cols>
  <sheetData>
    <row r="1" spans="1:18" s="361" customFormat="1" x14ac:dyDescent="0.2">
      <c r="A1" s="361" t="s">
        <v>102</v>
      </c>
      <c r="B1" s="361" t="s">
        <v>70</v>
      </c>
      <c r="C1" s="361" t="s">
        <v>207</v>
      </c>
      <c r="I1" s="361" t="s">
        <v>102</v>
      </c>
      <c r="J1" s="361" t="s">
        <v>70</v>
      </c>
      <c r="Q1" s="361" t="s">
        <v>87</v>
      </c>
    </row>
    <row r="2" spans="1:18" s="361" customFormat="1" x14ac:dyDescent="0.2"/>
    <row r="3" spans="1:18" s="361" customFormat="1" x14ac:dyDescent="0.2"/>
    <row r="4" spans="1:18" s="361" customFormat="1" x14ac:dyDescent="0.2"/>
    <row r="5" spans="1:18" s="361" customFormat="1" ht="16.5" customHeight="1" x14ac:dyDescent="0.2"/>
    <row r="6" spans="1:18" s="7" customFormat="1" ht="42.75" customHeight="1" x14ac:dyDescent="0.2">
      <c r="A6" s="364"/>
      <c r="B6" s="1181" t="s">
        <v>463</v>
      </c>
      <c r="C6" s="1181"/>
      <c r="D6" s="1181"/>
      <c r="E6" s="1181"/>
      <c r="F6" s="1181"/>
      <c r="G6" s="1181"/>
      <c r="H6" s="1181"/>
      <c r="I6" s="1181"/>
      <c r="J6" s="389"/>
      <c r="K6" s="389"/>
      <c r="L6" s="389"/>
      <c r="M6" s="362"/>
      <c r="N6" s="362"/>
      <c r="O6" s="362"/>
      <c r="P6" s="362"/>
      <c r="Q6" s="362"/>
      <c r="R6" s="362"/>
    </row>
    <row r="7" spans="1:18" s="7" customFormat="1" ht="15.75" customHeight="1" x14ac:dyDescent="0.2">
      <c r="A7" s="364"/>
      <c r="B7" s="1182" t="str">
        <f>porsaad!B6</f>
        <v>Situación a 31 de octubre de 2023</v>
      </c>
      <c r="C7" s="1182"/>
      <c r="D7" s="1182"/>
      <c r="E7" s="1182"/>
      <c r="F7" s="1182"/>
      <c r="G7" s="1182"/>
      <c r="H7" s="1182"/>
      <c r="I7" s="1182"/>
      <c r="J7" s="401"/>
      <c r="K7" s="401"/>
      <c r="L7" s="401"/>
      <c r="M7" s="363"/>
      <c r="N7" s="363"/>
      <c r="O7" s="363"/>
      <c r="P7" s="363"/>
      <c r="Q7" s="363"/>
      <c r="R7" s="363"/>
    </row>
    <row r="8" spans="1:18" s="361" customFormat="1" ht="6" customHeight="1" x14ac:dyDescent="0.2">
      <c r="A8" s="365"/>
      <c r="B8" s="365"/>
      <c r="C8" s="365"/>
      <c r="D8" s="365"/>
      <c r="E8" s="365"/>
      <c r="F8" s="365"/>
      <c r="G8" s="365"/>
      <c r="H8" s="365"/>
      <c r="I8" s="365"/>
      <c r="J8" s="365"/>
      <c r="K8" s="365"/>
      <c r="L8" s="365"/>
    </row>
    <row r="9" spans="1:18" ht="15" x14ac:dyDescent="0.25">
      <c r="B9" s="1189" t="s">
        <v>15</v>
      </c>
      <c r="C9" s="1191" t="s">
        <v>51</v>
      </c>
      <c r="D9" s="1192"/>
      <c r="E9" s="1191" t="s">
        <v>36</v>
      </c>
      <c r="F9" s="1193"/>
      <c r="G9" s="1192" t="s">
        <v>35</v>
      </c>
      <c r="H9" s="1193"/>
      <c r="I9" s="366"/>
      <c r="J9" s="366"/>
      <c r="K9" s="366"/>
      <c r="L9" s="366"/>
      <c r="M9" s="366"/>
      <c r="N9" s="366"/>
      <c r="O9" s="366"/>
    </row>
    <row r="10" spans="1:18" ht="46.5" customHeight="1" x14ac:dyDescent="0.2">
      <c r="B10" s="1190"/>
      <c r="C10" s="442" t="s">
        <v>140</v>
      </c>
      <c r="D10" s="443" t="s">
        <v>165</v>
      </c>
      <c r="E10" s="442" t="s">
        <v>140</v>
      </c>
      <c r="F10" s="443" t="s">
        <v>165</v>
      </c>
      <c r="G10" s="442" t="s">
        <v>140</v>
      </c>
      <c r="H10" s="444" t="s">
        <v>165</v>
      </c>
      <c r="I10" s="366"/>
      <c r="J10" s="366"/>
      <c r="K10" s="366"/>
      <c r="L10" s="366"/>
      <c r="M10" s="366"/>
      <c r="N10" s="366"/>
      <c r="O10" s="366"/>
    </row>
    <row r="11" spans="1:18" ht="15" customHeight="1" x14ac:dyDescent="0.2">
      <c r="B11" s="367" t="s">
        <v>11</v>
      </c>
      <c r="C11" s="375" t="s">
        <v>375</v>
      </c>
      <c r="D11" s="370" t="s">
        <v>375</v>
      </c>
      <c r="E11" s="376" t="s">
        <v>375</v>
      </c>
      <c r="F11" s="372" t="s">
        <v>375</v>
      </c>
      <c r="G11" s="376" t="s">
        <v>375</v>
      </c>
      <c r="H11" s="372" t="s">
        <v>375</v>
      </c>
      <c r="I11" s="366"/>
      <c r="J11" s="366"/>
      <c r="K11" s="366"/>
      <c r="L11" s="366"/>
      <c r="M11" s="366"/>
      <c r="N11" s="366"/>
      <c r="O11" s="366"/>
    </row>
    <row r="12" spans="1:18" ht="15" customHeight="1" x14ac:dyDescent="0.2">
      <c r="B12" s="368" t="s">
        <v>10</v>
      </c>
      <c r="C12" s="375" t="s">
        <v>375</v>
      </c>
      <c r="D12" s="370" t="s">
        <v>375</v>
      </c>
      <c r="E12" s="377" t="s">
        <v>375</v>
      </c>
      <c r="F12" s="373" t="s">
        <v>375</v>
      </c>
      <c r="G12" s="377" t="s">
        <v>375</v>
      </c>
      <c r="H12" s="373" t="s">
        <v>375</v>
      </c>
      <c r="I12" s="366"/>
      <c r="J12" s="366"/>
      <c r="K12" s="366"/>
      <c r="L12" s="366"/>
      <c r="M12" s="366"/>
      <c r="N12" s="366"/>
      <c r="O12" s="366"/>
    </row>
    <row r="13" spans="1:18" ht="15" customHeight="1" x14ac:dyDescent="0.2">
      <c r="B13" s="368" t="s">
        <v>40</v>
      </c>
      <c r="C13" s="375">
        <v>15.411525423728836</v>
      </c>
      <c r="D13" s="370">
        <v>5.9732868261348623E-3</v>
      </c>
      <c r="E13" s="377">
        <v>15.216153846153844</v>
      </c>
      <c r="F13" s="373">
        <v>8.3662325947909552E-2</v>
      </c>
      <c r="G13" s="377">
        <v>15.419999999999996</v>
      </c>
      <c r="H13" s="373">
        <v>3.2799103899528434E-8</v>
      </c>
      <c r="I13" s="366"/>
      <c r="J13" s="366"/>
      <c r="K13" s="366"/>
      <c r="L13" s="366"/>
      <c r="M13" s="366"/>
      <c r="N13" s="366"/>
      <c r="O13" s="366"/>
    </row>
    <row r="14" spans="1:18" ht="15" customHeight="1" x14ac:dyDescent="0.2">
      <c r="B14" s="368" t="s">
        <v>41</v>
      </c>
      <c r="C14" s="375" t="s">
        <v>375</v>
      </c>
      <c r="D14" s="370" t="s">
        <v>375</v>
      </c>
      <c r="E14" s="377" t="s">
        <v>375</v>
      </c>
      <c r="F14" s="373" t="s">
        <v>375</v>
      </c>
      <c r="G14" s="377" t="s">
        <v>375</v>
      </c>
      <c r="H14" s="373" t="s">
        <v>375</v>
      </c>
      <c r="I14" s="366"/>
      <c r="J14" s="366"/>
      <c r="K14" s="366"/>
      <c r="L14" s="366"/>
      <c r="M14" s="366"/>
      <c r="N14" s="366"/>
      <c r="O14" s="366"/>
    </row>
    <row r="15" spans="1:18" ht="15" customHeight="1" x14ac:dyDescent="0.2">
      <c r="B15" s="368" t="s">
        <v>9</v>
      </c>
      <c r="C15" s="375" t="s">
        <v>375</v>
      </c>
      <c r="D15" s="370" t="s">
        <v>375</v>
      </c>
      <c r="E15" s="377" t="s">
        <v>375</v>
      </c>
      <c r="F15" s="373" t="s">
        <v>375</v>
      </c>
      <c r="G15" s="377" t="s">
        <v>375</v>
      </c>
      <c r="H15" s="373" t="s">
        <v>375</v>
      </c>
      <c r="I15" s="366"/>
      <c r="J15" s="366"/>
      <c r="K15" s="366"/>
      <c r="L15" s="366"/>
      <c r="M15" s="366"/>
      <c r="N15" s="366"/>
      <c r="O15" s="366"/>
    </row>
    <row r="16" spans="1:18" ht="15" customHeight="1" x14ac:dyDescent="0.2">
      <c r="B16" s="368" t="s">
        <v>8</v>
      </c>
      <c r="C16" s="375" t="s">
        <v>375</v>
      </c>
      <c r="D16" s="370" t="s">
        <v>375</v>
      </c>
      <c r="E16" s="377" t="s">
        <v>375</v>
      </c>
      <c r="F16" s="373" t="s">
        <v>375</v>
      </c>
      <c r="G16" s="377" t="s">
        <v>375</v>
      </c>
      <c r="H16" s="373" t="s">
        <v>375</v>
      </c>
      <c r="I16" s="366"/>
      <c r="J16" s="366"/>
      <c r="K16" s="366"/>
      <c r="L16" s="366"/>
      <c r="M16" s="366"/>
      <c r="N16" s="366"/>
      <c r="O16" s="366"/>
    </row>
    <row r="17" spans="1:15" ht="15" customHeight="1" x14ac:dyDescent="0.2">
      <c r="B17" s="368" t="s">
        <v>7</v>
      </c>
      <c r="C17" s="375" t="s">
        <v>375</v>
      </c>
      <c r="D17" s="370" t="s">
        <v>375</v>
      </c>
      <c r="E17" s="377" t="s">
        <v>375</v>
      </c>
      <c r="F17" s="373" t="s">
        <v>375</v>
      </c>
      <c r="G17" s="377" t="s">
        <v>375</v>
      </c>
      <c r="H17" s="373" t="s">
        <v>375</v>
      </c>
      <c r="I17" s="366"/>
      <c r="J17" s="366"/>
      <c r="K17" s="366"/>
      <c r="L17" s="366"/>
      <c r="M17" s="366"/>
      <c r="N17" s="366"/>
      <c r="O17" s="366"/>
    </row>
    <row r="18" spans="1:15" ht="15" customHeight="1" x14ac:dyDescent="0.2">
      <c r="B18" s="368" t="s">
        <v>43</v>
      </c>
      <c r="C18" s="375" t="s">
        <v>375</v>
      </c>
      <c r="D18" s="370" t="s">
        <v>375</v>
      </c>
      <c r="E18" s="377" t="s">
        <v>375</v>
      </c>
      <c r="F18" s="373" t="s">
        <v>375</v>
      </c>
      <c r="G18" s="377" t="s">
        <v>375</v>
      </c>
      <c r="H18" s="373" t="s">
        <v>375</v>
      </c>
      <c r="I18" s="366"/>
      <c r="J18" s="366"/>
      <c r="K18" s="366"/>
      <c r="L18" s="366"/>
      <c r="M18" s="366"/>
      <c r="N18" s="366"/>
      <c r="O18" s="366"/>
    </row>
    <row r="19" spans="1:15" ht="15" customHeight="1" x14ac:dyDescent="0.2">
      <c r="B19" s="368" t="s">
        <v>44</v>
      </c>
      <c r="C19" s="375" t="s">
        <v>375</v>
      </c>
      <c r="D19" s="370" t="s">
        <v>375</v>
      </c>
      <c r="E19" s="377" t="s">
        <v>375</v>
      </c>
      <c r="F19" s="373" t="s">
        <v>375</v>
      </c>
      <c r="G19" s="377" t="s">
        <v>375</v>
      </c>
      <c r="H19" s="373" t="s">
        <v>375</v>
      </c>
      <c r="I19" s="366"/>
      <c r="J19" s="366"/>
      <c r="K19" s="366"/>
      <c r="L19" s="366"/>
      <c r="M19" s="366"/>
      <c r="N19" s="366"/>
      <c r="O19" s="366"/>
    </row>
    <row r="20" spans="1:15" ht="15" customHeight="1" x14ac:dyDescent="0.2">
      <c r="B20" s="368" t="s">
        <v>6</v>
      </c>
      <c r="C20" s="375" t="s">
        <v>375</v>
      </c>
      <c r="D20" s="370" t="s">
        <v>375</v>
      </c>
      <c r="E20" s="377" t="s">
        <v>375</v>
      </c>
      <c r="F20" s="373" t="s">
        <v>375</v>
      </c>
      <c r="G20" s="440" t="s">
        <v>375</v>
      </c>
      <c r="H20" s="373" t="s">
        <v>375</v>
      </c>
      <c r="I20" s="366"/>
      <c r="J20" s="366"/>
      <c r="K20" s="366"/>
      <c r="L20" s="366"/>
      <c r="M20" s="366"/>
      <c r="N20" s="366"/>
      <c r="O20" s="366"/>
    </row>
    <row r="21" spans="1:15" ht="15" customHeight="1" x14ac:dyDescent="0.2">
      <c r="B21" s="368" t="s">
        <v>5</v>
      </c>
      <c r="C21" s="375" t="s">
        <v>375</v>
      </c>
      <c r="D21" s="370" t="s">
        <v>375</v>
      </c>
      <c r="E21" s="377" t="s">
        <v>375</v>
      </c>
      <c r="F21" s="373" t="s">
        <v>375</v>
      </c>
      <c r="G21" s="377" t="s">
        <v>375</v>
      </c>
      <c r="H21" s="373" t="s">
        <v>375</v>
      </c>
      <c r="I21" s="366"/>
      <c r="J21" s="366"/>
      <c r="K21" s="366"/>
      <c r="L21" s="366"/>
      <c r="M21" s="366"/>
      <c r="N21" s="366"/>
      <c r="O21" s="366"/>
    </row>
    <row r="22" spans="1:15" ht="15" customHeight="1" x14ac:dyDescent="0.2">
      <c r="B22" s="368" t="s">
        <v>38</v>
      </c>
      <c r="C22" s="375" t="s">
        <v>375</v>
      </c>
      <c r="D22" s="370" t="s">
        <v>375</v>
      </c>
      <c r="E22" s="377" t="s">
        <v>375</v>
      </c>
      <c r="F22" s="373" t="s">
        <v>375</v>
      </c>
      <c r="G22" s="377" t="s">
        <v>375</v>
      </c>
      <c r="H22" s="373" t="s">
        <v>375</v>
      </c>
      <c r="I22" s="366"/>
      <c r="J22" s="366"/>
      <c r="K22" s="366"/>
      <c r="L22" s="366"/>
      <c r="M22" s="366"/>
      <c r="N22" s="366"/>
      <c r="O22" s="366"/>
    </row>
    <row r="23" spans="1:15" ht="15" customHeight="1" x14ac:dyDescent="0.2">
      <c r="B23" s="368" t="s">
        <v>45</v>
      </c>
      <c r="C23" s="375" t="s">
        <v>375</v>
      </c>
      <c r="D23" s="370" t="s">
        <v>375</v>
      </c>
      <c r="E23" s="377" t="s">
        <v>375</v>
      </c>
      <c r="F23" s="373" t="s">
        <v>375</v>
      </c>
      <c r="G23" s="377" t="s">
        <v>375</v>
      </c>
      <c r="H23" s="373" t="s">
        <v>375</v>
      </c>
      <c r="I23" s="366"/>
      <c r="J23" s="366"/>
      <c r="K23" s="366"/>
      <c r="L23" s="366"/>
      <c r="M23" s="366"/>
      <c r="N23" s="366"/>
      <c r="O23" s="366"/>
    </row>
    <row r="24" spans="1:15" ht="15" customHeight="1" x14ac:dyDescent="0.2">
      <c r="B24" s="368" t="s">
        <v>46</v>
      </c>
      <c r="C24" s="375" t="s">
        <v>375</v>
      </c>
      <c r="D24" s="370" t="s">
        <v>375</v>
      </c>
      <c r="E24" s="377" t="s">
        <v>375</v>
      </c>
      <c r="F24" s="373" t="s">
        <v>375</v>
      </c>
      <c r="G24" s="377" t="s">
        <v>375</v>
      </c>
      <c r="H24" s="373" t="s">
        <v>375</v>
      </c>
      <c r="I24" s="366"/>
      <c r="J24" s="366"/>
      <c r="K24" s="366"/>
      <c r="L24" s="366"/>
      <c r="M24" s="366"/>
      <c r="N24" s="366"/>
      <c r="O24" s="366"/>
    </row>
    <row r="25" spans="1:15" ht="15" customHeight="1" x14ac:dyDescent="0.2">
      <c r="B25" s="368" t="s">
        <v>47</v>
      </c>
      <c r="C25" s="375" t="s">
        <v>375</v>
      </c>
      <c r="D25" s="370" t="s">
        <v>375</v>
      </c>
      <c r="E25" s="377" t="s">
        <v>375</v>
      </c>
      <c r="F25" s="373" t="s">
        <v>375</v>
      </c>
      <c r="G25" s="377" t="s">
        <v>375</v>
      </c>
      <c r="H25" s="373" t="s">
        <v>375</v>
      </c>
      <c r="I25" s="366"/>
      <c r="J25" s="366"/>
      <c r="K25" s="366"/>
      <c r="L25" s="366"/>
      <c r="M25" s="366"/>
      <c r="N25" s="366"/>
      <c r="O25" s="366"/>
    </row>
    <row r="26" spans="1:15" ht="15" customHeight="1" x14ac:dyDescent="0.2">
      <c r="B26" s="368" t="s">
        <v>48</v>
      </c>
      <c r="C26" s="375" t="s">
        <v>375</v>
      </c>
      <c r="D26" s="370" t="s">
        <v>375</v>
      </c>
      <c r="E26" s="377" t="s">
        <v>375</v>
      </c>
      <c r="F26" s="373" t="s">
        <v>375</v>
      </c>
      <c r="G26" s="377" t="s">
        <v>375</v>
      </c>
      <c r="H26" s="373" t="s">
        <v>375</v>
      </c>
      <c r="I26" s="366"/>
      <c r="J26" s="366"/>
      <c r="K26" s="366"/>
      <c r="L26" s="366"/>
      <c r="M26" s="366"/>
      <c r="N26" s="366"/>
      <c r="O26" s="366"/>
    </row>
    <row r="27" spans="1:15" ht="15" customHeight="1" x14ac:dyDescent="0.2">
      <c r="B27" s="368" t="s">
        <v>49</v>
      </c>
      <c r="C27" s="375">
        <v>17</v>
      </c>
      <c r="D27" s="370">
        <v>0</v>
      </c>
      <c r="E27" s="377" t="s">
        <v>375</v>
      </c>
      <c r="F27" s="373" t="s">
        <v>375</v>
      </c>
      <c r="G27" s="377" t="s">
        <v>375</v>
      </c>
      <c r="H27" s="373" t="s">
        <v>375</v>
      </c>
      <c r="I27" s="366"/>
      <c r="J27" s="366"/>
      <c r="K27" s="366"/>
      <c r="L27" s="366"/>
      <c r="M27" s="366"/>
      <c r="N27" s="366"/>
      <c r="O27" s="366"/>
    </row>
    <row r="28" spans="1:15" ht="15" customHeight="1" x14ac:dyDescent="0.2">
      <c r="B28" s="368" t="s">
        <v>4</v>
      </c>
      <c r="C28" s="375" t="s">
        <v>375</v>
      </c>
      <c r="D28" s="370" t="s">
        <v>375</v>
      </c>
      <c r="E28" s="377" t="s">
        <v>375</v>
      </c>
      <c r="F28" s="373" t="s">
        <v>375</v>
      </c>
      <c r="G28" s="377" t="s">
        <v>375</v>
      </c>
      <c r="H28" s="373" t="s">
        <v>375</v>
      </c>
      <c r="I28" s="366"/>
      <c r="J28" s="366"/>
      <c r="K28" s="366"/>
      <c r="L28" s="366"/>
      <c r="M28" s="366"/>
      <c r="N28" s="366"/>
      <c r="O28" s="366"/>
    </row>
    <row r="29" spans="1:15" ht="15" customHeight="1" x14ac:dyDescent="0.2">
      <c r="B29" s="369" t="s">
        <v>3</v>
      </c>
      <c r="C29" s="378">
        <v>15.296333333333356</v>
      </c>
      <c r="D29" s="371">
        <v>9.2733220713751632E-2</v>
      </c>
      <c r="E29" s="378">
        <v>14.835749999999999</v>
      </c>
      <c r="F29" s="374">
        <v>0.18295525190084863</v>
      </c>
      <c r="G29" s="378">
        <v>14.563333333333329</v>
      </c>
      <c r="H29" s="374">
        <v>0.24956709924231305</v>
      </c>
      <c r="I29" s="366"/>
      <c r="J29" s="366"/>
      <c r="K29" s="366"/>
      <c r="L29" s="366"/>
      <c r="M29" s="366"/>
      <c r="N29" s="366"/>
      <c r="O29" s="366"/>
    </row>
    <row r="30" spans="1:15" x14ac:dyDescent="0.2">
      <c r="A30" s="366"/>
      <c r="B30" s="366"/>
      <c r="C30" s="366"/>
      <c r="D30" s="366"/>
      <c r="E30" s="366"/>
      <c r="F30" s="366"/>
      <c r="G30" s="366"/>
      <c r="H30" s="366"/>
      <c r="I30" s="366"/>
      <c r="J30" s="366"/>
      <c r="K30" s="366"/>
      <c r="L30" s="366"/>
      <c r="M30" s="366"/>
      <c r="N30" s="366"/>
      <c r="O30" s="366"/>
    </row>
    <row r="31" spans="1:15" ht="12.75" customHeight="1" x14ac:dyDescent="0.2">
      <c r="B31" s="851" t="s">
        <v>198</v>
      </c>
      <c r="C31" s="851"/>
      <c r="D31" s="851"/>
      <c r="E31" s="851"/>
      <c r="F31" s="851"/>
      <c r="G31" s="851"/>
      <c r="H31" s="851"/>
      <c r="I31" s="626"/>
      <c r="J31" s="626"/>
      <c r="K31" s="626"/>
      <c r="L31" s="626"/>
      <c r="M31" s="626"/>
      <c r="N31" s="626"/>
      <c r="O31" s="626"/>
    </row>
    <row r="32" spans="1:15" ht="36.75" customHeight="1" x14ac:dyDescent="0.2">
      <c r="B32" s="1188" t="s">
        <v>300</v>
      </c>
      <c r="C32" s="1188"/>
      <c r="D32" s="1188"/>
      <c r="E32" s="1188"/>
      <c r="F32" s="1188"/>
      <c r="G32" s="1188"/>
      <c r="H32" s="1188"/>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300"/>
        <color rgb="FFFCFCFF"/>
        <color rgb="FF63BE7B"/>
      </colorScale>
    </cfRule>
  </conditionalFormatting>
  <conditionalFormatting sqref="E11:E28">
    <cfRule type="colorScale" priority="2">
      <colorScale>
        <cfvo type="num" val="300"/>
        <cfvo type="num" val="426"/>
        <color rgb="FFFCFCFF"/>
        <color rgb="FF63BE7B"/>
      </colorScale>
    </cfRule>
  </conditionalFormatting>
  <conditionalFormatting sqref="G11:G28">
    <cfRule type="colorScale" priority="1">
      <colorScale>
        <cfvo type="num" val="426"/>
        <cfvo type="num" val="716"/>
        <color rgb="FFFCFCFF"/>
        <color rgb="FF63BE7B"/>
      </colorScale>
    </cfRule>
  </conditionalFormatting>
  <printOptions horizontalCentered="1"/>
  <pageMargins left="0" right="0" top="0.43307086614173229" bottom="0.43307086614173229" header="0" footer="0"/>
  <pageSetup paperSize="9"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X55"/>
  <sheetViews>
    <sheetView zoomScale="80" zoomScaleNormal="80" workbookViewId="0"/>
  </sheetViews>
  <sheetFormatPr baseColWidth="10" defaultColWidth="11.42578125" defaultRowHeight="15" x14ac:dyDescent="0.2"/>
  <cols>
    <col min="1" max="1" width="0.7109375" style="261" customWidth="1"/>
    <col min="2" max="2" width="28.7109375" style="261" customWidth="1"/>
    <col min="3" max="3" width="11.28515625" style="261" bestFit="1" customWidth="1"/>
    <col min="4" max="4" width="10.7109375" style="261" customWidth="1"/>
    <col min="5" max="5" width="0.7109375" style="261" customWidth="1"/>
    <col min="6" max="6" width="12.85546875" style="261" customWidth="1"/>
    <col min="7" max="7" width="10.7109375" style="261" customWidth="1"/>
    <col min="8" max="8" width="0.7109375" style="261" customWidth="1"/>
    <col min="9" max="9" width="11.7109375" style="261" customWidth="1"/>
    <col min="10" max="10" width="11.140625" style="261" customWidth="1"/>
    <col min="11" max="16" width="11.42578125" style="261"/>
    <col min="17" max="17" width="7.5703125" style="261" customWidth="1"/>
    <col min="18" max="18" width="2.28515625" style="261" customWidth="1"/>
    <col min="19" max="16384" width="11.42578125" style="261"/>
  </cols>
  <sheetData>
    <row r="1" spans="1:258" s="2" customFormat="1" ht="9" customHeight="1" x14ac:dyDescent="0.2">
      <c r="A1" s="201"/>
      <c r="B1" s="202"/>
      <c r="C1" s="202"/>
      <c r="D1" s="202"/>
      <c r="E1" s="203"/>
      <c r="F1" s="1024"/>
      <c r="G1" s="201"/>
      <c r="H1" s="203"/>
      <c r="I1" s="201"/>
      <c r="J1" s="264"/>
      <c r="K1" s="264"/>
      <c r="L1" s="264"/>
      <c r="M1" s="264"/>
      <c r="N1" s="201"/>
      <c r="O1" s="201"/>
      <c r="P1" s="201"/>
      <c r="Q1" s="264"/>
      <c r="R1" s="264"/>
      <c r="S1" s="201"/>
      <c r="T1" s="201"/>
      <c r="U1" s="201"/>
      <c r="V1" s="201"/>
      <c r="W1" s="201"/>
      <c r="X1" s="201"/>
      <c r="Y1" s="201"/>
      <c r="Z1" s="201"/>
      <c r="AA1" s="201"/>
      <c r="AB1" s="201"/>
      <c r="AC1" s="201"/>
      <c r="AD1" s="201"/>
      <c r="AE1" s="201"/>
      <c r="AF1" s="201"/>
      <c r="AG1" s="201"/>
      <c r="AH1" s="201"/>
      <c r="AI1" s="201"/>
      <c r="AJ1" s="201"/>
      <c r="AK1" s="201"/>
      <c r="AL1" s="201"/>
      <c r="AM1" s="201"/>
      <c r="AN1" s="201"/>
      <c r="AO1" s="201"/>
      <c r="AP1" s="201"/>
      <c r="AQ1" s="201"/>
      <c r="AR1" s="201"/>
      <c r="AS1" s="201"/>
      <c r="AT1" s="201"/>
      <c r="AU1" s="201"/>
      <c r="AV1" s="201"/>
      <c r="AW1" s="201"/>
      <c r="AX1" s="201"/>
      <c r="AY1" s="201"/>
      <c r="AZ1" s="201"/>
      <c r="BA1" s="201"/>
      <c r="BB1" s="201"/>
      <c r="BC1" s="201"/>
      <c r="BD1" s="201"/>
      <c r="BE1" s="201"/>
      <c r="BF1" s="201"/>
      <c r="BG1" s="201"/>
      <c r="BH1" s="201"/>
      <c r="BI1" s="201"/>
      <c r="BJ1" s="201"/>
      <c r="BK1" s="201"/>
      <c r="BL1" s="201"/>
      <c r="BM1" s="201"/>
      <c r="BN1" s="201"/>
      <c r="BO1" s="201"/>
      <c r="BP1" s="201"/>
      <c r="BQ1" s="201"/>
      <c r="BR1" s="201"/>
      <c r="BS1" s="201"/>
      <c r="BT1" s="201"/>
      <c r="BU1" s="201"/>
      <c r="BV1" s="201"/>
      <c r="BW1" s="201"/>
      <c r="BX1" s="201"/>
      <c r="BY1" s="201"/>
      <c r="BZ1" s="201"/>
      <c r="CA1" s="201"/>
      <c r="CB1" s="201"/>
      <c r="CC1" s="201"/>
      <c r="CD1" s="201"/>
      <c r="CE1" s="201"/>
      <c r="CF1" s="201"/>
      <c r="CG1" s="201"/>
      <c r="CH1" s="201"/>
      <c r="CI1" s="201"/>
      <c r="CJ1" s="201"/>
      <c r="CK1" s="201"/>
      <c r="CL1" s="201"/>
      <c r="CM1" s="201"/>
      <c r="CN1" s="201"/>
      <c r="CO1" s="201"/>
      <c r="CP1" s="201"/>
      <c r="CQ1" s="201"/>
      <c r="CR1" s="201"/>
      <c r="CS1" s="201"/>
      <c r="CT1" s="201"/>
      <c r="CU1" s="201"/>
      <c r="CV1" s="201"/>
      <c r="CW1" s="201"/>
      <c r="CX1" s="201"/>
      <c r="CY1" s="201"/>
      <c r="CZ1" s="201"/>
      <c r="DA1" s="201"/>
      <c r="DB1" s="201"/>
      <c r="DC1" s="201"/>
      <c r="DD1" s="201"/>
      <c r="DE1" s="201"/>
      <c r="DF1" s="201"/>
      <c r="DG1" s="201"/>
      <c r="DH1" s="201"/>
      <c r="DI1" s="201"/>
      <c r="DJ1" s="201"/>
      <c r="DK1" s="201"/>
      <c r="DL1" s="201"/>
      <c r="DM1" s="201"/>
      <c r="DN1" s="201"/>
      <c r="DO1" s="201"/>
      <c r="DP1" s="201"/>
      <c r="DQ1" s="201"/>
      <c r="DR1" s="201"/>
      <c r="DS1" s="201"/>
      <c r="DT1" s="201"/>
      <c r="DU1" s="201"/>
      <c r="DV1" s="201"/>
      <c r="DW1" s="201"/>
      <c r="DX1" s="201"/>
      <c r="DY1" s="201"/>
      <c r="DZ1" s="201"/>
      <c r="EA1" s="201"/>
      <c r="EB1" s="201"/>
      <c r="EC1" s="201"/>
      <c r="ED1" s="201"/>
      <c r="EE1" s="201"/>
      <c r="EF1" s="201"/>
      <c r="EG1" s="201"/>
      <c r="EH1" s="201"/>
      <c r="EI1" s="201"/>
      <c r="EJ1" s="201"/>
      <c r="EK1" s="201"/>
      <c r="EL1" s="201"/>
      <c r="EM1" s="201"/>
      <c r="EN1" s="201"/>
      <c r="EO1" s="201"/>
      <c r="EP1" s="201"/>
      <c r="EQ1" s="201"/>
      <c r="ER1" s="201"/>
      <c r="ES1" s="201"/>
      <c r="ET1" s="201"/>
      <c r="EU1" s="201"/>
      <c r="EV1" s="201"/>
      <c r="EW1" s="201"/>
      <c r="EX1" s="201"/>
      <c r="EY1" s="201"/>
      <c r="EZ1" s="201"/>
      <c r="FA1" s="201"/>
      <c r="FB1" s="201"/>
      <c r="FC1" s="201"/>
      <c r="FD1" s="201"/>
      <c r="FE1" s="201"/>
      <c r="FF1" s="201"/>
      <c r="FG1" s="201"/>
      <c r="FH1" s="201"/>
      <c r="FI1" s="201"/>
      <c r="FJ1" s="201"/>
      <c r="FK1" s="201"/>
      <c r="FL1" s="201"/>
      <c r="FM1" s="201"/>
      <c r="FN1" s="201"/>
      <c r="FO1" s="201"/>
      <c r="FP1" s="201"/>
      <c r="FQ1" s="201"/>
      <c r="FR1" s="201"/>
      <c r="FS1" s="201"/>
      <c r="FT1" s="201"/>
      <c r="FU1" s="201"/>
      <c r="FV1" s="201"/>
      <c r="FW1" s="201"/>
      <c r="FX1" s="201"/>
      <c r="FY1" s="201"/>
      <c r="FZ1" s="201"/>
      <c r="GA1" s="201"/>
      <c r="GB1" s="201"/>
      <c r="GC1" s="201"/>
      <c r="GD1" s="201"/>
      <c r="GE1" s="201"/>
      <c r="GF1" s="201"/>
      <c r="GG1" s="201"/>
      <c r="GH1" s="201"/>
      <c r="GI1" s="201"/>
      <c r="GJ1" s="201"/>
      <c r="GK1" s="201"/>
      <c r="GL1" s="201"/>
      <c r="GM1" s="201"/>
      <c r="GN1" s="201"/>
      <c r="GO1" s="201"/>
      <c r="GP1" s="201"/>
      <c r="GQ1" s="201"/>
      <c r="GR1" s="201"/>
      <c r="GS1" s="201"/>
      <c r="GT1" s="201"/>
      <c r="GU1" s="201"/>
      <c r="GV1" s="201"/>
      <c r="GW1" s="201"/>
      <c r="GX1" s="201"/>
      <c r="GY1" s="201"/>
      <c r="GZ1" s="201"/>
      <c r="HA1" s="201"/>
      <c r="HB1" s="201"/>
      <c r="HC1" s="201"/>
      <c r="HD1" s="201"/>
      <c r="HE1" s="201"/>
      <c r="HF1" s="201"/>
      <c r="HG1" s="201"/>
      <c r="HH1" s="201"/>
      <c r="HI1" s="201"/>
      <c r="HJ1" s="201"/>
      <c r="HK1" s="201"/>
      <c r="HL1" s="201"/>
      <c r="HM1" s="201"/>
      <c r="HN1" s="201"/>
      <c r="HO1" s="201"/>
      <c r="HP1" s="201"/>
      <c r="HQ1" s="201"/>
      <c r="HR1" s="201"/>
      <c r="HS1" s="201"/>
      <c r="HT1" s="201"/>
      <c r="HU1" s="201"/>
      <c r="HV1" s="201"/>
      <c r="HW1" s="201"/>
      <c r="HX1" s="201"/>
      <c r="HY1" s="201"/>
      <c r="HZ1" s="201"/>
      <c r="IA1" s="201"/>
      <c r="IB1" s="201"/>
      <c r="IC1" s="201"/>
      <c r="ID1" s="201"/>
      <c r="IE1" s="201"/>
      <c r="IF1" s="201"/>
      <c r="IG1" s="201"/>
      <c r="IH1" s="201"/>
      <c r="II1" s="201"/>
      <c r="IJ1" s="201"/>
      <c r="IK1" s="201"/>
      <c r="IL1" s="201"/>
      <c r="IM1" s="201"/>
      <c r="IN1" s="201"/>
      <c r="IO1" s="201"/>
      <c r="IP1" s="201"/>
      <c r="IQ1" s="201"/>
      <c r="IR1" s="201"/>
      <c r="IS1" s="201"/>
      <c r="IT1" s="201"/>
      <c r="IU1" s="201"/>
      <c r="IV1" s="201"/>
      <c r="IW1" s="201"/>
      <c r="IX1" s="201"/>
    </row>
    <row r="2" spans="1:258" s="44" customFormat="1" ht="49.5" customHeight="1" x14ac:dyDescent="0.2">
      <c r="A2" s="205"/>
      <c r="B2" s="265"/>
      <c r="C2" s="265"/>
      <c r="D2" s="265"/>
      <c r="E2" s="265"/>
      <c r="F2" s="265"/>
      <c r="G2" s="265"/>
      <c r="H2" s="265"/>
      <c r="I2" s="205"/>
      <c r="J2" s="264"/>
      <c r="K2" s="264"/>
      <c r="L2" s="264"/>
      <c r="M2" s="264"/>
      <c r="N2" s="205"/>
      <c r="O2" s="205"/>
      <c r="P2" s="205"/>
      <c r="Q2" s="205"/>
      <c r="R2" s="205"/>
      <c r="S2" s="205"/>
      <c r="T2" s="205"/>
      <c r="U2" s="205"/>
      <c r="V2" s="205"/>
      <c r="W2" s="205"/>
      <c r="X2" s="205"/>
      <c r="Y2" s="205"/>
      <c r="Z2" s="205"/>
      <c r="AA2" s="205"/>
      <c r="AB2" s="205"/>
      <c r="AC2" s="205"/>
      <c r="AD2" s="205"/>
      <c r="AE2" s="205"/>
      <c r="AF2" s="205"/>
      <c r="AG2" s="205"/>
      <c r="AH2" s="205"/>
      <c r="AI2" s="205"/>
      <c r="AJ2" s="205"/>
      <c r="AK2" s="205"/>
      <c r="AL2" s="205"/>
      <c r="AM2" s="205"/>
      <c r="AN2" s="205"/>
      <c r="AO2" s="205"/>
      <c r="AP2" s="205"/>
      <c r="AQ2" s="205"/>
      <c r="AR2" s="205"/>
      <c r="AS2" s="205"/>
      <c r="AT2" s="205"/>
      <c r="AU2" s="205"/>
      <c r="AV2" s="205"/>
      <c r="AW2" s="205"/>
      <c r="AX2" s="205"/>
      <c r="AY2" s="205"/>
      <c r="AZ2" s="205"/>
      <c r="BA2" s="205"/>
      <c r="BB2" s="205"/>
      <c r="BC2" s="205"/>
      <c r="BD2" s="205"/>
      <c r="BE2" s="205"/>
      <c r="BF2" s="205"/>
      <c r="BG2" s="205"/>
      <c r="BH2" s="205"/>
      <c r="BI2" s="205"/>
      <c r="BJ2" s="205"/>
      <c r="BK2" s="205"/>
      <c r="BL2" s="205"/>
      <c r="BM2" s="205"/>
      <c r="BN2" s="205"/>
      <c r="BO2" s="205"/>
      <c r="BP2" s="205"/>
      <c r="BQ2" s="205"/>
      <c r="BR2" s="205"/>
      <c r="BS2" s="205"/>
      <c r="BT2" s="205"/>
      <c r="BU2" s="205"/>
      <c r="BV2" s="205"/>
      <c r="BW2" s="205"/>
      <c r="BX2" s="205"/>
      <c r="BY2" s="205"/>
      <c r="BZ2" s="205"/>
      <c r="CA2" s="205"/>
      <c r="CB2" s="205"/>
      <c r="CC2" s="205"/>
      <c r="CD2" s="205"/>
      <c r="CE2" s="205"/>
      <c r="CF2" s="205"/>
      <c r="CG2" s="205"/>
      <c r="CH2" s="205"/>
      <c r="CI2" s="205"/>
      <c r="CJ2" s="205"/>
      <c r="CK2" s="205"/>
      <c r="CL2" s="205"/>
      <c r="CM2" s="205"/>
      <c r="CN2" s="205"/>
      <c r="CO2" s="205"/>
      <c r="CP2" s="205"/>
      <c r="CQ2" s="205"/>
      <c r="CR2" s="205"/>
      <c r="CS2" s="205"/>
      <c r="CT2" s="205"/>
      <c r="CU2" s="205"/>
      <c r="CV2" s="205"/>
      <c r="CW2" s="205"/>
      <c r="CX2" s="205"/>
      <c r="CY2" s="205"/>
      <c r="CZ2" s="205"/>
      <c r="DA2" s="205"/>
      <c r="DB2" s="205"/>
      <c r="DC2" s="205"/>
      <c r="DD2" s="205"/>
      <c r="DE2" s="205"/>
      <c r="DF2" s="205"/>
      <c r="DG2" s="205"/>
      <c r="DH2" s="205"/>
      <c r="DI2" s="205"/>
      <c r="DJ2" s="205"/>
      <c r="DK2" s="205"/>
      <c r="DL2" s="205"/>
      <c r="DM2" s="205"/>
      <c r="DN2" s="205"/>
      <c r="DO2" s="205"/>
      <c r="DP2" s="205"/>
      <c r="DQ2" s="205"/>
      <c r="DR2" s="205"/>
      <c r="DS2" s="205"/>
      <c r="DT2" s="205"/>
      <c r="DU2" s="205"/>
      <c r="DV2" s="205"/>
      <c r="DW2" s="205"/>
      <c r="DX2" s="205"/>
      <c r="DY2" s="205"/>
      <c r="DZ2" s="205"/>
      <c r="EA2" s="205"/>
      <c r="EB2" s="205"/>
      <c r="EC2" s="205"/>
      <c r="ED2" s="205"/>
      <c r="EE2" s="205"/>
      <c r="EF2" s="205"/>
      <c r="EG2" s="205"/>
      <c r="EH2" s="205"/>
      <c r="EI2" s="205"/>
      <c r="EJ2" s="205"/>
      <c r="EK2" s="205"/>
      <c r="EL2" s="205"/>
      <c r="EM2" s="205"/>
      <c r="EN2" s="205"/>
      <c r="EO2" s="205"/>
      <c r="EP2" s="205"/>
      <c r="EQ2" s="205"/>
      <c r="ER2" s="205"/>
      <c r="ES2" s="205"/>
      <c r="ET2" s="205"/>
      <c r="EU2" s="205"/>
      <c r="EV2" s="205"/>
      <c r="EW2" s="205"/>
      <c r="EX2" s="205"/>
      <c r="EY2" s="205"/>
      <c r="EZ2" s="205"/>
      <c r="FA2" s="205"/>
      <c r="FB2" s="205"/>
      <c r="FC2" s="205"/>
      <c r="FD2" s="205"/>
      <c r="FE2" s="205"/>
      <c r="FF2" s="205"/>
      <c r="FG2" s="205"/>
      <c r="FH2" s="205"/>
      <c r="FI2" s="205"/>
      <c r="FJ2" s="205"/>
      <c r="FK2" s="205"/>
      <c r="FL2" s="205"/>
      <c r="FM2" s="205"/>
      <c r="FN2" s="205"/>
      <c r="FO2" s="205"/>
      <c r="FP2" s="205"/>
      <c r="FQ2" s="205"/>
      <c r="FR2" s="205"/>
      <c r="FS2" s="205"/>
      <c r="FT2" s="205"/>
      <c r="FU2" s="205"/>
      <c r="FV2" s="205"/>
      <c r="FW2" s="205"/>
      <c r="FX2" s="205"/>
      <c r="FY2" s="205"/>
      <c r="FZ2" s="205"/>
      <c r="GA2" s="205"/>
      <c r="GB2" s="205"/>
      <c r="GC2" s="205"/>
      <c r="GD2" s="205"/>
      <c r="GE2" s="205"/>
      <c r="GF2" s="205"/>
      <c r="GG2" s="205"/>
      <c r="GH2" s="205"/>
      <c r="GI2" s="205"/>
      <c r="GJ2" s="205"/>
      <c r="GK2" s="205"/>
      <c r="GL2" s="205"/>
      <c r="GM2" s="205"/>
      <c r="GN2" s="205"/>
      <c r="GO2" s="205"/>
      <c r="GP2" s="205"/>
      <c r="GQ2" s="205"/>
      <c r="GR2" s="205"/>
      <c r="GS2" s="205"/>
      <c r="GT2" s="205"/>
      <c r="GU2" s="205"/>
      <c r="GV2" s="205"/>
      <c r="GW2" s="205"/>
      <c r="GX2" s="205"/>
      <c r="GY2" s="205"/>
      <c r="GZ2" s="205"/>
      <c r="HA2" s="205"/>
      <c r="HB2" s="205"/>
      <c r="HC2" s="205"/>
      <c r="HD2" s="205"/>
      <c r="HE2" s="205"/>
      <c r="HF2" s="205"/>
      <c r="HG2" s="205"/>
      <c r="HH2" s="205"/>
      <c r="HI2" s="205"/>
      <c r="HJ2" s="205"/>
      <c r="HK2" s="205"/>
      <c r="HL2" s="205"/>
      <c r="HM2" s="205"/>
      <c r="HN2" s="205"/>
      <c r="HO2" s="205"/>
      <c r="HP2" s="205"/>
      <c r="HQ2" s="205"/>
      <c r="HR2" s="205"/>
      <c r="HS2" s="205"/>
      <c r="HT2" s="205"/>
      <c r="HU2" s="205"/>
      <c r="HV2" s="205"/>
      <c r="HW2" s="205"/>
      <c r="HX2" s="205"/>
      <c r="HY2" s="205"/>
      <c r="HZ2" s="205"/>
      <c r="IA2" s="205"/>
      <c r="IB2" s="205"/>
      <c r="IC2" s="205"/>
      <c r="ID2" s="205"/>
      <c r="IE2" s="205"/>
      <c r="IF2" s="205"/>
      <c r="IG2" s="205"/>
      <c r="IH2" s="205"/>
      <c r="II2" s="205"/>
      <c r="IJ2" s="205"/>
      <c r="IK2" s="205"/>
      <c r="IL2" s="205"/>
      <c r="IM2" s="205"/>
      <c r="IN2" s="205"/>
      <c r="IO2" s="205"/>
      <c r="IP2" s="205"/>
      <c r="IQ2" s="205"/>
      <c r="IR2" s="205"/>
      <c r="IS2" s="205"/>
      <c r="IT2" s="205"/>
      <c r="IU2" s="205"/>
      <c r="IV2" s="205"/>
      <c r="IW2" s="205"/>
      <c r="IX2" s="205"/>
    </row>
    <row r="3" spans="1:258" s="7" customFormat="1" ht="6.95" customHeight="1" x14ac:dyDescent="0.2">
      <c r="A3" s="208"/>
      <c r="B3" s="1045"/>
      <c r="C3" s="1045"/>
      <c r="D3" s="1045"/>
      <c r="E3" s="1045"/>
      <c r="F3" s="1045"/>
      <c r="G3" s="1045"/>
      <c r="H3" s="1045"/>
      <c r="I3" s="208"/>
      <c r="J3" s="264"/>
      <c r="K3" s="264"/>
      <c r="L3" s="264"/>
      <c r="M3" s="264"/>
      <c r="N3" s="208"/>
      <c r="O3" s="208"/>
      <c r="P3" s="208"/>
      <c r="Q3" s="205"/>
      <c r="R3" s="205"/>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208"/>
      <c r="CM3" s="208"/>
      <c r="CN3" s="208"/>
      <c r="CO3" s="208"/>
      <c r="CP3" s="208"/>
      <c r="CQ3" s="208"/>
      <c r="CR3" s="208"/>
      <c r="CS3" s="208"/>
      <c r="CT3" s="208"/>
      <c r="CU3" s="208"/>
      <c r="CV3" s="208"/>
      <c r="CW3" s="208"/>
      <c r="CX3" s="208"/>
      <c r="CY3" s="208"/>
      <c r="CZ3" s="208"/>
      <c r="DA3" s="208"/>
      <c r="DB3" s="208"/>
      <c r="DC3" s="208"/>
      <c r="DD3" s="208"/>
      <c r="DE3" s="208"/>
      <c r="DF3" s="208"/>
      <c r="DG3" s="208"/>
      <c r="DH3" s="208"/>
      <c r="DI3" s="208"/>
      <c r="DJ3" s="208"/>
      <c r="DK3" s="208"/>
      <c r="DL3" s="208"/>
      <c r="DM3" s="208"/>
      <c r="DN3" s="208"/>
      <c r="DO3" s="208"/>
      <c r="DP3" s="208"/>
      <c r="DQ3" s="208"/>
      <c r="DR3" s="208"/>
      <c r="DS3" s="208"/>
      <c r="DT3" s="208"/>
      <c r="DU3" s="208"/>
      <c r="DV3" s="208"/>
      <c r="DW3" s="208"/>
      <c r="DX3" s="208"/>
      <c r="DY3" s="208"/>
      <c r="DZ3" s="208"/>
      <c r="EA3" s="208"/>
      <c r="EB3" s="208"/>
      <c r="EC3" s="208"/>
      <c r="ED3" s="208"/>
      <c r="EE3" s="208"/>
      <c r="EF3" s="208"/>
      <c r="EG3" s="208"/>
      <c r="EH3" s="208"/>
      <c r="EI3" s="208"/>
      <c r="EJ3" s="208"/>
      <c r="EK3" s="208"/>
      <c r="EL3" s="208"/>
      <c r="EM3" s="208"/>
      <c r="EN3" s="208"/>
      <c r="EO3" s="208"/>
      <c r="EP3" s="208"/>
      <c r="EQ3" s="208"/>
      <c r="ER3" s="208"/>
      <c r="ES3" s="208"/>
      <c r="ET3" s="208"/>
      <c r="EU3" s="208"/>
      <c r="EV3" s="208"/>
      <c r="EW3" s="208"/>
      <c r="EX3" s="208"/>
      <c r="EY3" s="208"/>
      <c r="EZ3" s="208"/>
      <c r="FA3" s="208"/>
      <c r="FB3" s="208"/>
      <c r="FC3" s="208"/>
      <c r="FD3" s="208"/>
      <c r="FE3" s="208"/>
      <c r="FF3" s="208"/>
      <c r="FG3" s="208"/>
      <c r="FH3" s="208"/>
      <c r="FI3" s="208"/>
      <c r="FJ3" s="208"/>
      <c r="FK3" s="208"/>
      <c r="FL3" s="208"/>
      <c r="FM3" s="208"/>
      <c r="FN3" s="208"/>
      <c r="FO3" s="208"/>
      <c r="FP3" s="208"/>
      <c r="FQ3" s="208"/>
      <c r="FR3" s="208"/>
      <c r="FS3" s="208"/>
      <c r="FT3" s="208"/>
      <c r="FU3" s="208"/>
      <c r="FV3" s="208"/>
      <c r="FW3" s="208"/>
      <c r="FX3" s="208"/>
      <c r="FY3" s="208"/>
      <c r="FZ3" s="208"/>
      <c r="GA3" s="208"/>
      <c r="GB3" s="208"/>
      <c r="GC3" s="208"/>
      <c r="GD3" s="208"/>
      <c r="GE3" s="208"/>
      <c r="GF3" s="208"/>
      <c r="GG3" s="208"/>
      <c r="GH3" s="208"/>
      <c r="GI3" s="208"/>
      <c r="GJ3" s="208"/>
      <c r="GK3" s="208"/>
      <c r="GL3" s="208"/>
      <c r="GM3" s="208"/>
      <c r="GN3" s="208"/>
      <c r="GO3" s="208"/>
      <c r="GP3" s="208"/>
      <c r="GQ3" s="208"/>
      <c r="GR3" s="208"/>
      <c r="GS3" s="208"/>
      <c r="GT3" s="208"/>
      <c r="GU3" s="208"/>
      <c r="GV3" s="208"/>
      <c r="GW3" s="208"/>
      <c r="GX3" s="208"/>
      <c r="GY3" s="208"/>
      <c r="GZ3" s="208"/>
      <c r="HA3" s="208"/>
      <c r="HB3" s="208"/>
      <c r="HC3" s="208"/>
      <c r="HD3" s="208"/>
      <c r="HE3" s="208"/>
      <c r="HF3" s="208"/>
      <c r="HG3" s="208"/>
      <c r="HH3" s="208"/>
      <c r="HI3" s="208"/>
      <c r="HJ3" s="208"/>
      <c r="HK3" s="208"/>
      <c r="HL3" s="208"/>
      <c r="HM3" s="208"/>
      <c r="HN3" s="208"/>
      <c r="HO3" s="208"/>
      <c r="HP3" s="208"/>
      <c r="HQ3" s="208"/>
      <c r="HR3" s="208"/>
      <c r="HS3" s="208"/>
      <c r="HT3" s="208"/>
      <c r="HU3" s="208"/>
      <c r="HV3" s="208"/>
      <c r="HW3" s="208"/>
      <c r="HX3" s="208"/>
      <c r="HY3" s="208"/>
      <c r="HZ3" s="208"/>
      <c r="IA3" s="208"/>
      <c r="IB3" s="208"/>
      <c r="IC3" s="208"/>
      <c r="ID3" s="208"/>
      <c r="IE3" s="208"/>
      <c r="IF3" s="208"/>
      <c r="IG3" s="208"/>
      <c r="IH3" s="208"/>
      <c r="II3" s="208"/>
      <c r="IJ3" s="208"/>
      <c r="IK3" s="208"/>
      <c r="IL3" s="208"/>
      <c r="IM3" s="208"/>
      <c r="IN3" s="208"/>
      <c r="IO3" s="208"/>
      <c r="IP3" s="208"/>
      <c r="IQ3" s="208"/>
      <c r="IR3" s="208"/>
      <c r="IS3" s="208"/>
      <c r="IT3" s="208"/>
      <c r="IU3" s="208"/>
      <c r="IV3" s="208"/>
      <c r="IW3" s="208"/>
      <c r="IX3" s="208"/>
    </row>
    <row r="4" spans="1:258" s="7" customFormat="1" ht="21.75" customHeight="1" x14ac:dyDescent="0.2">
      <c r="A4" s="1121" t="s">
        <v>345</v>
      </c>
      <c r="B4" s="1121"/>
      <c r="C4" s="1121"/>
      <c r="D4" s="1121"/>
      <c r="E4" s="1121"/>
      <c r="F4" s="1121"/>
      <c r="G4" s="1121"/>
      <c r="H4" s="1121"/>
      <c r="I4" s="1121"/>
      <c r="J4" s="1121"/>
      <c r="K4" s="1121"/>
      <c r="L4" s="1121"/>
      <c r="M4" s="1121"/>
      <c r="N4" s="1121"/>
      <c r="O4" s="1121"/>
      <c r="P4" s="1121"/>
      <c r="Q4" s="266"/>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208"/>
      <c r="CM4" s="208"/>
      <c r="CN4" s="208"/>
      <c r="CO4" s="208"/>
      <c r="CP4" s="208"/>
      <c r="CQ4" s="208"/>
      <c r="CR4" s="208"/>
      <c r="CS4" s="208"/>
      <c r="CT4" s="208"/>
      <c r="CU4" s="208"/>
      <c r="CV4" s="208"/>
      <c r="CW4" s="208"/>
      <c r="CX4" s="208"/>
      <c r="CY4" s="208"/>
      <c r="CZ4" s="208"/>
      <c r="DA4" s="208"/>
      <c r="DB4" s="208"/>
      <c r="DC4" s="208"/>
      <c r="DD4" s="208"/>
      <c r="DE4" s="208"/>
      <c r="DF4" s="208"/>
      <c r="DG4" s="208"/>
      <c r="DH4" s="208"/>
      <c r="DI4" s="208"/>
      <c r="DJ4" s="208"/>
      <c r="DK4" s="208"/>
      <c r="DL4" s="208"/>
      <c r="DM4" s="208"/>
      <c r="DN4" s="208"/>
      <c r="DO4" s="208"/>
      <c r="DP4" s="208"/>
      <c r="DQ4" s="208"/>
      <c r="DR4" s="208"/>
      <c r="DS4" s="208"/>
      <c r="DT4" s="208"/>
      <c r="DU4" s="208"/>
      <c r="DV4" s="208"/>
      <c r="DW4" s="208"/>
      <c r="DX4" s="208"/>
      <c r="DY4" s="208"/>
      <c r="DZ4" s="208"/>
      <c r="EA4" s="208"/>
      <c r="EB4" s="208"/>
      <c r="EC4" s="208"/>
      <c r="ED4" s="208"/>
      <c r="EE4" s="208"/>
      <c r="EF4" s="208"/>
      <c r="EG4" s="208"/>
      <c r="EH4" s="208"/>
      <c r="EI4" s="208"/>
      <c r="EJ4" s="208"/>
      <c r="EK4" s="208"/>
      <c r="EL4" s="208"/>
      <c r="EM4" s="208"/>
      <c r="EN4" s="208"/>
      <c r="EO4" s="208"/>
      <c r="EP4" s="208"/>
      <c r="EQ4" s="208"/>
      <c r="ER4" s="208"/>
      <c r="ES4" s="208"/>
      <c r="ET4" s="208"/>
      <c r="EU4" s="208"/>
      <c r="EV4" s="208"/>
      <c r="EW4" s="208"/>
      <c r="EX4" s="208"/>
      <c r="EY4" s="208"/>
      <c r="EZ4" s="208"/>
      <c r="FA4" s="208"/>
      <c r="FB4" s="208"/>
      <c r="FC4" s="208"/>
      <c r="FD4" s="208"/>
      <c r="FE4" s="208"/>
      <c r="FF4" s="208"/>
      <c r="FG4" s="208"/>
      <c r="FH4" s="208"/>
      <c r="FI4" s="208"/>
      <c r="FJ4" s="208"/>
      <c r="FK4" s="208"/>
      <c r="FL4" s="208"/>
      <c r="FM4" s="208"/>
      <c r="FN4" s="208"/>
      <c r="FO4" s="208"/>
      <c r="FP4" s="208"/>
      <c r="FQ4" s="208"/>
      <c r="FR4" s="208"/>
      <c r="FS4" s="208"/>
      <c r="FT4" s="208"/>
      <c r="FU4" s="208"/>
      <c r="FV4" s="208"/>
      <c r="FW4" s="208"/>
      <c r="FX4" s="208"/>
      <c r="FY4" s="208"/>
      <c r="FZ4" s="208"/>
      <c r="GA4" s="208"/>
      <c r="GB4" s="208"/>
      <c r="GC4" s="208"/>
      <c r="GD4" s="208"/>
      <c r="GE4" s="208"/>
      <c r="GF4" s="208"/>
      <c r="GG4" s="208"/>
      <c r="GH4" s="208"/>
      <c r="GI4" s="208"/>
      <c r="GJ4" s="208"/>
      <c r="GK4" s="208"/>
      <c r="GL4" s="208"/>
      <c r="GM4" s="208"/>
      <c r="GN4" s="208"/>
      <c r="GO4" s="208"/>
      <c r="GP4" s="208"/>
      <c r="GQ4" s="208"/>
      <c r="GR4" s="208"/>
      <c r="GS4" s="208"/>
      <c r="GT4" s="208"/>
      <c r="GU4" s="208"/>
      <c r="GV4" s="208"/>
      <c r="GW4" s="208"/>
      <c r="GX4" s="208"/>
      <c r="GY4" s="208"/>
      <c r="GZ4" s="208"/>
      <c r="HA4" s="208"/>
      <c r="HB4" s="208"/>
      <c r="HC4" s="208"/>
      <c r="HD4" s="208"/>
      <c r="HE4" s="208"/>
      <c r="HF4" s="208"/>
      <c r="HG4" s="208"/>
      <c r="HH4" s="208"/>
      <c r="HI4" s="208"/>
      <c r="HJ4" s="208"/>
      <c r="HK4" s="208"/>
      <c r="HL4" s="208"/>
      <c r="HM4" s="208"/>
      <c r="HN4" s="208"/>
      <c r="HO4" s="208"/>
      <c r="HP4" s="208"/>
      <c r="HQ4" s="208"/>
      <c r="HR4" s="208"/>
      <c r="HS4" s="208"/>
      <c r="HT4" s="208"/>
      <c r="HU4" s="208"/>
      <c r="HV4" s="208"/>
      <c r="HW4" s="208"/>
      <c r="HX4" s="208"/>
      <c r="HY4" s="208"/>
      <c r="HZ4" s="208"/>
      <c r="IA4" s="208"/>
      <c r="IB4" s="208"/>
      <c r="IC4" s="208"/>
      <c r="ID4" s="208"/>
      <c r="IE4" s="208"/>
      <c r="IF4" s="208"/>
      <c r="IG4" s="208"/>
      <c r="IH4" s="208"/>
      <c r="II4" s="208"/>
      <c r="IJ4" s="208"/>
      <c r="IK4" s="208"/>
      <c r="IL4" s="208"/>
      <c r="IM4" s="208"/>
      <c r="IN4" s="208"/>
      <c r="IO4" s="208"/>
      <c r="IP4" s="208"/>
      <c r="IQ4" s="208"/>
      <c r="IR4" s="208"/>
      <c r="IS4" s="208"/>
      <c r="IT4" s="208"/>
      <c r="IU4" s="208"/>
      <c r="IV4" s="208"/>
      <c r="IW4" s="208"/>
      <c r="IX4" s="208"/>
    </row>
    <row r="5" spans="1:258" s="7" customFormat="1" ht="17.25" customHeight="1" x14ac:dyDescent="0.2">
      <c r="A5" s="208"/>
      <c r="B5" s="1046" t="str">
        <f>porsaad!B6</f>
        <v>Situación a 31 de octubre de 2023</v>
      </c>
      <c r="C5" s="1046"/>
      <c r="D5" s="1046"/>
      <c r="E5" s="1046"/>
      <c r="F5" s="1046"/>
      <c r="G5" s="1046"/>
      <c r="H5" s="1046"/>
      <c r="I5" s="1046"/>
      <c r="J5" s="1046"/>
      <c r="K5" s="1046"/>
      <c r="L5" s="1046"/>
      <c r="M5" s="1046"/>
      <c r="N5" s="1046"/>
      <c r="O5" s="1046"/>
      <c r="P5" s="1046"/>
      <c r="Q5" s="91"/>
      <c r="R5" s="91"/>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208"/>
      <c r="CM5" s="208"/>
      <c r="CN5" s="208"/>
      <c r="CO5" s="208"/>
      <c r="CP5" s="208"/>
      <c r="CQ5" s="208"/>
      <c r="CR5" s="208"/>
      <c r="CS5" s="208"/>
      <c r="CT5" s="208"/>
      <c r="CU5" s="208"/>
      <c r="CV5" s="208"/>
      <c r="CW5" s="208"/>
      <c r="CX5" s="208"/>
      <c r="CY5" s="208"/>
      <c r="CZ5" s="208"/>
      <c r="DA5" s="208"/>
      <c r="DB5" s="208"/>
      <c r="DC5" s="208"/>
      <c r="DD5" s="208"/>
      <c r="DE5" s="208"/>
      <c r="DF5" s="208"/>
      <c r="DG5" s="208"/>
      <c r="DH5" s="208"/>
      <c r="DI5" s="208"/>
      <c r="DJ5" s="208"/>
      <c r="DK5" s="208"/>
      <c r="DL5" s="208"/>
      <c r="DM5" s="208"/>
      <c r="DN5" s="208"/>
      <c r="DO5" s="208"/>
      <c r="DP5" s="208"/>
      <c r="DQ5" s="208"/>
      <c r="DR5" s="208"/>
      <c r="DS5" s="208"/>
      <c r="DT5" s="208"/>
      <c r="DU5" s="208"/>
      <c r="DV5" s="208"/>
      <c r="DW5" s="208"/>
      <c r="DX5" s="208"/>
      <c r="DY5" s="208"/>
      <c r="DZ5" s="208"/>
      <c r="EA5" s="208"/>
      <c r="EB5" s="208"/>
      <c r="EC5" s="208"/>
      <c r="ED5" s="208"/>
      <c r="EE5" s="208"/>
      <c r="EF5" s="208"/>
      <c r="EG5" s="208"/>
      <c r="EH5" s="208"/>
      <c r="EI5" s="208"/>
      <c r="EJ5" s="208"/>
      <c r="EK5" s="208"/>
      <c r="EL5" s="208"/>
      <c r="EM5" s="208"/>
      <c r="EN5" s="208"/>
      <c r="EO5" s="208"/>
      <c r="EP5" s="208"/>
      <c r="EQ5" s="208"/>
      <c r="ER5" s="208"/>
      <c r="ES5" s="208"/>
      <c r="ET5" s="208"/>
      <c r="EU5" s="208"/>
      <c r="EV5" s="208"/>
      <c r="EW5" s="208"/>
      <c r="EX5" s="208"/>
      <c r="EY5" s="208"/>
      <c r="EZ5" s="208"/>
      <c r="FA5" s="208"/>
      <c r="FB5" s="208"/>
      <c r="FC5" s="208"/>
      <c r="FD5" s="208"/>
      <c r="FE5" s="208"/>
      <c r="FF5" s="208"/>
      <c r="FG5" s="208"/>
      <c r="FH5" s="208"/>
      <c r="FI5" s="208"/>
      <c r="FJ5" s="208"/>
      <c r="FK5" s="208"/>
      <c r="FL5" s="208"/>
      <c r="FM5" s="208"/>
      <c r="FN5" s="208"/>
      <c r="FO5" s="208"/>
      <c r="FP5" s="208"/>
      <c r="FQ5" s="208"/>
      <c r="FR5" s="208"/>
      <c r="FS5" s="208"/>
      <c r="FT5" s="208"/>
      <c r="FU5" s="208"/>
      <c r="FV5" s="208"/>
      <c r="FW5" s="208"/>
      <c r="FX5" s="208"/>
      <c r="FY5" s="208"/>
      <c r="FZ5" s="208"/>
      <c r="GA5" s="208"/>
      <c r="GB5" s="208"/>
      <c r="GC5" s="208"/>
      <c r="GD5" s="208"/>
      <c r="GE5" s="208"/>
      <c r="GF5" s="208"/>
      <c r="GG5" s="208"/>
      <c r="GH5" s="208"/>
      <c r="GI5" s="208"/>
      <c r="GJ5" s="208"/>
      <c r="GK5" s="208"/>
      <c r="GL5" s="208"/>
      <c r="GM5" s="208"/>
      <c r="GN5" s="208"/>
      <c r="GO5" s="208"/>
      <c r="GP5" s="208"/>
      <c r="GQ5" s="208"/>
      <c r="GR5" s="208"/>
      <c r="GS5" s="208"/>
      <c r="GT5" s="208"/>
      <c r="GU5" s="208"/>
      <c r="GV5" s="208"/>
      <c r="GW5" s="208"/>
      <c r="GX5" s="208"/>
      <c r="GY5" s="208"/>
      <c r="GZ5" s="208"/>
      <c r="HA5" s="208"/>
      <c r="HB5" s="208"/>
      <c r="HC5" s="208"/>
      <c r="HD5" s="208"/>
      <c r="HE5" s="208"/>
      <c r="HF5" s="208"/>
      <c r="HG5" s="208"/>
      <c r="HH5" s="208"/>
      <c r="HI5" s="208"/>
      <c r="HJ5" s="208"/>
      <c r="HK5" s="208"/>
      <c r="HL5" s="208"/>
      <c r="HM5" s="208"/>
      <c r="HN5" s="208"/>
      <c r="HO5" s="208"/>
      <c r="HP5" s="208"/>
      <c r="HQ5" s="208"/>
      <c r="HR5" s="208"/>
      <c r="HS5" s="208"/>
      <c r="HT5" s="208"/>
      <c r="HU5" s="208"/>
      <c r="HV5" s="208"/>
      <c r="HW5" s="208"/>
      <c r="HX5" s="208"/>
      <c r="HY5" s="208"/>
      <c r="HZ5" s="208"/>
      <c r="IA5" s="208"/>
      <c r="IB5" s="208"/>
      <c r="IC5" s="208"/>
      <c r="ID5" s="208"/>
      <c r="IE5" s="208"/>
      <c r="IF5" s="208"/>
      <c r="IG5" s="208"/>
      <c r="IH5" s="208"/>
      <c r="II5" s="208"/>
      <c r="IJ5" s="208"/>
      <c r="IK5" s="208"/>
      <c r="IL5" s="208"/>
      <c r="IM5" s="208"/>
      <c r="IN5" s="208"/>
      <c r="IO5" s="208"/>
      <c r="IP5" s="208"/>
      <c r="IQ5" s="208"/>
      <c r="IR5" s="208"/>
      <c r="IS5" s="208"/>
      <c r="IT5" s="208"/>
      <c r="IU5" s="208"/>
      <c r="IV5" s="208"/>
      <c r="IW5" s="208"/>
      <c r="IX5" s="208"/>
    </row>
    <row r="6" spans="1:258" s="7" customFormat="1" ht="6.95" customHeight="1" x14ac:dyDescent="0.2">
      <c r="A6" s="208"/>
      <c r="B6" s="208"/>
      <c r="C6" s="208"/>
      <c r="D6" s="208"/>
      <c r="E6" s="208"/>
      <c r="F6" s="208"/>
      <c r="G6" s="208"/>
      <c r="H6" s="208"/>
      <c r="I6" s="208"/>
      <c r="J6" s="208"/>
      <c r="K6" s="267"/>
      <c r="L6" s="267"/>
      <c r="M6" s="208"/>
      <c r="N6" s="208"/>
      <c r="O6" s="208"/>
      <c r="P6" s="208"/>
      <c r="Q6" s="208"/>
      <c r="R6" s="208"/>
      <c r="S6" s="208"/>
      <c r="T6" s="208"/>
      <c r="U6" s="208"/>
      <c r="V6" s="208"/>
      <c r="W6" s="208"/>
      <c r="X6" s="208"/>
      <c r="Y6" s="208"/>
      <c r="Z6" s="208"/>
      <c r="AA6" s="208"/>
      <c r="AB6" s="208"/>
      <c r="AC6" s="208"/>
      <c r="AD6" s="208"/>
      <c r="AE6" s="208"/>
      <c r="AF6" s="208"/>
      <c r="AG6" s="208"/>
      <c r="AH6" s="208"/>
      <c r="AI6" s="208"/>
      <c r="AJ6" s="208"/>
      <c r="AK6" s="208"/>
      <c r="AL6" s="208"/>
      <c r="AM6" s="208"/>
      <c r="AN6" s="208"/>
      <c r="AO6" s="208"/>
      <c r="AP6" s="208"/>
      <c r="AQ6" s="208"/>
      <c r="AR6" s="208"/>
      <c r="AS6" s="208"/>
      <c r="AT6" s="208"/>
      <c r="AU6" s="208"/>
      <c r="AV6" s="208"/>
      <c r="AW6" s="208"/>
      <c r="AX6" s="208"/>
      <c r="AY6" s="208"/>
      <c r="AZ6" s="208"/>
      <c r="BA6" s="208"/>
      <c r="BB6" s="208"/>
      <c r="BC6" s="208"/>
      <c r="BD6" s="208"/>
      <c r="BE6" s="208"/>
      <c r="BF6" s="208"/>
      <c r="BG6" s="208"/>
      <c r="BH6" s="208"/>
      <c r="BI6" s="208"/>
      <c r="BJ6" s="208"/>
      <c r="BK6" s="208"/>
      <c r="BL6" s="208"/>
      <c r="BM6" s="208"/>
      <c r="BN6" s="208"/>
      <c r="BO6" s="208"/>
      <c r="BP6" s="208"/>
      <c r="BQ6" s="208"/>
      <c r="BR6" s="208"/>
      <c r="BS6" s="208"/>
      <c r="BT6" s="208"/>
      <c r="BU6" s="208"/>
      <c r="BV6" s="208"/>
      <c r="BW6" s="208"/>
      <c r="BX6" s="208"/>
      <c r="BY6" s="208"/>
      <c r="BZ6" s="208"/>
      <c r="CA6" s="208"/>
      <c r="CB6" s="208"/>
      <c r="CC6" s="208"/>
      <c r="CD6" s="208"/>
      <c r="CE6" s="208"/>
      <c r="CF6" s="208"/>
      <c r="CG6" s="208"/>
      <c r="CH6" s="208"/>
      <c r="CI6" s="208"/>
      <c r="CJ6" s="208"/>
      <c r="CK6" s="208"/>
      <c r="CL6" s="208"/>
      <c r="CM6" s="208"/>
      <c r="CN6" s="208"/>
      <c r="CO6" s="208"/>
      <c r="CP6" s="208"/>
      <c r="CQ6" s="208"/>
      <c r="CR6" s="208"/>
      <c r="CS6" s="208"/>
      <c r="CT6" s="208"/>
      <c r="CU6" s="208"/>
      <c r="CV6" s="208"/>
      <c r="CW6" s="208"/>
      <c r="CX6" s="208"/>
      <c r="CY6" s="208"/>
      <c r="CZ6" s="208"/>
      <c r="DA6" s="208"/>
      <c r="DB6" s="208"/>
      <c r="DC6" s="208"/>
      <c r="DD6" s="208"/>
      <c r="DE6" s="208"/>
      <c r="DF6" s="208"/>
      <c r="DG6" s="208"/>
      <c r="DH6" s="208"/>
      <c r="DI6" s="208"/>
      <c r="DJ6" s="208"/>
      <c r="DK6" s="208"/>
      <c r="DL6" s="208"/>
      <c r="DM6" s="208"/>
      <c r="DN6" s="208"/>
      <c r="DO6" s="208"/>
      <c r="DP6" s="208"/>
      <c r="DQ6" s="208"/>
      <c r="DR6" s="208"/>
      <c r="DS6" s="208"/>
      <c r="DT6" s="208"/>
      <c r="DU6" s="208"/>
      <c r="DV6" s="208"/>
      <c r="DW6" s="208"/>
      <c r="DX6" s="208"/>
      <c r="DY6" s="208"/>
      <c r="DZ6" s="208"/>
      <c r="EA6" s="208"/>
      <c r="EB6" s="208"/>
      <c r="EC6" s="208"/>
      <c r="ED6" s="208"/>
      <c r="EE6" s="208"/>
      <c r="EF6" s="208"/>
      <c r="EG6" s="208"/>
      <c r="EH6" s="208"/>
      <c r="EI6" s="208"/>
      <c r="EJ6" s="208"/>
      <c r="EK6" s="208"/>
      <c r="EL6" s="208"/>
      <c r="EM6" s="208"/>
      <c r="EN6" s="208"/>
      <c r="EO6" s="208"/>
      <c r="EP6" s="208"/>
      <c r="EQ6" s="208"/>
      <c r="ER6" s="208"/>
      <c r="ES6" s="208"/>
      <c r="ET6" s="208"/>
      <c r="EU6" s="208"/>
      <c r="EV6" s="208"/>
      <c r="EW6" s="208"/>
      <c r="EX6" s="208"/>
      <c r="EY6" s="208"/>
      <c r="EZ6" s="208"/>
      <c r="FA6" s="208"/>
      <c r="FB6" s="208"/>
      <c r="FC6" s="208"/>
      <c r="FD6" s="208"/>
      <c r="FE6" s="208"/>
      <c r="FF6" s="208"/>
      <c r="FG6" s="208"/>
      <c r="FH6" s="208"/>
      <c r="FI6" s="208"/>
      <c r="FJ6" s="208"/>
      <c r="FK6" s="208"/>
      <c r="FL6" s="208"/>
      <c r="FM6" s="208"/>
      <c r="FN6" s="208"/>
      <c r="FO6" s="208"/>
      <c r="FP6" s="208"/>
      <c r="FQ6" s="208"/>
      <c r="FR6" s="208"/>
      <c r="FS6" s="208"/>
      <c r="FT6" s="208"/>
      <c r="FU6" s="208"/>
      <c r="FV6" s="208"/>
      <c r="FW6" s="208"/>
      <c r="FX6" s="208"/>
      <c r="FY6" s="208"/>
      <c r="FZ6" s="208"/>
      <c r="GA6" s="208"/>
      <c r="GB6" s="208"/>
      <c r="GC6" s="208"/>
      <c r="GD6" s="208"/>
      <c r="GE6" s="208"/>
      <c r="GF6" s="208"/>
      <c r="GG6" s="208"/>
      <c r="GH6" s="208"/>
      <c r="GI6" s="208"/>
      <c r="GJ6" s="208"/>
      <c r="GK6" s="208"/>
      <c r="GL6" s="208"/>
      <c r="GM6" s="208"/>
      <c r="GN6" s="208"/>
      <c r="GO6" s="208"/>
      <c r="GP6" s="208"/>
      <c r="GQ6" s="208"/>
      <c r="GR6" s="208"/>
      <c r="GS6" s="208"/>
      <c r="GT6" s="208"/>
      <c r="GU6" s="208"/>
      <c r="GV6" s="208"/>
      <c r="GW6" s="208"/>
      <c r="GX6" s="208"/>
      <c r="GY6" s="208"/>
      <c r="GZ6" s="208"/>
      <c r="HA6" s="208"/>
      <c r="HB6" s="208"/>
      <c r="HC6" s="208"/>
      <c r="HD6" s="208"/>
      <c r="HE6" s="208"/>
      <c r="HF6" s="208"/>
      <c r="HG6" s="208"/>
      <c r="HH6" s="208"/>
      <c r="HI6" s="208"/>
      <c r="HJ6" s="208"/>
      <c r="HK6" s="208"/>
      <c r="HL6" s="208"/>
      <c r="HM6" s="208"/>
      <c r="HN6" s="208"/>
      <c r="HO6" s="208"/>
      <c r="HP6" s="208"/>
      <c r="HQ6" s="208"/>
      <c r="HR6" s="208"/>
      <c r="HS6" s="208"/>
      <c r="HT6" s="208"/>
      <c r="HU6" s="208"/>
      <c r="HV6" s="208"/>
      <c r="HW6" s="208"/>
      <c r="HX6" s="208"/>
      <c r="HY6" s="208"/>
      <c r="HZ6" s="208"/>
      <c r="IA6" s="208"/>
      <c r="IB6" s="208"/>
      <c r="IC6" s="208"/>
      <c r="ID6" s="208"/>
      <c r="IE6" s="208"/>
      <c r="IF6" s="208"/>
      <c r="IG6" s="208"/>
      <c r="IH6" s="208"/>
      <c r="II6" s="208"/>
      <c r="IJ6" s="208"/>
      <c r="IK6" s="208"/>
      <c r="IL6" s="208"/>
      <c r="IM6" s="208"/>
      <c r="IN6" s="208"/>
      <c r="IO6" s="208"/>
      <c r="IP6" s="208"/>
      <c r="IQ6" s="208"/>
      <c r="IR6" s="208"/>
      <c r="IS6" s="208"/>
      <c r="IT6" s="208"/>
      <c r="IU6" s="208"/>
      <c r="IV6" s="208"/>
      <c r="IW6" s="208"/>
      <c r="IX6" s="208"/>
    </row>
    <row r="7" spans="1:258" s="7" customFormat="1" ht="4.5" customHeight="1" x14ac:dyDescent="0.2">
      <c r="A7" s="208"/>
      <c r="B7" s="208"/>
      <c r="C7" s="208"/>
      <c r="D7" s="208"/>
      <c r="E7" s="208"/>
      <c r="F7" s="208"/>
      <c r="G7" s="208"/>
      <c r="H7" s="208"/>
      <c r="I7" s="208"/>
      <c r="J7" s="208"/>
      <c r="K7" s="268"/>
      <c r="L7" s="268"/>
      <c r="M7" s="213"/>
      <c r="N7" s="213"/>
      <c r="O7" s="213"/>
      <c r="P7" s="213"/>
      <c r="Q7" s="211"/>
      <c r="R7" s="211"/>
      <c r="S7" s="208"/>
      <c r="T7" s="208"/>
      <c r="U7" s="208"/>
      <c r="V7" s="208"/>
      <c r="W7" s="208"/>
      <c r="X7" s="208"/>
      <c r="Y7" s="208"/>
      <c r="Z7" s="208"/>
      <c r="AA7" s="208"/>
      <c r="AB7" s="208"/>
      <c r="AC7" s="208"/>
      <c r="AD7" s="208"/>
      <c r="AE7" s="208"/>
      <c r="AF7" s="208"/>
      <c r="AG7" s="208"/>
      <c r="AH7" s="208"/>
      <c r="AI7" s="208"/>
      <c r="AJ7" s="208"/>
      <c r="AK7" s="208"/>
      <c r="AL7" s="208"/>
      <c r="AM7" s="208"/>
      <c r="AN7" s="208"/>
      <c r="AO7" s="208"/>
      <c r="AP7" s="208"/>
      <c r="AQ7" s="208"/>
      <c r="AR7" s="208"/>
      <c r="AS7" s="208"/>
      <c r="AT7" s="208"/>
      <c r="AU7" s="208"/>
      <c r="AV7" s="208"/>
      <c r="AW7" s="208"/>
      <c r="AX7" s="208"/>
      <c r="AY7" s="208"/>
      <c r="AZ7" s="208"/>
      <c r="BA7" s="208"/>
      <c r="BB7" s="208"/>
      <c r="BC7" s="208"/>
      <c r="BD7" s="208"/>
      <c r="BE7" s="208"/>
      <c r="BF7" s="208"/>
      <c r="BG7" s="208"/>
      <c r="BH7" s="208"/>
      <c r="BI7" s="208"/>
      <c r="BJ7" s="208"/>
      <c r="BK7" s="208"/>
      <c r="BL7" s="208"/>
      <c r="BM7" s="208"/>
      <c r="BN7" s="208"/>
      <c r="BO7" s="208"/>
      <c r="BP7" s="208"/>
      <c r="BQ7" s="208"/>
      <c r="BR7" s="208"/>
      <c r="BS7" s="208"/>
      <c r="BT7" s="208"/>
      <c r="BU7" s="208"/>
      <c r="BV7" s="208"/>
      <c r="BW7" s="208"/>
      <c r="BX7" s="208"/>
      <c r="BY7" s="208"/>
      <c r="BZ7" s="208"/>
      <c r="CA7" s="208"/>
      <c r="CB7" s="208"/>
      <c r="CC7" s="208"/>
      <c r="CD7" s="208"/>
      <c r="CE7" s="208"/>
      <c r="CF7" s="208"/>
      <c r="CG7" s="208"/>
      <c r="CH7" s="208"/>
      <c r="CI7" s="208"/>
      <c r="CJ7" s="208"/>
      <c r="CK7" s="208"/>
      <c r="CL7" s="208"/>
      <c r="CM7" s="208"/>
      <c r="CN7" s="208"/>
      <c r="CO7" s="208"/>
      <c r="CP7" s="208"/>
      <c r="CQ7" s="208"/>
      <c r="CR7" s="208"/>
      <c r="CS7" s="208"/>
      <c r="CT7" s="208"/>
      <c r="CU7" s="208"/>
      <c r="CV7" s="208"/>
      <c r="CW7" s="208"/>
      <c r="CX7" s="208"/>
      <c r="CY7" s="208"/>
      <c r="CZ7" s="208"/>
      <c r="DA7" s="208"/>
      <c r="DB7" s="208"/>
      <c r="DC7" s="208"/>
      <c r="DD7" s="208"/>
      <c r="DE7" s="208"/>
      <c r="DF7" s="208"/>
      <c r="DG7" s="208"/>
      <c r="DH7" s="208"/>
      <c r="DI7" s="208"/>
      <c r="DJ7" s="208"/>
      <c r="DK7" s="208"/>
      <c r="DL7" s="208"/>
      <c r="DM7" s="208"/>
      <c r="DN7" s="208"/>
      <c r="DO7" s="208"/>
      <c r="DP7" s="208"/>
      <c r="DQ7" s="208"/>
      <c r="DR7" s="208"/>
      <c r="DS7" s="208"/>
      <c r="DT7" s="208"/>
      <c r="DU7" s="208"/>
      <c r="DV7" s="208"/>
      <c r="DW7" s="208"/>
      <c r="DX7" s="208"/>
      <c r="DY7" s="208"/>
      <c r="DZ7" s="208"/>
      <c r="EA7" s="208"/>
      <c r="EB7" s="208"/>
      <c r="EC7" s="208"/>
      <c r="ED7" s="208"/>
      <c r="EE7" s="208"/>
      <c r="EF7" s="208"/>
      <c r="EG7" s="208"/>
      <c r="EH7" s="208"/>
      <c r="EI7" s="208"/>
      <c r="EJ7" s="208"/>
      <c r="EK7" s="208"/>
      <c r="EL7" s="208"/>
      <c r="EM7" s="208"/>
      <c r="EN7" s="208"/>
      <c r="EO7" s="208"/>
      <c r="EP7" s="208"/>
      <c r="EQ7" s="208"/>
      <c r="ER7" s="208"/>
      <c r="ES7" s="208"/>
      <c r="ET7" s="208"/>
      <c r="EU7" s="208"/>
      <c r="EV7" s="208"/>
      <c r="EW7" s="208"/>
      <c r="EX7" s="208"/>
      <c r="EY7" s="208"/>
      <c r="EZ7" s="208"/>
      <c r="FA7" s="208"/>
      <c r="FB7" s="208"/>
      <c r="FC7" s="208"/>
      <c r="FD7" s="208"/>
      <c r="FE7" s="208"/>
      <c r="FF7" s="208"/>
      <c r="FG7" s="208"/>
      <c r="FH7" s="208"/>
      <c r="FI7" s="208"/>
      <c r="FJ7" s="208"/>
      <c r="FK7" s="208"/>
      <c r="FL7" s="208"/>
      <c r="FM7" s="208"/>
      <c r="FN7" s="208"/>
      <c r="FO7" s="208"/>
      <c r="FP7" s="208"/>
      <c r="FQ7" s="208"/>
      <c r="FR7" s="208"/>
      <c r="FS7" s="208"/>
      <c r="FT7" s="208"/>
      <c r="FU7" s="208"/>
      <c r="FV7" s="208"/>
      <c r="FW7" s="208"/>
      <c r="FX7" s="208"/>
      <c r="FY7" s="208"/>
      <c r="FZ7" s="208"/>
      <c r="GA7" s="208"/>
      <c r="GB7" s="208"/>
      <c r="GC7" s="208"/>
      <c r="GD7" s="208"/>
      <c r="GE7" s="208"/>
      <c r="GF7" s="208"/>
      <c r="GG7" s="208"/>
      <c r="GH7" s="208"/>
      <c r="GI7" s="208"/>
      <c r="GJ7" s="208"/>
      <c r="GK7" s="208"/>
      <c r="GL7" s="208"/>
      <c r="GM7" s="208"/>
      <c r="GN7" s="208"/>
      <c r="GO7" s="208"/>
      <c r="GP7" s="208"/>
      <c r="GQ7" s="208"/>
      <c r="GR7" s="208"/>
      <c r="GS7" s="208"/>
      <c r="GT7" s="208"/>
      <c r="GU7" s="208"/>
      <c r="GV7" s="208"/>
      <c r="GW7" s="208"/>
      <c r="GX7" s="208"/>
      <c r="GY7" s="208"/>
      <c r="GZ7" s="208"/>
      <c r="HA7" s="208"/>
      <c r="HB7" s="208"/>
      <c r="HC7" s="208"/>
      <c r="HD7" s="208"/>
      <c r="HE7" s="208"/>
      <c r="HF7" s="208"/>
      <c r="HG7" s="208"/>
      <c r="HH7" s="208"/>
      <c r="HI7" s="208"/>
      <c r="HJ7" s="208"/>
      <c r="HK7" s="208"/>
      <c r="HL7" s="208"/>
      <c r="HM7" s="208"/>
      <c r="HN7" s="208"/>
      <c r="HO7" s="208"/>
      <c r="HP7" s="208"/>
      <c r="HQ7" s="208"/>
      <c r="HR7" s="208"/>
      <c r="HS7" s="208"/>
      <c r="HT7" s="208"/>
      <c r="HU7" s="208"/>
      <c r="HV7" s="208"/>
      <c r="HW7" s="208"/>
      <c r="HX7" s="208"/>
      <c r="HY7" s="208"/>
      <c r="HZ7" s="208"/>
      <c r="IA7" s="208"/>
      <c r="IB7" s="208"/>
      <c r="IC7" s="208"/>
      <c r="ID7" s="208"/>
      <c r="IE7" s="208"/>
      <c r="IF7" s="208"/>
      <c r="IG7" s="208"/>
      <c r="IH7" s="208"/>
      <c r="II7" s="208"/>
      <c r="IJ7" s="208"/>
      <c r="IK7" s="208"/>
      <c r="IL7" s="208"/>
      <c r="IM7" s="208"/>
      <c r="IN7" s="208"/>
      <c r="IO7" s="208"/>
      <c r="IP7" s="208"/>
      <c r="IQ7" s="208"/>
      <c r="IR7" s="208"/>
      <c r="IS7" s="208"/>
      <c r="IT7" s="208"/>
      <c r="IU7" s="208"/>
      <c r="IV7" s="208"/>
      <c r="IW7" s="208"/>
      <c r="IX7" s="208"/>
    </row>
    <row r="8" spans="1:258" s="7" customFormat="1" ht="27" customHeight="1" x14ac:dyDescent="0.2">
      <c r="A8" s="208"/>
      <c r="B8" s="1198" t="s">
        <v>490</v>
      </c>
      <c r="C8" s="1199"/>
      <c r="D8" s="1199"/>
      <c r="E8" s="1199"/>
      <c r="F8" s="1199"/>
      <c r="G8" s="1199"/>
      <c r="H8" s="1199"/>
      <c r="I8" s="1199"/>
      <c r="J8" s="1200"/>
      <c r="K8" s="268"/>
      <c r="L8" s="268"/>
      <c r="M8" s="213"/>
      <c r="N8" s="213"/>
      <c r="O8" s="213"/>
      <c r="P8" s="213"/>
      <c r="Q8" s="211"/>
      <c r="R8" s="211"/>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row>
    <row r="9" spans="1:258" s="7" customFormat="1" ht="16.5" customHeight="1" x14ac:dyDescent="0.2">
      <c r="A9" s="208"/>
      <c r="B9" s="1047" t="s">
        <v>15</v>
      </c>
      <c r="C9" s="499"/>
      <c r="D9" s="500"/>
      <c r="E9" s="500"/>
      <c r="F9" s="500"/>
      <c r="G9" s="500"/>
      <c r="H9" s="500"/>
      <c r="I9" s="1054" t="s">
        <v>175</v>
      </c>
      <c r="J9" s="1055"/>
      <c r="K9" s="269"/>
      <c r="L9" s="269"/>
      <c r="M9" s="219"/>
      <c r="N9" s="219"/>
      <c r="O9" s="219"/>
      <c r="P9" s="219"/>
      <c r="Q9" s="216"/>
      <c r="R9" s="216"/>
      <c r="S9" s="208"/>
      <c r="T9" s="208"/>
      <c r="U9" s="208"/>
      <c r="V9" s="208"/>
      <c r="W9" s="208"/>
      <c r="X9" s="208"/>
      <c r="Y9" s="208"/>
      <c r="Z9" s="208"/>
      <c r="AA9" s="208"/>
      <c r="AB9" s="208"/>
      <c r="AC9" s="208"/>
      <c r="AD9" s="208"/>
      <c r="AE9" s="208"/>
      <c r="AF9" s="208"/>
      <c r="AG9" s="208"/>
      <c r="AH9" s="208"/>
      <c r="AI9" s="208"/>
      <c r="AJ9" s="208"/>
      <c r="AK9" s="208"/>
      <c r="AL9" s="208"/>
      <c r="AM9" s="208"/>
      <c r="AN9" s="208"/>
      <c r="AO9" s="208"/>
      <c r="AP9" s="208"/>
      <c r="AQ9" s="208"/>
      <c r="AR9" s="208"/>
      <c r="AS9" s="208"/>
      <c r="AT9" s="208"/>
      <c r="AU9" s="208"/>
      <c r="AV9" s="208"/>
      <c r="AW9" s="208"/>
      <c r="AX9" s="208"/>
      <c r="AY9" s="208"/>
      <c r="AZ9" s="208"/>
      <c r="BA9" s="208"/>
      <c r="BB9" s="208"/>
      <c r="BC9" s="208"/>
      <c r="BD9" s="208"/>
      <c r="BE9" s="208"/>
      <c r="BF9" s="208"/>
      <c r="BG9" s="208"/>
      <c r="BH9" s="208"/>
      <c r="BI9" s="208"/>
      <c r="BJ9" s="208"/>
      <c r="BK9" s="208"/>
      <c r="BL9" s="208"/>
      <c r="BM9" s="208"/>
      <c r="BN9" s="208"/>
      <c r="BO9" s="208"/>
      <c r="BP9" s="208"/>
      <c r="BQ9" s="208"/>
      <c r="BR9" s="208"/>
      <c r="BS9" s="208"/>
      <c r="BT9" s="208"/>
      <c r="BU9" s="208"/>
      <c r="BV9" s="208"/>
      <c r="BW9" s="208"/>
      <c r="BX9" s="208"/>
      <c r="BY9" s="208"/>
      <c r="BZ9" s="208"/>
      <c r="CA9" s="208"/>
      <c r="CB9" s="208"/>
      <c r="CC9" s="208"/>
      <c r="CD9" s="208"/>
      <c r="CE9" s="208"/>
      <c r="CF9" s="208"/>
      <c r="CG9" s="208"/>
      <c r="CH9" s="208"/>
      <c r="CI9" s="208"/>
      <c r="CJ9" s="208"/>
      <c r="CK9" s="208"/>
      <c r="CL9" s="208"/>
      <c r="CM9" s="208"/>
      <c r="CN9" s="208"/>
      <c r="CO9" s="208"/>
      <c r="CP9" s="208"/>
      <c r="CQ9" s="208"/>
      <c r="CR9" s="208"/>
      <c r="CS9" s="208"/>
      <c r="CT9" s="208"/>
      <c r="CU9" s="208"/>
      <c r="CV9" s="208"/>
      <c r="CW9" s="208"/>
      <c r="CX9" s="208"/>
      <c r="CY9" s="208"/>
      <c r="CZ9" s="208"/>
      <c r="DA9" s="208"/>
      <c r="DB9" s="208"/>
      <c r="DC9" s="208"/>
      <c r="DD9" s="208"/>
      <c r="DE9" s="208"/>
      <c r="DF9" s="208"/>
      <c r="DG9" s="208"/>
      <c r="DH9" s="208"/>
      <c r="DI9" s="208"/>
      <c r="DJ9" s="208"/>
      <c r="DK9" s="208"/>
      <c r="DL9" s="208"/>
      <c r="DM9" s="208"/>
      <c r="DN9" s="208"/>
      <c r="DO9" s="208"/>
      <c r="DP9" s="208"/>
      <c r="DQ9" s="208"/>
      <c r="DR9" s="208"/>
      <c r="DS9" s="208"/>
      <c r="DT9" s="208"/>
      <c r="DU9" s="208"/>
      <c r="DV9" s="208"/>
      <c r="DW9" s="208"/>
      <c r="DX9" s="208"/>
      <c r="DY9" s="208"/>
      <c r="DZ9" s="208"/>
      <c r="EA9" s="208"/>
      <c r="EB9" s="208"/>
      <c r="EC9" s="208"/>
      <c r="ED9" s="208"/>
      <c r="EE9" s="208"/>
      <c r="EF9" s="208"/>
      <c r="EG9" s="208"/>
      <c r="EH9" s="208"/>
      <c r="EI9" s="208"/>
      <c r="EJ9" s="208"/>
      <c r="EK9" s="208"/>
      <c r="EL9" s="208"/>
      <c r="EM9" s="208"/>
      <c r="EN9" s="208"/>
      <c r="EO9" s="208"/>
      <c r="EP9" s="208"/>
      <c r="EQ9" s="208"/>
      <c r="ER9" s="208"/>
      <c r="ES9" s="208"/>
      <c r="ET9" s="208"/>
      <c r="EU9" s="208"/>
      <c r="EV9" s="208"/>
      <c r="EW9" s="208"/>
      <c r="EX9" s="208"/>
      <c r="EY9" s="208"/>
      <c r="EZ9" s="208"/>
      <c r="FA9" s="208"/>
      <c r="FB9" s="208"/>
      <c r="FC9" s="208"/>
      <c r="FD9" s="208"/>
      <c r="FE9" s="208"/>
      <c r="FF9" s="208"/>
      <c r="FG9" s="208"/>
      <c r="FH9" s="208"/>
      <c r="FI9" s="208"/>
      <c r="FJ9" s="208"/>
      <c r="FK9" s="208"/>
      <c r="FL9" s="208"/>
      <c r="FM9" s="208"/>
      <c r="FN9" s="208"/>
      <c r="FO9" s="208"/>
      <c r="FP9" s="208"/>
      <c r="FQ9" s="208"/>
      <c r="FR9" s="208"/>
      <c r="FS9" s="208"/>
      <c r="FT9" s="208"/>
      <c r="FU9" s="208"/>
      <c r="FV9" s="208"/>
      <c r="FW9" s="208"/>
      <c r="FX9" s="208"/>
      <c r="FY9" s="208"/>
      <c r="FZ9" s="208"/>
      <c r="GA9" s="208"/>
      <c r="GB9" s="208"/>
      <c r="GC9" s="208"/>
      <c r="GD9" s="208"/>
      <c r="GE9" s="208"/>
      <c r="GF9" s="208"/>
      <c r="GG9" s="208"/>
      <c r="GH9" s="208"/>
      <c r="GI9" s="208"/>
      <c r="GJ9" s="208"/>
      <c r="GK9" s="208"/>
      <c r="GL9" s="208"/>
      <c r="GM9" s="208"/>
      <c r="GN9" s="208"/>
      <c r="GO9" s="208"/>
      <c r="GP9" s="208"/>
      <c r="GQ9" s="208"/>
      <c r="GR9" s="208"/>
      <c r="GS9" s="208"/>
      <c r="GT9" s="208"/>
      <c r="GU9" s="208"/>
      <c r="GV9" s="208"/>
      <c r="GW9" s="208"/>
      <c r="GX9" s="208"/>
      <c r="GY9" s="208"/>
      <c r="GZ9" s="208"/>
      <c r="HA9" s="208"/>
      <c r="HB9" s="208"/>
      <c r="HC9" s="208"/>
      <c r="HD9" s="208"/>
      <c r="HE9" s="208"/>
      <c r="HF9" s="208"/>
      <c r="HG9" s="208"/>
      <c r="HH9" s="208"/>
      <c r="HI9" s="208"/>
      <c r="HJ9" s="208"/>
      <c r="HK9" s="208"/>
      <c r="HL9" s="208"/>
      <c r="HM9" s="208"/>
      <c r="HN9" s="208"/>
      <c r="HO9" s="208"/>
      <c r="HP9" s="208"/>
      <c r="HQ9" s="208"/>
      <c r="HR9" s="208"/>
      <c r="HS9" s="208"/>
      <c r="HT9" s="208"/>
      <c r="HU9" s="208"/>
      <c r="HV9" s="208"/>
      <c r="HW9" s="208"/>
      <c r="HX9" s="208"/>
      <c r="HY9" s="208"/>
      <c r="HZ9" s="208"/>
      <c r="IA9" s="208"/>
      <c r="IB9" s="208"/>
      <c r="IC9" s="208"/>
      <c r="ID9" s="208"/>
      <c r="IE9" s="208"/>
      <c r="IF9" s="208"/>
      <c r="IG9" s="208"/>
      <c r="IH9" s="208"/>
      <c r="II9" s="208"/>
      <c r="IJ9" s="208"/>
      <c r="IK9" s="208"/>
      <c r="IL9" s="208"/>
      <c r="IM9" s="208"/>
      <c r="IN9" s="208"/>
      <c r="IO9" s="208"/>
      <c r="IP9" s="208"/>
      <c r="IQ9" s="208"/>
      <c r="IR9" s="208"/>
      <c r="IS9" s="208"/>
      <c r="IT9" s="208"/>
      <c r="IU9" s="208"/>
      <c r="IV9" s="208"/>
      <c r="IW9" s="208"/>
      <c r="IX9" s="208"/>
    </row>
    <row r="10" spans="1:258" s="7" customFormat="1" ht="65.25" customHeight="1" x14ac:dyDescent="0.2">
      <c r="A10" s="208"/>
      <c r="B10" s="1048"/>
      <c r="C10" s="1056" t="s">
        <v>174</v>
      </c>
      <c r="D10" s="1055"/>
      <c r="E10" s="211"/>
      <c r="F10" s="1056" t="s">
        <v>173</v>
      </c>
      <c r="G10" s="1055"/>
      <c r="H10" s="501"/>
      <c r="I10" s="1087"/>
      <c r="J10" s="1086"/>
      <c r="K10" s="505"/>
      <c r="L10" s="505"/>
      <c r="M10" s="435"/>
      <c r="N10" s="435"/>
      <c r="O10" s="435"/>
      <c r="P10" s="435"/>
      <c r="Q10" s="506"/>
      <c r="R10" s="506"/>
      <c r="S10" s="507"/>
      <c r="T10" s="507"/>
      <c r="U10" s="507"/>
      <c r="V10" s="507"/>
      <c r="W10" s="208"/>
      <c r="X10" s="208"/>
      <c r="Y10" s="208"/>
      <c r="Z10" s="208"/>
      <c r="AA10" s="208"/>
      <c r="AB10" s="208"/>
      <c r="AC10" s="208"/>
      <c r="AD10" s="208"/>
      <c r="AE10" s="208"/>
      <c r="AF10" s="208"/>
      <c r="AG10" s="208"/>
      <c r="AH10" s="208"/>
      <c r="AI10" s="208"/>
      <c r="AJ10" s="208"/>
      <c r="AK10" s="208"/>
      <c r="AL10" s="208"/>
      <c r="AM10" s="208"/>
      <c r="AN10" s="208"/>
      <c r="AO10" s="208"/>
      <c r="AP10" s="208"/>
      <c r="AQ10" s="208"/>
      <c r="AR10" s="208"/>
      <c r="AS10" s="208"/>
      <c r="AT10" s="208"/>
      <c r="AU10" s="208"/>
      <c r="AV10" s="208"/>
      <c r="AW10" s="208"/>
      <c r="AX10" s="208"/>
      <c r="AY10" s="208"/>
      <c r="AZ10" s="208"/>
      <c r="BA10" s="208"/>
      <c r="BB10" s="208"/>
      <c r="BC10" s="208"/>
      <c r="BD10" s="208"/>
      <c r="BE10" s="208"/>
      <c r="BF10" s="208"/>
      <c r="BG10" s="208"/>
      <c r="BH10" s="208"/>
      <c r="BI10" s="208"/>
      <c r="BJ10" s="208"/>
      <c r="BK10" s="208"/>
      <c r="BL10" s="208"/>
      <c r="BM10" s="208"/>
      <c r="BN10" s="208"/>
      <c r="BO10" s="208"/>
      <c r="BP10" s="208"/>
      <c r="BQ10" s="208"/>
      <c r="BR10" s="208"/>
      <c r="BS10" s="208"/>
      <c r="BT10" s="208"/>
      <c r="BU10" s="208"/>
      <c r="BV10" s="208"/>
      <c r="BW10" s="208"/>
      <c r="BX10" s="208"/>
      <c r="BY10" s="208"/>
      <c r="BZ10" s="208"/>
      <c r="CA10" s="208"/>
      <c r="CB10" s="208"/>
      <c r="CC10" s="208"/>
      <c r="CD10" s="208"/>
      <c r="CE10" s="208"/>
      <c r="CF10" s="208"/>
      <c r="CG10" s="208"/>
      <c r="CH10" s="208"/>
      <c r="CI10" s="208"/>
      <c r="CJ10" s="208"/>
      <c r="CK10" s="208"/>
      <c r="CL10" s="208"/>
      <c r="CM10" s="208"/>
      <c r="CN10" s="208"/>
      <c r="CO10" s="208"/>
      <c r="CP10" s="208"/>
      <c r="CQ10" s="208"/>
      <c r="CR10" s="208"/>
      <c r="CS10" s="208"/>
      <c r="CT10" s="208"/>
      <c r="CU10" s="208"/>
      <c r="CV10" s="208"/>
      <c r="CW10" s="208"/>
      <c r="CX10" s="208"/>
      <c r="CY10" s="208"/>
      <c r="CZ10" s="208"/>
      <c r="DA10" s="208"/>
      <c r="DB10" s="208"/>
      <c r="DC10" s="208"/>
      <c r="DD10" s="208"/>
      <c r="DE10" s="208"/>
      <c r="DF10" s="208"/>
      <c r="DG10" s="208"/>
      <c r="DH10" s="208"/>
      <c r="DI10" s="208"/>
      <c r="DJ10" s="208"/>
      <c r="DK10" s="208"/>
      <c r="DL10" s="208"/>
      <c r="DM10" s="208"/>
      <c r="DN10" s="208"/>
      <c r="DO10" s="208"/>
      <c r="DP10" s="208"/>
      <c r="DQ10" s="208"/>
      <c r="DR10" s="208"/>
      <c r="DS10" s="208"/>
      <c r="DT10" s="208"/>
      <c r="DU10" s="208"/>
      <c r="DV10" s="208"/>
      <c r="DW10" s="208"/>
      <c r="DX10" s="208"/>
      <c r="DY10" s="208"/>
      <c r="DZ10" s="208"/>
      <c r="EA10" s="208"/>
      <c r="EB10" s="208"/>
      <c r="EC10" s="208"/>
      <c r="ED10" s="208"/>
      <c r="EE10" s="208"/>
      <c r="EF10" s="208"/>
      <c r="EG10" s="208"/>
      <c r="EH10" s="208"/>
      <c r="EI10" s="208"/>
      <c r="EJ10" s="208"/>
      <c r="EK10" s="208"/>
      <c r="EL10" s="208"/>
      <c r="EM10" s="208"/>
      <c r="EN10" s="208"/>
      <c r="EO10" s="208"/>
      <c r="EP10" s="208"/>
      <c r="EQ10" s="208"/>
      <c r="ER10" s="208"/>
      <c r="ES10" s="208"/>
      <c r="ET10" s="208"/>
      <c r="EU10" s="208"/>
      <c r="EV10" s="208"/>
      <c r="EW10" s="208"/>
      <c r="EX10" s="208"/>
      <c r="EY10" s="208"/>
      <c r="EZ10" s="208"/>
      <c r="FA10" s="208"/>
      <c r="FB10" s="208"/>
      <c r="FC10" s="208"/>
      <c r="FD10" s="208"/>
      <c r="FE10" s="208"/>
      <c r="FF10" s="208"/>
      <c r="FG10" s="208"/>
      <c r="FH10" s="208"/>
      <c r="FI10" s="208"/>
      <c r="FJ10" s="208"/>
      <c r="FK10" s="208"/>
      <c r="FL10" s="208"/>
      <c r="FM10" s="208"/>
      <c r="FN10" s="208"/>
      <c r="FO10" s="208"/>
      <c r="FP10" s="208"/>
      <c r="FQ10" s="208"/>
      <c r="FR10" s="208"/>
      <c r="FS10" s="208"/>
      <c r="FT10" s="208"/>
      <c r="FU10" s="208"/>
      <c r="FV10" s="208"/>
      <c r="FW10" s="208"/>
      <c r="FX10" s="208"/>
      <c r="FY10" s="208"/>
      <c r="FZ10" s="208"/>
      <c r="GA10" s="208"/>
      <c r="GB10" s="208"/>
      <c r="GC10" s="208"/>
      <c r="GD10" s="208"/>
      <c r="GE10" s="208"/>
      <c r="GF10" s="208"/>
      <c r="GG10" s="208"/>
      <c r="GH10" s="208"/>
      <c r="GI10" s="208"/>
      <c r="GJ10" s="208"/>
      <c r="GK10" s="208"/>
      <c r="GL10" s="208"/>
      <c r="GM10" s="208"/>
      <c r="GN10" s="208"/>
      <c r="GO10" s="208"/>
      <c r="GP10" s="208"/>
      <c r="GQ10" s="208"/>
      <c r="GR10" s="208"/>
      <c r="GS10" s="208"/>
      <c r="GT10" s="208"/>
      <c r="GU10" s="208"/>
      <c r="GV10" s="208"/>
      <c r="GW10" s="208"/>
      <c r="GX10" s="208"/>
      <c r="GY10" s="208"/>
      <c r="GZ10" s="208"/>
      <c r="HA10" s="208"/>
      <c r="HB10" s="208"/>
      <c r="HC10" s="208"/>
      <c r="HD10" s="208"/>
      <c r="HE10" s="208"/>
      <c r="HF10" s="208"/>
      <c r="HG10" s="208"/>
      <c r="HH10" s="208"/>
      <c r="HI10" s="208"/>
      <c r="HJ10" s="208"/>
      <c r="HK10" s="208"/>
      <c r="HL10" s="208"/>
      <c r="HM10" s="208"/>
      <c r="HN10" s="208"/>
      <c r="HO10" s="208"/>
      <c r="HP10" s="208"/>
      <c r="HQ10" s="208"/>
      <c r="HR10" s="208"/>
      <c r="HS10" s="208"/>
      <c r="HT10" s="208"/>
      <c r="HU10" s="208"/>
      <c r="HV10" s="208"/>
      <c r="HW10" s="208"/>
      <c r="HX10" s="208"/>
      <c r="HY10" s="208"/>
      <c r="HZ10" s="208"/>
      <c r="IA10" s="208"/>
      <c r="IB10" s="208"/>
      <c r="IC10" s="208"/>
      <c r="ID10" s="208"/>
      <c r="IE10" s="208"/>
      <c r="IF10" s="208"/>
      <c r="IG10" s="208"/>
      <c r="IH10" s="208"/>
      <c r="II10" s="208"/>
      <c r="IJ10" s="208"/>
      <c r="IK10" s="208"/>
      <c r="IL10" s="208"/>
      <c r="IM10" s="208"/>
      <c r="IN10" s="208"/>
      <c r="IO10" s="208"/>
      <c r="IP10" s="208"/>
      <c r="IQ10" s="208"/>
      <c r="IR10" s="208"/>
      <c r="IS10" s="208"/>
      <c r="IT10" s="208"/>
      <c r="IU10" s="208"/>
      <c r="IV10" s="208"/>
      <c r="IW10" s="208"/>
      <c r="IX10" s="208"/>
    </row>
    <row r="11" spans="1:258" s="124" customFormat="1" ht="30.75" customHeight="1" x14ac:dyDescent="0.2">
      <c r="A11" s="270"/>
      <c r="B11" s="1049"/>
      <c r="C11" s="217" t="s">
        <v>167</v>
      </c>
      <c r="D11" s="218" t="s">
        <v>166</v>
      </c>
      <c r="E11" s="216"/>
      <c r="F11" s="217" t="s">
        <v>168</v>
      </c>
      <c r="G11" s="218" t="s">
        <v>166</v>
      </c>
      <c r="H11" s="216"/>
      <c r="I11" s="217" t="s">
        <v>168</v>
      </c>
      <c r="J11" s="218" t="s">
        <v>166</v>
      </c>
      <c r="K11" s="508"/>
      <c r="L11" s="508"/>
      <c r="M11" s="231"/>
      <c r="N11" s="231"/>
      <c r="O11" s="231"/>
      <c r="P11" s="231"/>
      <c r="Q11" s="231"/>
      <c r="R11" s="231"/>
      <c r="S11" s="509"/>
      <c r="T11" s="509"/>
      <c r="U11" s="509"/>
      <c r="V11" s="509"/>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c r="AY11" s="270"/>
      <c r="AZ11" s="270"/>
      <c r="BA11" s="270"/>
      <c r="BB11" s="270"/>
      <c r="BC11" s="270"/>
      <c r="BD11" s="270"/>
      <c r="BE11" s="270"/>
      <c r="BF11" s="270"/>
      <c r="BG11" s="270"/>
      <c r="BH11" s="270"/>
      <c r="BI11" s="270"/>
      <c r="BJ11" s="270"/>
      <c r="BK11" s="270"/>
      <c r="BL11" s="270"/>
      <c r="BM11" s="270"/>
      <c r="BN11" s="270"/>
      <c r="BO11" s="270"/>
      <c r="BP11" s="270"/>
      <c r="BQ11" s="270"/>
      <c r="BR11" s="270"/>
      <c r="BS11" s="270"/>
      <c r="BT11" s="270"/>
      <c r="BU11" s="270"/>
      <c r="BV11" s="270"/>
      <c r="BW11" s="270"/>
      <c r="BX11" s="270"/>
      <c r="BY11" s="270"/>
      <c r="BZ11" s="270"/>
      <c r="CA11" s="270"/>
      <c r="CB11" s="270"/>
      <c r="CC11" s="270"/>
      <c r="CD11" s="270"/>
      <c r="CE11" s="270"/>
      <c r="CF11" s="270"/>
      <c r="CG11" s="270"/>
      <c r="CH11" s="270"/>
      <c r="CI11" s="270"/>
      <c r="CJ11" s="270"/>
      <c r="CK11" s="270"/>
      <c r="CL11" s="270"/>
      <c r="CM11" s="270"/>
      <c r="CN11" s="270"/>
      <c r="CO11" s="270"/>
      <c r="CP11" s="270"/>
      <c r="CQ11" s="270"/>
      <c r="CR11" s="270"/>
      <c r="CS11" s="270"/>
      <c r="CT11" s="270"/>
      <c r="CU11" s="270"/>
      <c r="CV11" s="270"/>
      <c r="CW11" s="270"/>
      <c r="CX11" s="270"/>
      <c r="CY11" s="270"/>
      <c r="CZ11" s="270"/>
      <c r="DA11" s="270"/>
      <c r="DB11" s="270"/>
      <c r="DC11" s="270"/>
      <c r="DD11" s="270"/>
      <c r="DE11" s="270"/>
      <c r="DF11" s="270"/>
      <c r="DG11" s="270"/>
      <c r="DH11" s="270"/>
      <c r="DI11" s="270"/>
      <c r="DJ11" s="270"/>
      <c r="DK11" s="270"/>
      <c r="DL11" s="270"/>
      <c r="DM11" s="270"/>
      <c r="DN11" s="270"/>
      <c r="DO11" s="270"/>
      <c r="DP11" s="270"/>
      <c r="DQ11" s="270"/>
      <c r="DR11" s="270"/>
      <c r="DS11" s="270"/>
      <c r="DT11" s="270"/>
      <c r="DU11" s="270"/>
      <c r="DV11" s="270"/>
      <c r="DW11" s="270"/>
      <c r="DX11" s="270"/>
      <c r="DY11" s="270"/>
      <c r="DZ11" s="270"/>
      <c r="EA11" s="270"/>
      <c r="EB11" s="270"/>
      <c r="EC11" s="270"/>
      <c r="ED11" s="270"/>
      <c r="EE11" s="270"/>
      <c r="EF11" s="270"/>
      <c r="EG11" s="270"/>
      <c r="EH11" s="270"/>
      <c r="EI11" s="270"/>
      <c r="EJ11" s="270"/>
      <c r="EK11" s="270"/>
      <c r="EL11" s="270"/>
      <c r="EM11" s="270"/>
      <c r="EN11" s="270"/>
      <c r="EO11" s="270"/>
      <c r="EP11" s="270"/>
      <c r="EQ11" s="270"/>
      <c r="ER11" s="270"/>
      <c r="ES11" s="270"/>
      <c r="ET11" s="270"/>
      <c r="EU11" s="270"/>
      <c r="EV11" s="270"/>
      <c r="EW11" s="270"/>
      <c r="EX11" s="270"/>
      <c r="EY11" s="270"/>
      <c r="EZ11" s="270"/>
      <c r="FA11" s="270"/>
      <c r="FB11" s="270"/>
      <c r="FC11" s="270"/>
      <c r="FD11" s="270"/>
      <c r="FE11" s="270"/>
      <c r="FF11" s="270"/>
      <c r="FG11" s="270"/>
      <c r="FH11" s="270"/>
      <c r="FI11" s="270"/>
      <c r="FJ11" s="270"/>
      <c r="FK11" s="270"/>
      <c r="FL11" s="270"/>
      <c r="FM11" s="270"/>
      <c r="FN11" s="270"/>
      <c r="FO11" s="270"/>
      <c r="FP11" s="270"/>
      <c r="FQ11" s="270"/>
      <c r="FR11" s="270"/>
      <c r="FS11" s="270"/>
      <c r="FT11" s="270"/>
      <c r="FU11" s="270"/>
      <c r="FV11" s="270"/>
      <c r="FW11" s="270"/>
      <c r="FX11" s="270"/>
      <c r="FY11" s="270"/>
      <c r="FZ11" s="270"/>
      <c r="GA11" s="270"/>
      <c r="GB11" s="270"/>
      <c r="GC11" s="270"/>
      <c r="GD11" s="270"/>
      <c r="GE11" s="270"/>
      <c r="GF11" s="270"/>
      <c r="GG11" s="270"/>
      <c r="GH11" s="270"/>
      <c r="GI11" s="270"/>
      <c r="GJ11" s="270"/>
      <c r="GK11" s="270"/>
      <c r="GL11" s="270"/>
      <c r="GM11" s="270"/>
      <c r="GN11" s="270"/>
      <c r="GO11" s="270"/>
      <c r="GP11" s="270"/>
      <c r="GQ11" s="270"/>
      <c r="GR11" s="270"/>
      <c r="GS11" s="270"/>
      <c r="GT11" s="270"/>
      <c r="GU11" s="270"/>
      <c r="GV11" s="270"/>
      <c r="GW11" s="270"/>
      <c r="GX11" s="270"/>
      <c r="GY11" s="270"/>
      <c r="GZ11" s="270"/>
      <c r="HA11" s="270"/>
      <c r="HB11" s="270"/>
      <c r="HC11" s="270"/>
      <c r="HD11" s="270"/>
      <c r="HE11" s="270"/>
      <c r="HF11" s="270"/>
      <c r="HG11" s="270"/>
      <c r="HH11" s="270"/>
      <c r="HI11" s="270"/>
      <c r="HJ11" s="270"/>
      <c r="HK11" s="270"/>
      <c r="HL11" s="270"/>
      <c r="HM11" s="270"/>
      <c r="HN11" s="270"/>
      <c r="HO11" s="270"/>
      <c r="HP11" s="270"/>
      <c r="HQ11" s="270"/>
      <c r="HR11" s="270"/>
      <c r="HS11" s="270"/>
      <c r="HT11" s="270"/>
      <c r="HU11" s="270"/>
      <c r="HV11" s="270"/>
      <c r="HW11" s="270"/>
      <c r="HX11" s="270"/>
      <c r="HY11" s="270"/>
      <c r="HZ11" s="270"/>
      <c r="IA11" s="270"/>
      <c r="IB11" s="270"/>
      <c r="IC11" s="270"/>
      <c r="ID11" s="270"/>
      <c r="IE11" s="270"/>
      <c r="IF11" s="270"/>
      <c r="IG11" s="270"/>
      <c r="IH11" s="270"/>
      <c r="II11" s="270"/>
      <c r="IJ11" s="270"/>
      <c r="IK11" s="270"/>
      <c r="IL11" s="270"/>
      <c r="IM11" s="270"/>
      <c r="IN11" s="270"/>
      <c r="IO11" s="270"/>
      <c r="IP11" s="270"/>
      <c r="IQ11" s="270"/>
      <c r="IR11" s="270"/>
      <c r="IS11" s="270"/>
      <c r="IT11" s="270"/>
      <c r="IU11" s="270"/>
      <c r="IV11" s="270"/>
      <c r="IW11" s="270"/>
      <c r="IX11" s="270"/>
    </row>
    <row r="12" spans="1:258" s="39" customFormat="1" ht="7.5" customHeight="1" x14ac:dyDescent="0.2">
      <c r="A12" s="216"/>
      <c r="B12" s="219"/>
      <c r="C12" s="221"/>
      <c r="D12" s="221"/>
      <c r="E12" s="219"/>
      <c r="F12" s="219"/>
      <c r="G12" s="219"/>
      <c r="H12" s="219"/>
      <c r="I12" s="219"/>
      <c r="J12" s="219"/>
      <c r="K12" s="273"/>
      <c r="L12" s="274"/>
      <c r="M12" s="231"/>
      <c r="N12" s="231"/>
      <c r="O12" s="231"/>
      <c r="P12" s="231"/>
      <c r="Q12" s="510"/>
      <c r="R12" s="510"/>
      <c r="S12" s="506"/>
      <c r="T12" s="506"/>
      <c r="U12" s="506"/>
      <c r="V12" s="506"/>
      <c r="W12" s="216"/>
      <c r="X12" s="216"/>
      <c r="Y12" s="216"/>
      <c r="Z12" s="216"/>
      <c r="AA12" s="216"/>
      <c r="AB12" s="216"/>
      <c r="AC12" s="216"/>
      <c r="AD12" s="216"/>
      <c r="AE12" s="216"/>
      <c r="AF12" s="216"/>
      <c r="AG12" s="216"/>
      <c r="AH12" s="216"/>
      <c r="AI12" s="216"/>
      <c r="AJ12" s="216"/>
      <c r="AK12" s="216"/>
      <c r="AL12" s="216"/>
      <c r="AM12" s="216"/>
      <c r="AN12" s="216"/>
      <c r="AO12" s="216"/>
      <c r="AP12" s="216"/>
      <c r="AQ12" s="216"/>
      <c r="AR12" s="216"/>
      <c r="AS12" s="216"/>
      <c r="AT12" s="216"/>
      <c r="AU12" s="216"/>
      <c r="AV12" s="216"/>
      <c r="AW12" s="216"/>
      <c r="AX12" s="216"/>
      <c r="AY12" s="216"/>
      <c r="AZ12" s="216"/>
      <c r="BA12" s="216"/>
      <c r="BB12" s="216"/>
      <c r="BC12" s="216"/>
      <c r="BD12" s="216"/>
      <c r="BE12" s="216"/>
      <c r="BF12" s="216"/>
      <c r="BG12" s="216"/>
      <c r="BH12" s="216"/>
      <c r="BI12" s="216"/>
      <c r="BJ12" s="216"/>
      <c r="BK12" s="216"/>
      <c r="BL12" s="216"/>
      <c r="BM12" s="216"/>
      <c r="BN12" s="216"/>
      <c r="BO12" s="216"/>
      <c r="BP12" s="216"/>
      <c r="BQ12" s="216"/>
      <c r="BR12" s="216"/>
      <c r="BS12" s="216"/>
      <c r="BT12" s="216"/>
      <c r="BU12" s="216"/>
      <c r="BV12" s="216"/>
      <c r="BW12" s="216"/>
      <c r="BX12" s="216"/>
      <c r="BY12" s="216"/>
      <c r="BZ12" s="216"/>
      <c r="CA12" s="216"/>
      <c r="CB12" s="216"/>
      <c r="CC12" s="216"/>
      <c r="CD12" s="216"/>
      <c r="CE12" s="216"/>
      <c r="CF12" s="216"/>
      <c r="CG12" s="216"/>
      <c r="CH12" s="216"/>
      <c r="CI12" s="216"/>
      <c r="CJ12" s="216"/>
      <c r="CK12" s="216"/>
      <c r="CL12" s="216"/>
      <c r="CM12" s="216"/>
      <c r="CN12" s="216"/>
      <c r="CO12" s="216"/>
      <c r="CP12" s="216"/>
      <c r="CQ12" s="216"/>
      <c r="CR12" s="216"/>
      <c r="CS12" s="216"/>
      <c r="CT12" s="216"/>
      <c r="CU12" s="216"/>
      <c r="CV12" s="216"/>
      <c r="CW12" s="216"/>
      <c r="CX12" s="216"/>
      <c r="CY12" s="216"/>
      <c r="CZ12" s="216"/>
      <c r="DA12" s="216"/>
      <c r="DB12" s="216"/>
      <c r="DC12" s="216"/>
      <c r="DD12" s="216"/>
      <c r="DE12" s="216"/>
      <c r="DF12" s="216"/>
      <c r="DG12" s="216"/>
      <c r="DH12" s="216"/>
      <c r="DI12" s="216"/>
      <c r="DJ12" s="216"/>
      <c r="DK12" s="216"/>
      <c r="DL12" s="216"/>
      <c r="DM12" s="216"/>
      <c r="DN12" s="216"/>
      <c r="DO12" s="216"/>
      <c r="DP12" s="216"/>
      <c r="DQ12" s="216"/>
      <c r="DR12" s="216"/>
      <c r="DS12" s="216"/>
      <c r="DT12" s="216"/>
      <c r="DU12" s="216"/>
      <c r="DV12" s="216"/>
      <c r="DW12" s="216"/>
      <c r="DX12" s="216"/>
      <c r="DY12" s="216"/>
      <c r="DZ12" s="216"/>
      <c r="EA12" s="216"/>
      <c r="EB12" s="216"/>
      <c r="EC12" s="216"/>
      <c r="ED12" s="216"/>
      <c r="EE12" s="216"/>
      <c r="EF12" s="216"/>
      <c r="EG12" s="216"/>
      <c r="EH12" s="216"/>
      <c r="EI12" s="216"/>
      <c r="EJ12" s="216"/>
      <c r="EK12" s="216"/>
      <c r="EL12" s="216"/>
      <c r="EM12" s="216"/>
      <c r="EN12" s="216"/>
      <c r="EO12" s="216"/>
      <c r="EP12" s="216"/>
      <c r="EQ12" s="216"/>
      <c r="ER12" s="216"/>
      <c r="ES12" s="216"/>
      <c r="ET12" s="216"/>
      <c r="EU12" s="216"/>
      <c r="EV12" s="216"/>
      <c r="EW12" s="216"/>
      <c r="EX12" s="216"/>
      <c r="EY12" s="216"/>
      <c r="EZ12" s="216"/>
      <c r="FA12" s="216"/>
      <c r="FB12" s="216"/>
      <c r="FC12" s="216"/>
      <c r="FD12" s="216"/>
      <c r="FE12" s="216"/>
      <c r="FF12" s="216"/>
      <c r="FG12" s="216"/>
      <c r="FH12" s="216"/>
      <c r="FI12" s="216"/>
      <c r="FJ12" s="216"/>
      <c r="FK12" s="216"/>
      <c r="FL12" s="216"/>
      <c r="FM12" s="216"/>
      <c r="FN12" s="216"/>
      <c r="FO12" s="216"/>
      <c r="FP12" s="216"/>
      <c r="FQ12" s="216"/>
      <c r="FR12" s="216"/>
      <c r="FS12" s="216"/>
      <c r="FT12" s="216"/>
      <c r="FU12" s="216"/>
      <c r="FV12" s="216"/>
      <c r="FW12" s="216"/>
      <c r="FX12" s="216"/>
      <c r="FY12" s="216"/>
      <c r="FZ12" s="216"/>
      <c r="GA12" s="216"/>
      <c r="GB12" s="216"/>
      <c r="GC12" s="216"/>
      <c r="GD12" s="216"/>
      <c r="GE12" s="216"/>
      <c r="GF12" s="216"/>
      <c r="GG12" s="216"/>
      <c r="GH12" s="216"/>
      <c r="GI12" s="216"/>
      <c r="GJ12" s="216"/>
      <c r="GK12" s="216"/>
      <c r="GL12" s="216"/>
      <c r="GM12" s="216"/>
      <c r="GN12" s="216"/>
      <c r="GO12" s="216"/>
      <c r="GP12" s="216"/>
      <c r="GQ12" s="216"/>
      <c r="GR12" s="216"/>
      <c r="GS12" s="216"/>
      <c r="GT12" s="216"/>
      <c r="GU12" s="216"/>
      <c r="GV12" s="216"/>
      <c r="GW12" s="216"/>
      <c r="GX12" s="216"/>
      <c r="GY12" s="216"/>
      <c r="GZ12" s="216"/>
      <c r="HA12" s="216"/>
      <c r="HB12" s="216"/>
      <c r="HC12" s="216"/>
      <c r="HD12" s="216"/>
      <c r="HE12" s="216"/>
      <c r="HF12" s="216"/>
      <c r="HG12" s="216"/>
      <c r="HH12" s="216"/>
      <c r="HI12" s="216"/>
      <c r="HJ12" s="216"/>
      <c r="HK12" s="216"/>
      <c r="HL12" s="216"/>
      <c r="HM12" s="216"/>
      <c r="HN12" s="216"/>
      <c r="HO12" s="216"/>
      <c r="HP12" s="216"/>
      <c r="HQ12" s="216"/>
      <c r="HR12" s="216"/>
      <c r="HS12" s="216"/>
      <c r="HT12" s="216"/>
      <c r="HU12" s="216"/>
      <c r="HV12" s="216"/>
      <c r="HW12" s="216"/>
      <c r="HX12" s="216"/>
      <c r="HY12" s="216"/>
      <c r="HZ12" s="216"/>
      <c r="IA12" s="216"/>
      <c r="IB12" s="216"/>
      <c r="IC12" s="216"/>
      <c r="ID12" s="216"/>
      <c r="IE12" s="216"/>
      <c r="IF12" s="216"/>
      <c r="IG12" s="216"/>
      <c r="IH12" s="216"/>
      <c r="II12" s="216"/>
      <c r="IJ12" s="216"/>
      <c r="IK12" s="216"/>
      <c r="IL12" s="216"/>
      <c r="IM12" s="216"/>
      <c r="IN12" s="216"/>
      <c r="IO12" s="216"/>
      <c r="IP12" s="216"/>
      <c r="IQ12" s="216"/>
      <c r="IR12" s="216"/>
      <c r="IS12" s="216"/>
      <c r="IT12" s="216"/>
      <c r="IU12" s="216"/>
      <c r="IV12" s="216"/>
      <c r="IW12" s="216"/>
      <c r="IX12" s="216"/>
    </row>
    <row r="13" spans="1:258" s="27" customFormat="1" ht="18" customHeight="1" x14ac:dyDescent="0.2">
      <c r="A13" s="222"/>
      <c r="B13" s="225" t="s">
        <v>11</v>
      </c>
      <c r="C13" s="404">
        <v>56309</v>
      </c>
      <c r="D13" s="980">
        <f>[1]Cuadro_CCAA2!$V194</f>
        <v>351.55</v>
      </c>
      <c r="E13" s="276"/>
      <c r="F13" s="227">
        <v>33235</v>
      </c>
      <c r="G13" s="980">
        <f>[1]Cuadro_CCAA2!$V220</f>
        <v>203.2</v>
      </c>
      <c r="H13" s="276"/>
      <c r="I13" s="227">
        <v>33235</v>
      </c>
      <c r="J13" s="980">
        <f>[1]Cuadro_CCAA2!$V144</f>
        <v>542.22</v>
      </c>
      <c r="K13" s="511"/>
      <c r="L13" s="511">
        <f>_xlfn.RANK.EQ(J13,J$13:J$33,0)</f>
        <v>2</v>
      </c>
      <c r="M13" s="511">
        <v>1</v>
      </c>
      <c r="N13" s="511">
        <f>MATCH(M13,L$13:L$33,0)</f>
        <v>5</v>
      </c>
      <c r="O13" s="512" t="str">
        <f t="shared" ref="O13:O32" si="0">INDEX(B$13:B$33,N13,1)</f>
        <v>Canarias</v>
      </c>
      <c r="P13" s="515">
        <f>INDEX(J$13:J$33,N13,1)</f>
        <v>687.19</v>
      </c>
      <c r="Q13" s="510"/>
      <c r="R13" s="510"/>
      <c r="S13" s="513"/>
      <c r="T13" s="513"/>
      <c r="U13" s="1023"/>
      <c r="V13" s="513"/>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c r="AT13" s="222"/>
      <c r="AU13" s="222"/>
      <c r="AV13" s="222"/>
      <c r="AW13" s="222"/>
      <c r="AX13" s="222"/>
      <c r="AY13" s="222"/>
      <c r="AZ13" s="222"/>
      <c r="BA13" s="222"/>
      <c r="BB13" s="222"/>
      <c r="BC13" s="222"/>
      <c r="BD13" s="222"/>
      <c r="BE13" s="222"/>
      <c r="BF13" s="222"/>
      <c r="BG13" s="222"/>
      <c r="BH13" s="222"/>
      <c r="BI13" s="222"/>
      <c r="BJ13" s="222"/>
      <c r="BK13" s="222"/>
      <c r="BL13" s="222"/>
      <c r="BM13" s="222"/>
      <c r="BN13" s="222"/>
      <c r="BO13" s="222"/>
      <c r="BP13" s="222"/>
      <c r="BQ13" s="222"/>
      <c r="BR13" s="222"/>
      <c r="BS13" s="222"/>
      <c r="BT13" s="222"/>
      <c r="BU13" s="222"/>
      <c r="BV13" s="222"/>
      <c r="BW13" s="222"/>
      <c r="BX13" s="222"/>
      <c r="BY13" s="222"/>
      <c r="BZ13" s="222"/>
      <c r="CA13" s="222"/>
      <c r="CB13" s="222"/>
      <c r="CC13" s="222"/>
      <c r="CD13" s="222"/>
      <c r="CE13" s="222"/>
      <c r="CF13" s="222"/>
      <c r="CG13" s="222"/>
      <c r="CH13" s="222"/>
      <c r="CI13" s="222"/>
      <c r="CJ13" s="222"/>
      <c r="CK13" s="222"/>
      <c r="CL13" s="222"/>
      <c r="CM13" s="222"/>
      <c r="CN13" s="222"/>
      <c r="CO13" s="222"/>
      <c r="CP13" s="222"/>
      <c r="CQ13" s="222"/>
      <c r="CR13" s="222"/>
      <c r="CS13" s="222"/>
      <c r="CT13" s="222"/>
      <c r="CU13" s="222"/>
      <c r="CV13" s="222"/>
      <c r="CW13" s="222"/>
      <c r="CX13" s="222"/>
      <c r="CY13" s="222"/>
      <c r="CZ13" s="222"/>
      <c r="DA13" s="222"/>
      <c r="DB13" s="222"/>
      <c r="DC13" s="222"/>
      <c r="DD13" s="222"/>
      <c r="DE13" s="222"/>
      <c r="DF13" s="222"/>
      <c r="DG13" s="222"/>
      <c r="DH13" s="222"/>
      <c r="DI13" s="222"/>
      <c r="DJ13" s="222"/>
      <c r="DK13" s="222"/>
      <c r="DL13" s="222"/>
      <c r="DM13" s="222"/>
      <c r="DN13" s="222"/>
      <c r="DO13" s="222"/>
      <c r="DP13" s="222"/>
      <c r="DQ13" s="222"/>
      <c r="DR13" s="222"/>
      <c r="DS13" s="222"/>
      <c r="DT13" s="222"/>
      <c r="DU13" s="222"/>
      <c r="DV13" s="222"/>
      <c r="DW13" s="222"/>
      <c r="DX13" s="222"/>
      <c r="DY13" s="222"/>
      <c r="DZ13" s="222"/>
      <c r="EA13" s="222"/>
      <c r="EB13" s="222"/>
      <c r="EC13" s="222"/>
      <c r="ED13" s="222"/>
      <c r="EE13" s="222"/>
      <c r="EF13" s="222"/>
      <c r="EG13" s="222"/>
      <c r="EH13" s="222"/>
      <c r="EI13" s="222"/>
      <c r="EJ13" s="222"/>
      <c r="EK13" s="222"/>
      <c r="EL13" s="222"/>
      <c r="EM13" s="222"/>
      <c r="EN13" s="222"/>
      <c r="EO13" s="222"/>
      <c r="EP13" s="222"/>
      <c r="EQ13" s="222"/>
      <c r="ER13" s="222"/>
      <c r="ES13" s="222"/>
      <c r="ET13" s="222"/>
      <c r="EU13" s="222"/>
      <c r="EV13" s="222"/>
      <c r="EW13" s="222"/>
      <c r="EX13" s="222"/>
      <c r="EY13" s="222"/>
      <c r="EZ13" s="222"/>
      <c r="FA13" s="222"/>
      <c r="FB13" s="222"/>
      <c r="FC13" s="222"/>
      <c r="FD13" s="222"/>
      <c r="FE13" s="222"/>
      <c r="FF13" s="222"/>
      <c r="FG13" s="222"/>
      <c r="FH13" s="222"/>
      <c r="FI13" s="222"/>
      <c r="FJ13" s="222"/>
      <c r="FK13" s="222"/>
      <c r="FL13" s="222"/>
      <c r="FM13" s="222"/>
      <c r="FN13" s="222"/>
      <c r="FO13" s="222"/>
      <c r="FP13" s="222"/>
      <c r="FQ13" s="222"/>
      <c r="FR13" s="222"/>
      <c r="FS13" s="222"/>
      <c r="FT13" s="222"/>
      <c r="FU13" s="222"/>
      <c r="FV13" s="222"/>
      <c r="FW13" s="222"/>
      <c r="FX13" s="222"/>
      <c r="FY13" s="222"/>
      <c r="FZ13" s="222"/>
      <c r="GA13" s="222"/>
      <c r="GB13" s="222"/>
      <c r="GC13" s="222"/>
      <c r="GD13" s="222"/>
      <c r="GE13" s="222"/>
      <c r="GF13" s="222"/>
      <c r="GG13" s="222"/>
      <c r="GH13" s="222"/>
      <c r="GI13" s="222"/>
      <c r="GJ13" s="222"/>
      <c r="GK13" s="222"/>
      <c r="GL13" s="222"/>
      <c r="GM13" s="222"/>
      <c r="GN13" s="222"/>
      <c r="GO13" s="222"/>
      <c r="GP13" s="222"/>
      <c r="GQ13" s="222"/>
      <c r="GR13" s="222"/>
      <c r="GS13" s="222"/>
      <c r="GT13" s="222"/>
      <c r="GU13" s="222"/>
      <c r="GV13" s="222"/>
      <c r="GW13" s="222"/>
      <c r="GX13" s="222"/>
      <c r="GY13" s="222"/>
      <c r="GZ13" s="222"/>
      <c r="HA13" s="222"/>
      <c r="HB13" s="222"/>
      <c r="HC13" s="222"/>
      <c r="HD13" s="222"/>
      <c r="HE13" s="222"/>
      <c r="HF13" s="222"/>
      <c r="HG13" s="222"/>
      <c r="HH13" s="222"/>
      <c r="HI13" s="222"/>
      <c r="HJ13" s="222"/>
      <c r="HK13" s="222"/>
      <c r="HL13" s="222"/>
      <c r="HM13" s="222"/>
      <c r="HN13" s="222"/>
      <c r="HO13" s="222"/>
      <c r="HP13" s="222"/>
      <c r="HQ13" s="222"/>
      <c r="HR13" s="222"/>
      <c r="HS13" s="222"/>
      <c r="HT13" s="222"/>
      <c r="HU13" s="222"/>
      <c r="HV13" s="222"/>
      <c r="HW13" s="222"/>
      <c r="HX13" s="222"/>
      <c r="HY13" s="222"/>
      <c r="HZ13" s="222"/>
      <c r="IA13" s="222"/>
      <c r="IB13" s="222"/>
      <c r="IC13" s="222"/>
      <c r="ID13" s="222"/>
      <c r="IE13" s="222"/>
      <c r="IF13" s="222"/>
      <c r="IG13" s="222"/>
      <c r="IH13" s="222"/>
      <c r="II13" s="222"/>
      <c r="IJ13" s="222"/>
      <c r="IK13" s="222"/>
      <c r="IL13" s="222"/>
      <c r="IM13" s="222"/>
      <c r="IN13" s="222"/>
      <c r="IO13" s="222"/>
      <c r="IP13" s="222"/>
      <c r="IQ13" s="222"/>
      <c r="IR13" s="222"/>
      <c r="IS13" s="222"/>
      <c r="IT13" s="222"/>
      <c r="IU13" s="222"/>
      <c r="IV13" s="222"/>
      <c r="IW13" s="222"/>
      <c r="IX13" s="222"/>
    </row>
    <row r="14" spans="1:258" s="125" customFormat="1" ht="18" customHeight="1" x14ac:dyDescent="0.2">
      <c r="A14" s="281"/>
      <c r="B14" s="233" t="s">
        <v>10</v>
      </c>
      <c r="C14" s="405">
        <v>7747</v>
      </c>
      <c r="D14" s="981">
        <f>[1]Cuadro_CCAA2!$V195</f>
        <v>151.53</v>
      </c>
      <c r="E14" s="276"/>
      <c r="F14" s="234">
        <v>6837</v>
      </c>
      <c r="G14" s="981">
        <f>[1]Cuadro_CCAA2!$V221</f>
        <v>38.119999999999997</v>
      </c>
      <c r="H14" s="276"/>
      <c r="I14" s="234">
        <v>6837</v>
      </c>
      <c r="J14" s="981">
        <f>[1]Cuadro_CCAA2!$V145</f>
        <v>189.36</v>
      </c>
      <c r="K14" s="511"/>
      <c r="L14" s="511">
        <f t="shared" ref="L14:L33" si="1">_xlfn.RANK.EQ(J14,J$13:J$33,0)</f>
        <v>14</v>
      </c>
      <c r="M14" s="511">
        <v>2</v>
      </c>
      <c r="N14" s="511">
        <f t="shared" ref="N14:N32" si="2">MATCH(M14,L$13:L$33,0)</f>
        <v>1</v>
      </c>
      <c r="O14" s="512" t="str">
        <f t="shared" si="0"/>
        <v>Andalucía</v>
      </c>
      <c r="P14" s="515">
        <f t="shared" ref="P14:P32" si="3">INDEX(J$13:J$33,N14,1)</f>
        <v>542.22</v>
      </c>
      <c r="Q14" s="510"/>
      <c r="R14" s="510"/>
      <c r="S14" s="513"/>
      <c r="T14" s="513"/>
      <c r="U14" s="513"/>
      <c r="V14" s="513"/>
      <c r="W14" s="281"/>
      <c r="X14" s="281"/>
      <c r="Y14" s="281"/>
      <c r="Z14" s="281"/>
      <c r="AA14" s="281"/>
      <c r="AB14" s="281"/>
      <c r="AC14" s="281"/>
      <c r="AD14" s="281"/>
      <c r="AE14" s="281"/>
      <c r="AF14" s="281"/>
      <c r="AG14" s="281"/>
      <c r="AH14" s="281"/>
      <c r="AI14" s="281"/>
      <c r="AJ14" s="281"/>
      <c r="AK14" s="281"/>
      <c r="AL14" s="281"/>
      <c r="AM14" s="281"/>
      <c r="AN14" s="281"/>
      <c r="AO14" s="281"/>
      <c r="AP14" s="281"/>
      <c r="AQ14" s="281"/>
      <c r="AR14" s="281"/>
      <c r="AS14" s="281"/>
      <c r="AT14" s="281"/>
      <c r="AU14" s="281"/>
      <c r="AV14" s="281"/>
      <c r="AW14" s="281"/>
      <c r="AX14" s="281"/>
      <c r="AY14" s="281"/>
      <c r="AZ14" s="281"/>
      <c r="BA14" s="281"/>
      <c r="BB14" s="281"/>
      <c r="BC14" s="281"/>
      <c r="BD14" s="281"/>
      <c r="BE14" s="281"/>
      <c r="BF14" s="281"/>
      <c r="BG14" s="281"/>
      <c r="BH14" s="281"/>
      <c r="BI14" s="281"/>
      <c r="BJ14" s="281"/>
      <c r="BK14" s="281"/>
      <c r="BL14" s="281"/>
      <c r="BM14" s="281"/>
      <c r="BN14" s="281"/>
      <c r="BO14" s="281"/>
      <c r="BP14" s="281"/>
      <c r="BQ14" s="281"/>
      <c r="BR14" s="281"/>
      <c r="BS14" s="281"/>
      <c r="BT14" s="281"/>
      <c r="BU14" s="281"/>
      <c r="BV14" s="281"/>
      <c r="BW14" s="281"/>
      <c r="BX14" s="281"/>
      <c r="BY14" s="281"/>
      <c r="BZ14" s="281"/>
      <c r="CA14" s="281"/>
      <c r="CB14" s="281"/>
      <c r="CC14" s="281"/>
      <c r="CD14" s="281"/>
      <c r="CE14" s="281"/>
      <c r="CF14" s="281"/>
      <c r="CG14" s="281"/>
      <c r="CH14" s="281"/>
      <c r="CI14" s="281"/>
      <c r="CJ14" s="281"/>
      <c r="CK14" s="281"/>
      <c r="CL14" s="281"/>
      <c r="CM14" s="281"/>
      <c r="CN14" s="281"/>
      <c r="CO14" s="281"/>
      <c r="CP14" s="281"/>
      <c r="CQ14" s="281"/>
      <c r="CR14" s="281"/>
      <c r="CS14" s="281"/>
      <c r="CT14" s="281"/>
      <c r="CU14" s="281"/>
      <c r="CV14" s="281"/>
      <c r="CW14" s="281"/>
      <c r="CX14" s="281"/>
      <c r="CY14" s="281"/>
      <c r="CZ14" s="281"/>
      <c r="DA14" s="281"/>
      <c r="DB14" s="281"/>
      <c r="DC14" s="281"/>
      <c r="DD14" s="281"/>
      <c r="DE14" s="281"/>
      <c r="DF14" s="281"/>
      <c r="DG14" s="281"/>
      <c r="DH14" s="281"/>
      <c r="DI14" s="281"/>
      <c r="DJ14" s="281"/>
      <c r="DK14" s="281"/>
      <c r="DL14" s="281"/>
      <c r="DM14" s="281"/>
      <c r="DN14" s="281"/>
      <c r="DO14" s="281"/>
      <c r="DP14" s="281"/>
      <c r="DQ14" s="281"/>
      <c r="DR14" s="281"/>
      <c r="DS14" s="281"/>
      <c r="DT14" s="281"/>
      <c r="DU14" s="281"/>
      <c r="DV14" s="281"/>
      <c r="DW14" s="281"/>
      <c r="DX14" s="281"/>
      <c r="DY14" s="281"/>
      <c r="DZ14" s="281"/>
      <c r="EA14" s="281"/>
      <c r="EB14" s="281"/>
      <c r="EC14" s="281"/>
      <c r="ED14" s="281"/>
      <c r="EE14" s="281"/>
      <c r="EF14" s="281"/>
      <c r="EG14" s="281"/>
      <c r="EH14" s="281"/>
      <c r="EI14" s="281"/>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281"/>
      <c r="FP14" s="281"/>
      <c r="FQ14" s="281"/>
      <c r="FR14" s="281"/>
      <c r="FS14" s="281"/>
      <c r="FT14" s="281"/>
      <c r="FU14" s="281"/>
      <c r="FV14" s="281"/>
      <c r="FW14" s="281"/>
      <c r="FX14" s="281"/>
      <c r="FY14" s="281"/>
      <c r="FZ14" s="281"/>
      <c r="GA14" s="281"/>
      <c r="GB14" s="281"/>
      <c r="GC14" s="281"/>
      <c r="GD14" s="281"/>
      <c r="GE14" s="281"/>
      <c r="GF14" s="281"/>
      <c r="GG14" s="281"/>
      <c r="GH14" s="281"/>
      <c r="GI14" s="281"/>
      <c r="GJ14" s="281"/>
      <c r="GK14" s="281"/>
      <c r="GL14" s="281"/>
      <c r="GM14" s="281"/>
      <c r="GN14" s="281"/>
      <c r="GO14" s="281"/>
      <c r="GP14" s="281"/>
      <c r="GQ14" s="281"/>
      <c r="GR14" s="281"/>
      <c r="GS14" s="281"/>
      <c r="GT14" s="281"/>
      <c r="GU14" s="281"/>
      <c r="GV14" s="281"/>
      <c r="GW14" s="281"/>
      <c r="GX14" s="281"/>
      <c r="GY14" s="281"/>
      <c r="GZ14" s="281"/>
      <c r="HA14" s="281"/>
      <c r="HB14" s="281"/>
      <c r="HC14" s="281"/>
      <c r="HD14" s="281"/>
      <c r="HE14" s="281"/>
      <c r="HF14" s="281"/>
      <c r="HG14" s="281"/>
      <c r="HH14" s="281"/>
      <c r="HI14" s="281"/>
      <c r="HJ14" s="281"/>
      <c r="HK14" s="281"/>
      <c r="HL14" s="281"/>
      <c r="HM14" s="281"/>
      <c r="HN14" s="281"/>
      <c r="HO14" s="281"/>
      <c r="HP14" s="281"/>
      <c r="HQ14" s="281"/>
      <c r="HR14" s="281"/>
      <c r="HS14" s="281"/>
      <c r="HT14" s="281"/>
      <c r="HU14" s="281"/>
      <c r="HV14" s="281"/>
      <c r="HW14" s="281"/>
      <c r="HX14" s="281"/>
      <c r="HY14" s="281"/>
      <c r="HZ14" s="281"/>
      <c r="IA14" s="281"/>
      <c r="IB14" s="281"/>
      <c r="IC14" s="281"/>
      <c r="ID14" s="281"/>
      <c r="IE14" s="281"/>
      <c r="IF14" s="281"/>
      <c r="IG14" s="281"/>
      <c r="IH14" s="281"/>
      <c r="II14" s="281"/>
      <c r="IJ14" s="281"/>
      <c r="IK14" s="281"/>
      <c r="IL14" s="281"/>
      <c r="IM14" s="281"/>
      <c r="IN14" s="281"/>
      <c r="IO14" s="281"/>
      <c r="IP14" s="281"/>
      <c r="IQ14" s="281"/>
      <c r="IR14" s="281"/>
      <c r="IS14" s="281"/>
      <c r="IT14" s="281"/>
      <c r="IU14" s="281"/>
      <c r="IV14" s="281"/>
      <c r="IW14" s="281"/>
      <c r="IX14" s="281"/>
    </row>
    <row r="15" spans="1:258" s="125" customFormat="1" ht="18" customHeight="1" x14ac:dyDescent="0.2">
      <c r="A15" s="281"/>
      <c r="B15" s="233" t="s">
        <v>40</v>
      </c>
      <c r="C15" s="405">
        <v>6388</v>
      </c>
      <c r="D15" s="981">
        <f>[1]Cuadro_CCAA2!$V196</f>
        <v>172.71</v>
      </c>
      <c r="E15" s="276"/>
      <c r="F15" s="234">
        <v>5798</v>
      </c>
      <c r="G15" s="981">
        <f>[1]Cuadro_CCAA2!$V222</f>
        <v>144.93</v>
      </c>
      <c r="H15" s="276"/>
      <c r="I15" s="234">
        <v>5798</v>
      </c>
      <c r="J15" s="981">
        <f>[1]Cuadro_CCAA2!$V146</f>
        <v>297.8</v>
      </c>
      <c r="K15" s="511"/>
      <c r="L15" s="511">
        <f t="shared" si="1"/>
        <v>7</v>
      </c>
      <c r="M15" s="511">
        <v>3</v>
      </c>
      <c r="N15" s="511">
        <f>MATCH(M15,L$13:L$33,0)</f>
        <v>14</v>
      </c>
      <c r="O15" s="512" t="str">
        <f t="shared" si="0"/>
        <v>Murcia, Región de</v>
      </c>
      <c r="P15" s="515">
        <f t="shared" si="3"/>
        <v>503.99</v>
      </c>
      <c r="Q15" s="510"/>
      <c r="R15" s="510"/>
      <c r="S15" s="513"/>
      <c r="T15" s="513"/>
      <c r="U15" s="513"/>
      <c r="V15" s="513"/>
      <c r="W15" s="281"/>
      <c r="X15" s="281"/>
      <c r="Y15" s="281"/>
      <c r="Z15" s="281"/>
      <c r="AA15" s="281"/>
      <c r="AB15" s="281"/>
      <c r="AC15" s="281"/>
      <c r="AD15" s="281"/>
      <c r="AE15" s="281"/>
      <c r="AF15" s="281"/>
      <c r="AG15" s="281"/>
      <c r="AH15" s="281"/>
      <c r="AI15" s="281"/>
      <c r="AJ15" s="281"/>
      <c r="AK15" s="281"/>
      <c r="AL15" s="281"/>
      <c r="AM15" s="281"/>
      <c r="AN15" s="281"/>
      <c r="AO15" s="281"/>
      <c r="AP15" s="281"/>
      <c r="AQ15" s="281"/>
      <c r="AR15" s="281"/>
      <c r="AS15" s="281"/>
      <c r="AT15" s="281"/>
      <c r="AU15" s="281"/>
      <c r="AV15" s="281"/>
      <c r="AW15" s="281"/>
      <c r="AX15" s="281"/>
      <c r="AY15" s="281"/>
      <c r="AZ15" s="281"/>
      <c r="BA15" s="281"/>
      <c r="BB15" s="281"/>
      <c r="BC15" s="281"/>
      <c r="BD15" s="281"/>
      <c r="BE15" s="281"/>
      <c r="BF15" s="281"/>
      <c r="BG15" s="281"/>
      <c r="BH15" s="281"/>
      <c r="BI15" s="281"/>
      <c r="BJ15" s="281"/>
      <c r="BK15" s="281"/>
      <c r="BL15" s="281"/>
      <c r="BM15" s="281"/>
      <c r="BN15" s="281"/>
      <c r="BO15" s="281"/>
      <c r="BP15" s="281"/>
      <c r="BQ15" s="281"/>
      <c r="BR15" s="281"/>
      <c r="BS15" s="281"/>
      <c r="BT15" s="281"/>
      <c r="BU15" s="281"/>
      <c r="BV15" s="281"/>
      <c r="BW15" s="281"/>
      <c r="BX15" s="281"/>
      <c r="BY15" s="281"/>
      <c r="BZ15" s="281"/>
      <c r="CA15" s="281"/>
      <c r="CB15" s="281"/>
      <c r="CC15" s="281"/>
      <c r="CD15" s="281"/>
      <c r="CE15" s="281"/>
      <c r="CF15" s="281"/>
      <c r="CG15" s="281"/>
      <c r="CH15" s="281"/>
      <c r="CI15" s="281"/>
      <c r="CJ15" s="281"/>
      <c r="CK15" s="281"/>
      <c r="CL15" s="281"/>
      <c r="CM15" s="281"/>
      <c r="CN15" s="281"/>
      <c r="CO15" s="281"/>
      <c r="CP15" s="281"/>
      <c r="CQ15" s="281"/>
      <c r="CR15" s="281"/>
      <c r="CS15" s="281"/>
      <c r="CT15" s="281"/>
      <c r="CU15" s="281"/>
      <c r="CV15" s="281"/>
      <c r="CW15" s="281"/>
      <c r="CX15" s="281"/>
      <c r="CY15" s="281"/>
      <c r="CZ15" s="281"/>
      <c r="DA15" s="281"/>
      <c r="DB15" s="281"/>
      <c r="DC15" s="281"/>
      <c r="DD15" s="281"/>
      <c r="DE15" s="281"/>
      <c r="DF15" s="281"/>
      <c r="DG15" s="281"/>
      <c r="DH15" s="281"/>
      <c r="DI15" s="281"/>
      <c r="DJ15" s="281"/>
      <c r="DK15" s="281"/>
      <c r="DL15" s="281"/>
      <c r="DM15" s="281"/>
      <c r="DN15" s="281"/>
      <c r="DO15" s="281"/>
      <c r="DP15" s="281"/>
      <c r="DQ15" s="281"/>
      <c r="DR15" s="281"/>
      <c r="DS15" s="281"/>
      <c r="DT15" s="281"/>
      <c r="DU15" s="281"/>
      <c r="DV15" s="281"/>
      <c r="DW15" s="281"/>
      <c r="DX15" s="281"/>
      <c r="DY15" s="281"/>
      <c r="DZ15" s="281"/>
      <c r="EA15" s="281"/>
      <c r="EB15" s="281"/>
      <c r="EC15" s="281"/>
      <c r="ED15" s="281"/>
      <c r="EE15" s="281"/>
      <c r="EF15" s="281"/>
      <c r="EG15" s="281"/>
      <c r="EH15" s="281"/>
      <c r="EI15" s="281"/>
      <c r="EJ15" s="281"/>
      <c r="EK15" s="281"/>
      <c r="EL15" s="281"/>
      <c r="EM15" s="281"/>
      <c r="EN15" s="281"/>
      <c r="EO15" s="281"/>
      <c r="EP15" s="281"/>
      <c r="EQ15" s="281"/>
      <c r="ER15" s="281"/>
      <c r="ES15" s="281"/>
      <c r="ET15" s="281"/>
      <c r="EU15" s="281"/>
      <c r="EV15" s="281"/>
      <c r="EW15" s="281"/>
      <c r="EX15" s="281"/>
      <c r="EY15" s="281"/>
      <c r="EZ15" s="281"/>
      <c r="FA15" s="281"/>
      <c r="FB15" s="281"/>
      <c r="FC15" s="281"/>
      <c r="FD15" s="281"/>
      <c r="FE15" s="281"/>
      <c r="FF15" s="281"/>
      <c r="FG15" s="281"/>
      <c r="FH15" s="281"/>
      <c r="FI15" s="281"/>
      <c r="FJ15" s="281"/>
      <c r="FK15" s="281"/>
      <c r="FL15" s="281"/>
      <c r="FM15" s="281"/>
      <c r="FN15" s="281"/>
      <c r="FO15" s="281"/>
      <c r="FP15" s="281"/>
      <c r="FQ15" s="281"/>
      <c r="FR15" s="281"/>
      <c r="FS15" s="281"/>
      <c r="FT15" s="281"/>
      <c r="FU15" s="281"/>
      <c r="FV15" s="281"/>
      <c r="FW15" s="281"/>
      <c r="FX15" s="281"/>
      <c r="FY15" s="281"/>
      <c r="FZ15" s="281"/>
      <c r="GA15" s="281"/>
      <c r="GB15" s="281"/>
      <c r="GC15" s="281"/>
      <c r="GD15" s="281"/>
      <c r="GE15" s="281"/>
      <c r="GF15" s="281"/>
      <c r="GG15" s="281"/>
      <c r="GH15" s="281"/>
      <c r="GI15" s="281"/>
      <c r="GJ15" s="281"/>
      <c r="GK15" s="281"/>
      <c r="GL15" s="281"/>
      <c r="GM15" s="281"/>
      <c r="GN15" s="281"/>
      <c r="GO15" s="281"/>
      <c r="GP15" s="281"/>
      <c r="GQ15" s="281"/>
      <c r="GR15" s="281"/>
      <c r="GS15" s="281"/>
      <c r="GT15" s="281"/>
      <c r="GU15" s="281"/>
      <c r="GV15" s="281"/>
      <c r="GW15" s="281"/>
      <c r="GX15" s="281"/>
      <c r="GY15" s="281"/>
      <c r="GZ15" s="281"/>
      <c r="HA15" s="281"/>
      <c r="HB15" s="281"/>
      <c r="HC15" s="281"/>
      <c r="HD15" s="281"/>
      <c r="HE15" s="281"/>
      <c r="HF15" s="281"/>
      <c r="HG15" s="281"/>
      <c r="HH15" s="281"/>
      <c r="HI15" s="281"/>
      <c r="HJ15" s="281"/>
      <c r="HK15" s="281"/>
      <c r="HL15" s="281"/>
      <c r="HM15" s="281"/>
      <c r="HN15" s="281"/>
      <c r="HO15" s="281"/>
      <c r="HP15" s="281"/>
      <c r="HQ15" s="281"/>
      <c r="HR15" s="281"/>
      <c r="HS15" s="281"/>
      <c r="HT15" s="281"/>
      <c r="HU15" s="281"/>
      <c r="HV15" s="281"/>
      <c r="HW15" s="281"/>
      <c r="HX15" s="281"/>
      <c r="HY15" s="281"/>
      <c r="HZ15" s="281"/>
      <c r="IA15" s="281"/>
      <c r="IB15" s="281"/>
      <c r="IC15" s="281"/>
      <c r="ID15" s="281"/>
      <c r="IE15" s="281"/>
      <c r="IF15" s="281"/>
      <c r="IG15" s="281"/>
      <c r="IH15" s="281"/>
      <c r="II15" s="281"/>
      <c r="IJ15" s="281"/>
      <c r="IK15" s="281"/>
      <c r="IL15" s="281"/>
      <c r="IM15" s="281"/>
      <c r="IN15" s="281"/>
      <c r="IO15" s="281"/>
      <c r="IP15" s="281"/>
      <c r="IQ15" s="281"/>
      <c r="IR15" s="281"/>
      <c r="IS15" s="281"/>
      <c r="IT15" s="281"/>
      <c r="IU15" s="281"/>
      <c r="IV15" s="281"/>
      <c r="IW15" s="281"/>
      <c r="IX15" s="281"/>
    </row>
    <row r="16" spans="1:258" s="125" customFormat="1" ht="18" customHeight="1" x14ac:dyDescent="0.2">
      <c r="A16" s="281"/>
      <c r="B16" s="233" t="s">
        <v>41</v>
      </c>
      <c r="C16" s="405">
        <v>9009</v>
      </c>
      <c r="D16" s="981">
        <f>[1]Cuadro_CCAA2!$V197</f>
        <v>123.78</v>
      </c>
      <c r="E16" s="276"/>
      <c r="F16" s="234">
        <v>6950</v>
      </c>
      <c r="G16" s="981">
        <f>[1]Cuadro_CCAA2!$V223</f>
        <v>94.05</v>
      </c>
      <c r="H16" s="276"/>
      <c r="I16" s="234">
        <v>6950</v>
      </c>
      <c r="J16" s="981">
        <f>[1]Cuadro_CCAA2!$V147</f>
        <v>220.41</v>
      </c>
      <c r="K16" s="511"/>
      <c r="L16" s="511">
        <f t="shared" si="1"/>
        <v>12</v>
      </c>
      <c r="M16" s="511">
        <v>4</v>
      </c>
      <c r="N16" s="511">
        <f t="shared" si="2"/>
        <v>12</v>
      </c>
      <c r="O16" s="512" t="str">
        <f t="shared" si="0"/>
        <v>Galicia</v>
      </c>
      <c r="P16" s="515">
        <f t="shared" si="3"/>
        <v>370.79</v>
      </c>
      <c r="Q16" s="510"/>
      <c r="R16" s="510"/>
      <c r="S16" s="513"/>
      <c r="T16" s="513"/>
      <c r="U16" s="513"/>
      <c r="V16" s="513"/>
      <c r="W16" s="281"/>
      <c r="X16" s="281"/>
      <c r="Y16" s="281"/>
      <c r="Z16" s="281"/>
      <c r="AA16" s="281"/>
      <c r="AB16" s="281"/>
      <c r="AC16" s="281"/>
      <c r="AD16" s="281"/>
      <c r="AE16" s="281"/>
      <c r="AF16" s="281"/>
      <c r="AG16" s="281"/>
      <c r="AH16" s="281"/>
      <c r="AI16" s="281"/>
      <c r="AJ16" s="281"/>
      <c r="AK16" s="281"/>
      <c r="AL16" s="281"/>
      <c r="AM16" s="281"/>
      <c r="AN16" s="281"/>
      <c r="AO16" s="28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281"/>
      <c r="CC16" s="281"/>
      <c r="CD16" s="281"/>
      <c r="CE16" s="281"/>
      <c r="CF16" s="281"/>
      <c r="CG16" s="281"/>
      <c r="CH16" s="281"/>
      <c r="CI16" s="281"/>
      <c r="CJ16" s="281"/>
      <c r="CK16" s="281"/>
      <c r="CL16" s="281"/>
      <c r="CM16" s="281"/>
      <c r="CN16" s="281"/>
      <c r="CO16" s="281"/>
      <c r="CP16" s="281"/>
      <c r="CQ16" s="281"/>
      <c r="CR16" s="281"/>
      <c r="CS16" s="281"/>
      <c r="CT16" s="281"/>
      <c r="CU16" s="281"/>
      <c r="CV16" s="281"/>
      <c r="CW16" s="281"/>
      <c r="CX16" s="281"/>
      <c r="CY16" s="281"/>
      <c r="CZ16" s="281"/>
      <c r="DA16" s="281"/>
      <c r="DB16" s="281"/>
      <c r="DC16" s="281"/>
      <c r="DD16" s="281"/>
      <c r="DE16" s="281"/>
      <c r="DF16" s="281"/>
      <c r="DG16" s="281"/>
      <c r="DH16" s="281"/>
      <c r="DI16" s="281"/>
      <c r="DJ16" s="281"/>
      <c r="DK16" s="281"/>
      <c r="DL16" s="281"/>
      <c r="DM16" s="281"/>
      <c r="DN16" s="281"/>
      <c r="DO16" s="281"/>
      <c r="DP16" s="281"/>
      <c r="DQ16" s="281"/>
      <c r="DR16" s="281"/>
      <c r="DS16" s="281"/>
      <c r="DT16" s="281"/>
      <c r="DU16" s="281"/>
      <c r="DV16" s="281"/>
      <c r="DW16" s="281"/>
      <c r="DX16" s="281"/>
      <c r="DY16" s="281"/>
      <c r="DZ16" s="281"/>
      <c r="EA16" s="281"/>
      <c r="EB16" s="281"/>
      <c r="EC16" s="281"/>
      <c r="ED16" s="281"/>
      <c r="EE16" s="281"/>
      <c r="EF16" s="281"/>
      <c r="EG16" s="281"/>
      <c r="EH16" s="281"/>
      <c r="EI16" s="281"/>
      <c r="EJ16" s="281"/>
      <c r="EK16" s="281"/>
      <c r="EL16" s="281"/>
      <c r="EM16" s="281"/>
      <c r="EN16" s="281"/>
      <c r="EO16" s="281"/>
      <c r="EP16" s="281"/>
      <c r="EQ16" s="281"/>
      <c r="ER16" s="281"/>
      <c r="ES16" s="281"/>
      <c r="ET16" s="281"/>
      <c r="EU16" s="281"/>
      <c r="EV16" s="281"/>
      <c r="EW16" s="281"/>
      <c r="EX16" s="281"/>
      <c r="EY16" s="281"/>
      <c r="EZ16" s="281"/>
      <c r="FA16" s="281"/>
      <c r="FB16" s="281"/>
      <c r="FC16" s="281"/>
      <c r="FD16" s="281"/>
      <c r="FE16" s="281"/>
      <c r="FF16" s="281"/>
      <c r="FG16" s="281"/>
      <c r="FH16" s="281"/>
      <c r="FI16" s="281"/>
      <c r="FJ16" s="281"/>
      <c r="FK16" s="281"/>
      <c r="FL16" s="281"/>
      <c r="FM16" s="281"/>
      <c r="FN16" s="281"/>
      <c r="FO16" s="281"/>
      <c r="FP16" s="281"/>
      <c r="FQ16" s="281"/>
      <c r="FR16" s="281"/>
      <c r="FS16" s="281"/>
      <c r="FT16" s="281"/>
      <c r="FU16" s="281"/>
      <c r="FV16" s="281"/>
      <c r="FW16" s="281"/>
      <c r="FX16" s="281"/>
      <c r="FY16" s="281"/>
      <c r="FZ16" s="281"/>
      <c r="GA16" s="281"/>
      <c r="GB16" s="281"/>
      <c r="GC16" s="281"/>
      <c r="GD16" s="281"/>
      <c r="GE16" s="281"/>
      <c r="GF16" s="281"/>
      <c r="GG16" s="281"/>
      <c r="GH16" s="281"/>
      <c r="GI16" s="281"/>
      <c r="GJ16" s="281"/>
      <c r="GK16" s="281"/>
      <c r="GL16" s="281"/>
      <c r="GM16" s="281"/>
      <c r="GN16" s="281"/>
      <c r="GO16" s="281"/>
      <c r="GP16" s="281"/>
      <c r="GQ16" s="281"/>
      <c r="GR16" s="281"/>
      <c r="GS16" s="281"/>
      <c r="GT16" s="281"/>
      <c r="GU16" s="281"/>
      <c r="GV16" s="281"/>
      <c r="GW16" s="281"/>
      <c r="GX16" s="281"/>
      <c r="GY16" s="281"/>
      <c r="GZ16" s="281"/>
      <c r="HA16" s="281"/>
      <c r="HB16" s="281"/>
      <c r="HC16" s="281"/>
      <c r="HD16" s="281"/>
      <c r="HE16" s="281"/>
      <c r="HF16" s="281"/>
      <c r="HG16" s="281"/>
      <c r="HH16" s="281"/>
      <c r="HI16" s="281"/>
      <c r="HJ16" s="281"/>
      <c r="HK16" s="281"/>
      <c r="HL16" s="281"/>
      <c r="HM16" s="281"/>
      <c r="HN16" s="281"/>
      <c r="HO16" s="281"/>
      <c r="HP16" s="281"/>
      <c r="HQ16" s="281"/>
      <c r="HR16" s="281"/>
      <c r="HS16" s="281"/>
      <c r="HT16" s="281"/>
      <c r="HU16" s="281"/>
      <c r="HV16" s="281"/>
      <c r="HW16" s="281"/>
      <c r="HX16" s="281"/>
      <c r="HY16" s="281"/>
      <c r="HZ16" s="281"/>
      <c r="IA16" s="281"/>
      <c r="IB16" s="281"/>
      <c r="IC16" s="281"/>
      <c r="ID16" s="281"/>
      <c r="IE16" s="281"/>
      <c r="IF16" s="281"/>
      <c r="IG16" s="281"/>
      <c r="IH16" s="281"/>
      <c r="II16" s="281"/>
      <c r="IJ16" s="281"/>
      <c r="IK16" s="281"/>
      <c r="IL16" s="281"/>
      <c r="IM16" s="281"/>
      <c r="IN16" s="281"/>
      <c r="IO16" s="281"/>
      <c r="IP16" s="281"/>
      <c r="IQ16" s="281"/>
      <c r="IR16" s="281"/>
      <c r="IS16" s="281"/>
      <c r="IT16" s="281"/>
      <c r="IU16" s="281"/>
      <c r="IV16" s="281"/>
      <c r="IW16" s="281"/>
      <c r="IX16" s="281"/>
    </row>
    <row r="17" spans="1:258" s="125" customFormat="1" ht="18" customHeight="1" x14ac:dyDescent="0.2">
      <c r="A17" s="281"/>
      <c r="B17" s="233" t="s">
        <v>9</v>
      </c>
      <c r="C17" s="405">
        <v>10046</v>
      </c>
      <c r="D17" s="981">
        <f>[1]Cuadro_CCAA2!$V198</f>
        <v>434.12</v>
      </c>
      <c r="E17" s="276"/>
      <c r="F17" s="234">
        <v>9989</v>
      </c>
      <c r="G17" s="981">
        <f>[1]Cuadro_CCAA2!$V224</f>
        <v>191.51</v>
      </c>
      <c r="H17" s="276"/>
      <c r="I17" s="234">
        <v>9989</v>
      </c>
      <c r="J17" s="981">
        <f>[1]Cuadro_CCAA2!$V148</f>
        <v>687.19</v>
      </c>
      <c r="K17" s="511"/>
      <c r="L17" s="511">
        <f t="shared" si="1"/>
        <v>1</v>
      </c>
      <c r="M17" s="511">
        <v>5</v>
      </c>
      <c r="N17" s="511">
        <f t="shared" si="2"/>
        <v>21</v>
      </c>
      <c r="O17" s="512" t="str">
        <f t="shared" si="0"/>
        <v>TOTAL</v>
      </c>
      <c r="P17" s="515">
        <f t="shared" si="3"/>
        <v>321.47000000000003</v>
      </c>
      <c r="Q17" s="510"/>
      <c r="R17" s="510"/>
      <c r="S17" s="513"/>
      <c r="T17" s="513"/>
      <c r="U17" s="513"/>
      <c r="V17" s="513"/>
      <c r="W17" s="281"/>
      <c r="X17" s="281"/>
      <c r="Y17" s="281"/>
      <c r="Z17" s="281"/>
      <c r="AA17" s="281"/>
      <c r="AB17" s="281"/>
      <c r="AC17" s="281"/>
      <c r="AD17" s="281"/>
      <c r="AE17" s="281"/>
      <c r="AF17" s="281"/>
      <c r="AG17" s="281"/>
      <c r="AH17" s="281"/>
      <c r="AI17" s="281"/>
      <c r="AJ17" s="281"/>
      <c r="AK17" s="281"/>
      <c r="AL17" s="281"/>
      <c r="AM17" s="281"/>
      <c r="AN17" s="281"/>
      <c r="AO17" s="281"/>
      <c r="AP17" s="281"/>
      <c r="AQ17" s="281"/>
      <c r="AR17" s="281"/>
      <c r="AS17" s="281"/>
      <c r="AT17" s="281"/>
      <c r="AU17" s="281"/>
      <c r="AV17" s="281"/>
      <c r="AW17" s="281"/>
      <c r="AX17" s="281"/>
      <c r="AY17" s="281"/>
      <c r="AZ17" s="281"/>
      <c r="BA17" s="281"/>
      <c r="BB17" s="281"/>
      <c r="BC17" s="281"/>
      <c r="BD17" s="281"/>
      <c r="BE17" s="281"/>
      <c r="BF17" s="281"/>
      <c r="BG17" s="281"/>
      <c r="BH17" s="281"/>
      <c r="BI17" s="281"/>
      <c r="BJ17" s="281"/>
      <c r="BK17" s="281"/>
      <c r="BL17" s="281"/>
      <c r="BM17" s="281"/>
      <c r="BN17" s="281"/>
      <c r="BO17" s="281"/>
      <c r="BP17" s="281"/>
      <c r="BQ17" s="281"/>
      <c r="BR17" s="281"/>
      <c r="BS17" s="281"/>
      <c r="BT17" s="281"/>
      <c r="BU17" s="281"/>
      <c r="BV17" s="281"/>
      <c r="BW17" s="281"/>
      <c r="BX17" s="281"/>
      <c r="BY17" s="281"/>
      <c r="BZ17" s="281"/>
      <c r="CA17" s="281"/>
      <c r="CB17" s="281"/>
      <c r="CC17" s="281"/>
      <c r="CD17" s="281"/>
      <c r="CE17" s="281"/>
      <c r="CF17" s="281"/>
      <c r="CG17" s="281"/>
      <c r="CH17" s="281"/>
      <c r="CI17" s="281"/>
      <c r="CJ17" s="281"/>
      <c r="CK17" s="281"/>
      <c r="CL17" s="281"/>
      <c r="CM17" s="281"/>
      <c r="CN17" s="281"/>
      <c r="CO17" s="281"/>
      <c r="CP17" s="281"/>
      <c r="CQ17" s="281"/>
      <c r="CR17" s="281"/>
      <c r="CS17" s="281"/>
      <c r="CT17" s="281"/>
      <c r="CU17" s="281"/>
      <c r="CV17" s="281"/>
      <c r="CW17" s="281"/>
      <c r="CX17" s="281"/>
      <c r="CY17" s="281"/>
      <c r="CZ17" s="281"/>
      <c r="DA17" s="281"/>
      <c r="DB17" s="281"/>
      <c r="DC17" s="281"/>
      <c r="DD17" s="281"/>
      <c r="DE17" s="281"/>
      <c r="DF17" s="281"/>
      <c r="DG17" s="281"/>
      <c r="DH17" s="281"/>
      <c r="DI17" s="281"/>
      <c r="DJ17" s="281"/>
      <c r="DK17" s="281"/>
      <c r="DL17" s="281"/>
      <c r="DM17" s="281"/>
      <c r="DN17" s="281"/>
      <c r="DO17" s="281"/>
      <c r="DP17" s="281"/>
      <c r="DQ17" s="281"/>
      <c r="DR17" s="281"/>
      <c r="DS17" s="281"/>
      <c r="DT17" s="281"/>
      <c r="DU17" s="281"/>
      <c r="DV17" s="281"/>
      <c r="DW17" s="281"/>
      <c r="DX17" s="281"/>
      <c r="DY17" s="281"/>
      <c r="DZ17" s="281"/>
      <c r="EA17" s="281"/>
      <c r="EB17" s="281"/>
      <c r="EC17" s="281"/>
      <c r="ED17" s="281"/>
      <c r="EE17" s="281"/>
      <c r="EF17" s="281"/>
      <c r="EG17" s="281"/>
      <c r="EH17" s="281"/>
      <c r="EI17" s="281"/>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281"/>
      <c r="FP17" s="281"/>
      <c r="FQ17" s="281"/>
      <c r="FR17" s="281"/>
      <c r="FS17" s="281"/>
      <c r="FT17" s="281"/>
      <c r="FU17" s="281"/>
      <c r="FV17" s="281"/>
      <c r="FW17" s="281"/>
      <c r="FX17" s="281"/>
      <c r="FY17" s="281"/>
      <c r="FZ17" s="281"/>
      <c r="GA17" s="281"/>
      <c r="GB17" s="281"/>
      <c r="GC17" s="281"/>
      <c r="GD17" s="281"/>
      <c r="GE17" s="281"/>
      <c r="GF17" s="281"/>
      <c r="GG17" s="281"/>
      <c r="GH17" s="281"/>
      <c r="GI17" s="281"/>
      <c r="GJ17" s="281"/>
      <c r="GK17" s="281"/>
      <c r="GL17" s="281"/>
      <c r="GM17" s="281"/>
      <c r="GN17" s="281"/>
      <c r="GO17" s="281"/>
      <c r="GP17" s="281"/>
      <c r="GQ17" s="281"/>
      <c r="GR17" s="281"/>
      <c r="GS17" s="281"/>
      <c r="GT17" s="281"/>
      <c r="GU17" s="281"/>
      <c r="GV17" s="281"/>
      <c r="GW17" s="281"/>
      <c r="GX17" s="281"/>
      <c r="GY17" s="281"/>
      <c r="GZ17" s="281"/>
      <c r="HA17" s="281"/>
      <c r="HB17" s="281"/>
      <c r="HC17" s="281"/>
      <c r="HD17" s="281"/>
      <c r="HE17" s="281"/>
      <c r="HF17" s="281"/>
      <c r="HG17" s="281"/>
      <c r="HH17" s="281"/>
      <c r="HI17" s="281"/>
      <c r="HJ17" s="281"/>
      <c r="HK17" s="281"/>
      <c r="HL17" s="281"/>
      <c r="HM17" s="281"/>
      <c r="HN17" s="281"/>
      <c r="HO17" s="281"/>
      <c r="HP17" s="281"/>
      <c r="HQ17" s="281"/>
      <c r="HR17" s="281"/>
      <c r="HS17" s="281"/>
      <c r="HT17" s="281"/>
      <c r="HU17" s="281"/>
      <c r="HV17" s="281"/>
      <c r="HW17" s="281"/>
      <c r="HX17" s="281"/>
      <c r="HY17" s="281"/>
      <c r="HZ17" s="281"/>
      <c r="IA17" s="281"/>
      <c r="IB17" s="281"/>
      <c r="IC17" s="281"/>
      <c r="ID17" s="281"/>
      <c r="IE17" s="281"/>
      <c r="IF17" s="281"/>
      <c r="IG17" s="281"/>
      <c r="IH17" s="281"/>
      <c r="II17" s="281"/>
      <c r="IJ17" s="281"/>
      <c r="IK17" s="281"/>
      <c r="IL17" s="281"/>
      <c r="IM17" s="281"/>
      <c r="IN17" s="281"/>
      <c r="IO17" s="281"/>
      <c r="IP17" s="281"/>
      <c r="IQ17" s="281"/>
      <c r="IR17" s="281"/>
      <c r="IS17" s="281"/>
      <c r="IT17" s="281"/>
      <c r="IU17" s="281"/>
      <c r="IV17" s="281"/>
      <c r="IW17" s="281"/>
      <c r="IX17" s="281"/>
    </row>
    <row r="18" spans="1:258" s="125" customFormat="1" ht="18" customHeight="1" x14ac:dyDescent="0.2">
      <c r="A18" s="281"/>
      <c r="B18" s="233" t="s">
        <v>8</v>
      </c>
      <c r="C18" s="406">
        <v>2911</v>
      </c>
      <c r="D18" s="981">
        <f>[1]Cuadro_CCAA2!$V199</f>
        <v>117.09</v>
      </c>
      <c r="E18" s="276"/>
      <c r="F18" s="238">
        <v>1783</v>
      </c>
      <c r="G18" s="981">
        <f>[1]Cuadro_CCAA2!$V225</f>
        <v>72.92</v>
      </c>
      <c r="H18" s="276"/>
      <c r="I18" s="238">
        <v>1783</v>
      </c>
      <c r="J18" s="981">
        <f>[1]Cuadro_CCAA2!$V149</f>
        <v>177.48</v>
      </c>
      <c r="K18" s="511"/>
      <c r="L18" s="511">
        <f t="shared" si="1"/>
        <v>16</v>
      </c>
      <c r="M18" s="511">
        <v>6</v>
      </c>
      <c r="N18" s="511">
        <f t="shared" si="2"/>
        <v>11</v>
      </c>
      <c r="O18" s="512" t="str">
        <f t="shared" si="0"/>
        <v>Extremadura</v>
      </c>
      <c r="P18" s="516">
        <f t="shared" si="3"/>
        <v>317.17</v>
      </c>
      <c r="Q18" s="510"/>
      <c r="R18" s="510"/>
      <c r="S18" s="513"/>
      <c r="T18" s="513"/>
      <c r="U18" s="513"/>
      <c r="V18" s="513"/>
      <c r="W18" s="281"/>
      <c r="X18" s="281"/>
      <c r="Y18" s="281"/>
      <c r="Z18" s="281"/>
      <c r="AA18" s="281"/>
      <c r="AB18" s="281"/>
      <c r="AC18" s="281"/>
      <c r="AD18" s="281"/>
      <c r="AE18" s="281"/>
      <c r="AF18" s="281"/>
      <c r="AG18" s="281"/>
      <c r="AH18" s="281"/>
      <c r="AI18" s="281"/>
      <c r="AJ18" s="281"/>
      <c r="AK18" s="281"/>
      <c r="AL18" s="281"/>
      <c r="AM18" s="281"/>
      <c r="AN18" s="281"/>
      <c r="AO18" s="281"/>
      <c r="AP18" s="281"/>
      <c r="AQ18" s="281"/>
      <c r="AR18" s="281"/>
      <c r="AS18" s="281"/>
      <c r="AT18" s="281"/>
      <c r="AU18" s="281"/>
      <c r="AV18" s="281"/>
      <c r="AW18" s="281"/>
      <c r="AX18" s="281"/>
      <c r="AY18" s="281"/>
      <c r="AZ18" s="281"/>
      <c r="BA18" s="281"/>
      <c r="BB18" s="281"/>
      <c r="BC18" s="281"/>
      <c r="BD18" s="281"/>
      <c r="BE18" s="281"/>
      <c r="BF18" s="281"/>
      <c r="BG18" s="281"/>
      <c r="BH18" s="281"/>
      <c r="BI18" s="281"/>
      <c r="BJ18" s="281"/>
      <c r="BK18" s="281"/>
      <c r="BL18" s="281"/>
      <c r="BM18" s="281"/>
      <c r="BN18" s="281"/>
      <c r="BO18" s="281"/>
      <c r="BP18" s="281"/>
      <c r="BQ18" s="281"/>
      <c r="BR18" s="281"/>
      <c r="BS18" s="281"/>
      <c r="BT18" s="281"/>
      <c r="BU18" s="281"/>
      <c r="BV18" s="281"/>
      <c r="BW18" s="281"/>
      <c r="BX18" s="281"/>
      <c r="BY18" s="281"/>
      <c r="BZ18" s="281"/>
      <c r="CA18" s="281"/>
      <c r="CB18" s="281"/>
      <c r="CC18" s="281"/>
      <c r="CD18" s="281"/>
      <c r="CE18" s="281"/>
      <c r="CF18" s="281"/>
      <c r="CG18" s="281"/>
      <c r="CH18" s="281"/>
      <c r="CI18" s="281"/>
      <c r="CJ18" s="281"/>
      <c r="CK18" s="281"/>
      <c r="CL18" s="281"/>
      <c r="CM18" s="281"/>
      <c r="CN18" s="281"/>
      <c r="CO18" s="281"/>
      <c r="CP18" s="281"/>
      <c r="CQ18" s="281"/>
      <c r="CR18" s="281"/>
      <c r="CS18" s="281"/>
      <c r="CT18" s="281"/>
      <c r="CU18" s="281"/>
      <c r="CV18" s="281"/>
      <c r="CW18" s="281"/>
      <c r="CX18" s="281"/>
      <c r="CY18" s="281"/>
      <c r="CZ18" s="281"/>
      <c r="DA18" s="281"/>
      <c r="DB18" s="281"/>
      <c r="DC18" s="281"/>
      <c r="DD18" s="281"/>
      <c r="DE18" s="281"/>
      <c r="DF18" s="281"/>
      <c r="DG18" s="281"/>
      <c r="DH18" s="281"/>
      <c r="DI18" s="281"/>
      <c r="DJ18" s="281"/>
      <c r="DK18" s="281"/>
      <c r="DL18" s="281"/>
      <c r="DM18" s="281"/>
      <c r="DN18" s="281"/>
      <c r="DO18" s="281"/>
      <c r="DP18" s="281"/>
      <c r="DQ18" s="281"/>
      <c r="DR18" s="281"/>
      <c r="DS18" s="281"/>
      <c r="DT18" s="281"/>
      <c r="DU18" s="281"/>
      <c r="DV18" s="281"/>
      <c r="DW18" s="281"/>
      <c r="DX18" s="281"/>
      <c r="DY18" s="281"/>
      <c r="DZ18" s="281"/>
      <c r="EA18" s="281"/>
      <c r="EB18" s="281"/>
      <c r="EC18" s="281"/>
      <c r="ED18" s="281"/>
      <c r="EE18" s="281"/>
      <c r="EF18" s="281"/>
      <c r="EG18" s="281"/>
      <c r="EH18" s="281"/>
      <c r="EI18" s="281"/>
      <c r="EJ18" s="281"/>
      <c r="EK18" s="281"/>
      <c r="EL18" s="281"/>
      <c r="EM18" s="281"/>
      <c r="EN18" s="281"/>
      <c r="EO18" s="281"/>
      <c r="EP18" s="281"/>
      <c r="EQ18" s="281"/>
      <c r="ER18" s="281"/>
      <c r="ES18" s="281"/>
      <c r="ET18" s="281"/>
      <c r="EU18" s="281"/>
      <c r="EV18" s="281"/>
      <c r="EW18" s="281"/>
      <c r="EX18" s="281"/>
      <c r="EY18" s="281"/>
      <c r="EZ18" s="281"/>
      <c r="FA18" s="281"/>
      <c r="FB18" s="281"/>
      <c r="FC18" s="281"/>
      <c r="FD18" s="281"/>
      <c r="FE18" s="281"/>
      <c r="FF18" s="281"/>
      <c r="FG18" s="281"/>
      <c r="FH18" s="281"/>
      <c r="FI18" s="281"/>
      <c r="FJ18" s="281"/>
      <c r="FK18" s="281"/>
      <c r="FL18" s="281"/>
      <c r="FM18" s="281"/>
      <c r="FN18" s="281"/>
      <c r="FO18" s="281"/>
      <c r="FP18" s="281"/>
      <c r="FQ18" s="281"/>
      <c r="FR18" s="281"/>
      <c r="FS18" s="281"/>
      <c r="FT18" s="281"/>
      <c r="FU18" s="281"/>
      <c r="FV18" s="281"/>
      <c r="FW18" s="281"/>
      <c r="FX18" s="281"/>
      <c r="FY18" s="281"/>
      <c r="FZ18" s="281"/>
      <c r="GA18" s="281"/>
      <c r="GB18" s="281"/>
      <c r="GC18" s="281"/>
      <c r="GD18" s="281"/>
      <c r="GE18" s="281"/>
      <c r="GF18" s="281"/>
      <c r="GG18" s="281"/>
      <c r="GH18" s="281"/>
      <c r="GI18" s="281"/>
      <c r="GJ18" s="281"/>
      <c r="GK18" s="281"/>
      <c r="GL18" s="281"/>
      <c r="GM18" s="281"/>
      <c r="GN18" s="281"/>
      <c r="GO18" s="281"/>
      <c r="GP18" s="281"/>
      <c r="GQ18" s="281"/>
      <c r="GR18" s="281"/>
      <c r="GS18" s="281"/>
      <c r="GT18" s="281"/>
      <c r="GU18" s="281"/>
      <c r="GV18" s="281"/>
      <c r="GW18" s="281"/>
      <c r="GX18" s="281"/>
      <c r="GY18" s="281"/>
      <c r="GZ18" s="281"/>
      <c r="HA18" s="281"/>
      <c r="HB18" s="281"/>
      <c r="HC18" s="281"/>
      <c r="HD18" s="281"/>
      <c r="HE18" s="281"/>
      <c r="HF18" s="281"/>
      <c r="HG18" s="281"/>
      <c r="HH18" s="281"/>
      <c r="HI18" s="281"/>
      <c r="HJ18" s="281"/>
      <c r="HK18" s="281"/>
      <c r="HL18" s="281"/>
      <c r="HM18" s="281"/>
      <c r="HN18" s="281"/>
      <c r="HO18" s="281"/>
      <c r="HP18" s="281"/>
      <c r="HQ18" s="281"/>
      <c r="HR18" s="281"/>
      <c r="HS18" s="281"/>
      <c r="HT18" s="281"/>
      <c r="HU18" s="281"/>
      <c r="HV18" s="281"/>
      <c r="HW18" s="281"/>
      <c r="HX18" s="281"/>
      <c r="HY18" s="281"/>
      <c r="HZ18" s="281"/>
      <c r="IA18" s="281"/>
      <c r="IB18" s="281"/>
      <c r="IC18" s="281"/>
      <c r="ID18" s="281"/>
      <c r="IE18" s="281"/>
      <c r="IF18" s="281"/>
      <c r="IG18" s="281"/>
      <c r="IH18" s="281"/>
      <c r="II18" s="281"/>
      <c r="IJ18" s="281"/>
      <c r="IK18" s="281"/>
      <c r="IL18" s="281"/>
      <c r="IM18" s="281"/>
      <c r="IN18" s="281"/>
      <c r="IO18" s="281"/>
      <c r="IP18" s="281"/>
      <c r="IQ18" s="281"/>
      <c r="IR18" s="281"/>
      <c r="IS18" s="281"/>
      <c r="IT18" s="281"/>
      <c r="IU18" s="281"/>
      <c r="IV18" s="281"/>
      <c r="IW18" s="281"/>
      <c r="IX18" s="281"/>
    </row>
    <row r="19" spans="1:258" s="128" customFormat="1" ht="18" customHeight="1" x14ac:dyDescent="0.2">
      <c r="A19" s="284"/>
      <c r="B19" s="285" t="s">
        <v>170</v>
      </c>
      <c r="C19" s="405">
        <v>23163</v>
      </c>
      <c r="D19" s="981">
        <f>[1]Cuadro_CCAA2!$V200</f>
        <v>120.9</v>
      </c>
      <c r="E19" s="276"/>
      <c r="F19" s="286">
        <v>17670</v>
      </c>
      <c r="G19" s="981">
        <f>[1]Cuadro_CCAA2!$V226</f>
        <v>0</v>
      </c>
      <c r="H19" s="276"/>
      <c r="I19" s="286">
        <v>17670</v>
      </c>
      <c r="J19" s="981">
        <f>[1]Cuadro_CCAA2!$V150</f>
        <v>126.51</v>
      </c>
      <c r="K19" s="511"/>
      <c r="L19" s="511">
        <f t="shared" si="1"/>
        <v>19</v>
      </c>
      <c r="M19" s="511">
        <v>7</v>
      </c>
      <c r="N19" s="511">
        <f t="shared" si="2"/>
        <v>3</v>
      </c>
      <c r="O19" s="512" t="str">
        <f t="shared" si="0"/>
        <v>Asturias, Principado de</v>
      </c>
      <c r="P19" s="515">
        <f t="shared" si="3"/>
        <v>297.8</v>
      </c>
      <c r="Q19" s="510"/>
      <c r="R19" s="510"/>
      <c r="S19" s="513"/>
      <c r="T19" s="513"/>
      <c r="U19" s="513"/>
      <c r="V19" s="513"/>
      <c r="W19" s="284"/>
      <c r="X19" s="284"/>
      <c r="Y19" s="284"/>
      <c r="Z19" s="284"/>
      <c r="AA19" s="284"/>
      <c r="AB19" s="284"/>
      <c r="AC19" s="284"/>
      <c r="AD19" s="284"/>
      <c r="AE19" s="284"/>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c r="BD19" s="284"/>
      <c r="BE19" s="284"/>
      <c r="BF19" s="284"/>
      <c r="BG19" s="284"/>
      <c r="BH19" s="284"/>
      <c r="BI19" s="284"/>
      <c r="BJ19" s="284"/>
      <c r="BK19" s="284"/>
      <c r="BL19" s="284"/>
      <c r="BM19" s="284"/>
      <c r="BN19" s="284"/>
      <c r="BO19" s="284"/>
      <c r="BP19" s="284"/>
      <c r="BQ19" s="284"/>
      <c r="BR19" s="284"/>
      <c r="BS19" s="284"/>
      <c r="BT19" s="284"/>
      <c r="BU19" s="284"/>
      <c r="BV19" s="284"/>
      <c r="BW19" s="284"/>
      <c r="BX19" s="284"/>
      <c r="BY19" s="284"/>
      <c r="BZ19" s="284"/>
      <c r="CA19" s="284"/>
      <c r="CB19" s="284"/>
      <c r="CC19" s="284"/>
      <c r="CD19" s="284"/>
      <c r="CE19" s="284"/>
      <c r="CF19" s="284"/>
      <c r="CG19" s="284"/>
      <c r="CH19" s="284"/>
      <c r="CI19" s="284"/>
      <c r="CJ19" s="284"/>
      <c r="CK19" s="284"/>
      <c r="CL19" s="284"/>
      <c r="CM19" s="284"/>
      <c r="CN19" s="284"/>
      <c r="CO19" s="284"/>
      <c r="CP19" s="284"/>
      <c r="CQ19" s="284"/>
      <c r="CR19" s="284"/>
      <c r="CS19" s="284"/>
      <c r="CT19" s="284"/>
      <c r="CU19" s="284"/>
      <c r="CV19" s="284"/>
      <c r="CW19" s="284"/>
      <c r="CX19" s="284"/>
      <c r="CY19" s="284"/>
      <c r="CZ19" s="284"/>
      <c r="DA19" s="284"/>
      <c r="DB19" s="284"/>
      <c r="DC19" s="284"/>
      <c r="DD19" s="284"/>
      <c r="DE19" s="284"/>
      <c r="DF19" s="284"/>
      <c r="DG19" s="284"/>
      <c r="DH19" s="284"/>
      <c r="DI19" s="284"/>
      <c r="DJ19" s="284"/>
      <c r="DK19" s="284"/>
      <c r="DL19" s="284"/>
      <c r="DM19" s="284"/>
      <c r="DN19" s="284"/>
      <c r="DO19" s="284"/>
      <c r="DP19" s="284"/>
      <c r="DQ19" s="284"/>
      <c r="DR19" s="284"/>
      <c r="DS19" s="284"/>
      <c r="DT19" s="284"/>
      <c r="DU19" s="284"/>
      <c r="DV19" s="284"/>
      <c r="DW19" s="284"/>
      <c r="DX19" s="284"/>
      <c r="DY19" s="284"/>
      <c r="DZ19" s="284"/>
      <c r="EA19" s="284"/>
      <c r="EB19" s="284"/>
      <c r="EC19" s="284"/>
      <c r="ED19" s="284"/>
      <c r="EE19" s="284"/>
      <c r="EF19" s="284"/>
      <c r="EG19" s="284"/>
      <c r="EH19" s="284"/>
      <c r="EI19" s="284"/>
      <c r="EJ19" s="284"/>
      <c r="EK19" s="284"/>
      <c r="EL19" s="284"/>
      <c r="EM19" s="284"/>
      <c r="EN19" s="284"/>
      <c r="EO19" s="284"/>
      <c r="EP19" s="284"/>
      <c r="EQ19" s="284"/>
      <c r="ER19" s="284"/>
      <c r="ES19" s="284"/>
      <c r="ET19" s="284"/>
      <c r="EU19" s="284"/>
      <c r="EV19" s="284"/>
      <c r="EW19" s="284"/>
      <c r="EX19" s="284"/>
      <c r="EY19" s="284"/>
      <c r="EZ19" s="284"/>
      <c r="FA19" s="284"/>
      <c r="FB19" s="284"/>
      <c r="FC19" s="284"/>
      <c r="FD19" s="284"/>
      <c r="FE19" s="284"/>
      <c r="FF19" s="284"/>
      <c r="FG19" s="284"/>
      <c r="FH19" s="284"/>
      <c r="FI19" s="284"/>
      <c r="FJ19" s="284"/>
      <c r="FK19" s="284"/>
      <c r="FL19" s="284"/>
      <c r="FM19" s="284"/>
      <c r="FN19" s="284"/>
      <c r="FO19" s="284"/>
      <c r="FP19" s="284"/>
      <c r="FQ19" s="284"/>
      <c r="FR19" s="284"/>
      <c r="FS19" s="284"/>
      <c r="FT19" s="284"/>
      <c r="FU19" s="284"/>
      <c r="FV19" s="284"/>
      <c r="FW19" s="284"/>
      <c r="FX19" s="284"/>
      <c r="FY19" s="284"/>
      <c r="FZ19" s="284"/>
      <c r="GA19" s="284"/>
      <c r="GB19" s="284"/>
      <c r="GC19" s="284"/>
      <c r="GD19" s="284"/>
      <c r="GE19" s="284"/>
      <c r="GF19" s="284"/>
      <c r="GG19" s="284"/>
      <c r="GH19" s="284"/>
      <c r="GI19" s="284"/>
      <c r="GJ19" s="284"/>
      <c r="GK19" s="284"/>
      <c r="GL19" s="284"/>
      <c r="GM19" s="284"/>
      <c r="GN19" s="284"/>
      <c r="GO19" s="284"/>
      <c r="GP19" s="284"/>
      <c r="GQ19" s="284"/>
      <c r="GR19" s="284"/>
      <c r="GS19" s="284"/>
      <c r="GT19" s="284"/>
      <c r="GU19" s="284"/>
      <c r="GV19" s="284"/>
      <c r="GW19" s="284"/>
      <c r="GX19" s="284"/>
      <c r="GY19" s="284"/>
      <c r="GZ19" s="284"/>
      <c r="HA19" s="284"/>
      <c r="HB19" s="284"/>
      <c r="HC19" s="284"/>
      <c r="HD19" s="284"/>
      <c r="HE19" s="284"/>
      <c r="HF19" s="284"/>
      <c r="HG19" s="284"/>
      <c r="HH19" s="284"/>
      <c r="HI19" s="284"/>
      <c r="HJ19" s="284"/>
      <c r="HK19" s="284"/>
      <c r="HL19" s="284"/>
      <c r="HM19" s="284"/>
      <c r="HN19" s="284"/>
      <c r="HO19" s="284"/>
      <c r="HP19" s="284"/>
      <c r="HQ19" s="284"/>
      <c r="HR19" s="284"/>
      <c r="HS19" s="284"/>
      <c r="HT19" s="284"/>
      <c r="HU19" s="284"/>
      <c r="HV19" s="284"/>
      <c r="HW19" s="284"/>
      <c r="HX19" s="284"/>
      <c r="HY19" s="284"/>
      <c r="HZ19" s="284"/>
      <c r="IA19" s="284"/>
      <c r="IB19" s="284"/>
      <c r="IC19" s="284"/>
      <c r="ID19" s="284"/>
      <c r="IE19" s="284"/>
      <c r="IF19" s="284"/>
      <c r="IG19" s="284"/>
      <c r="IH19" s="284"/>
      <c r="II19" s="284"/>
      <c r="IJ19" s="284"/>
      <c r="IK19" s="284"/>
      <c r="IL19" s="284"/>
      <c r="IM19" s="284"/>
      <c r="IN19" s="284"/>
      <c r="IO19" s="284"/>
      <c r="IP19" s="284"/>
      <c r="IQ19" s="284"/>
      <c r="IR19" s="284"/>
      <c r="IS19" s="284"/>
      <c r="IT19" s="284"/>
      <c r="IU19" s="284"/>
      <c r="IV19" s="284"/>
      <c r="IW19" s="284"/>
      <c r="IX19" s="284"/>
    </row>
    <row r="20" spans="1:258" s="128" customFormat="1" ht="18" customHeight="1" x14ac:dyDescent="0.2">
      <c r="A20" s="284"/>
      <c r="B20" s="285" t="s">
        <v>43</v>
      </c>
      <c r="C20" s="405">
        <v>15955</v>
      </c>
      <c r="D20" s="981">
        <f>[1]Cuadro_CCAA2!$V201</f>
        <v>126.23</v>
      </c>
      <c r="E20" s="276"/>
      <c r="F20" s="286">
        <v>13209</v>
      </c>
      <c r="G20" s="981">
        <f>[1]Cuadro_CCAA2!$V227</f>
        <v>64.760000000000005</v>
      </c>
      <c r="H20" s="276"/>
      <c r="I20" s="286">
        <v>13209</v>
      </c>
      <c r="J20" s="981">
        <f>[1]Cuadro_CCAA2!$V151</f>
        <v>185.58</v>
      </c>
      <c r="K20" s="511"/>
      <c r="L20" s="511">
        <f t="shared" si="1"/>
        <v>15</v>
      </c>
      <c r="M20" s="511">
        <v>8</v>
      </c>
      <c r="N20" s="511">
        <f t="shared" si="2"/>
        <v>13</v>
      </c>
      <c r="O20" s="512" t="str">
        <f t="shared" si="0"/>
        <v>Madrid, Comunidad de*</v>
      </c>
      <c r="P20" s="515">
        <f t="shared" si="3"/>
        <v>287.83999999999997</v>
      </c>
      <c r="Q20" s="510"/>
      <c r="R20" s="510"/>
      <c r="S20" s="513"/>
      <c r="T20" s="513"/>
      <c r="U20" s="513"/>
      <c r="V20" s="513"/>
      <c r="W20" s="284"/>
      <c r="X20" s="284"/>
      <c r="Y20" s="284"/>
      <c r="Z20" s="284"/>
      <c r="AA20" s="284"/>
      <c r="AB20" s="284"/>
      <c r="AC20" s="284"/>
      <c r="AD20" s="284"/>
      <c r="AE20" s="284"/>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c r="BD20" s="284"/>
      <c r="BE20" s="284"/>
      <c r="BF20" s="284"/>
      <c r="BG20" s="284"/>
      <c r="BH20" s="284"/>
      <c r="BI20" s="284"/>
      <c r="BJ20" s="284"/>
      <c r="BK20" s="284"/>
      <c r="BL20" s="284"/>
      <c r="BM20" s="284"/>
      <c r="BN20" s="284"/>
      <c r="BO20" s="284"/>
      <c r="BP20" s="284"/>
      <c r="BQ20" s="284"/>
      <c r="BR20" s="284"/>
      <c r="BS20" s="284"/>
      <c r="BT20" s="284"/>
      <c r="BU20" s="284"/>
      <c r="BV20" s="284"/>
      <c r="BW20" s="284"/>
      <c r="BX20" s="284"/>
      <c r="BY20" s="284"/>
      <c r="BZ20" s="284"/>
      <c r="CA20" s="284"/>
      <c r="CB20" s="284"/>
      <c r="CC20" s="284"/>
      <c r="CD20" s="284"/>
      <c r="CE20" s="284"/>
      <c r="CF20" s="284"/>
      <c r="CG20" s="284"/>
      <c r="CH20" s="284"/>
      <c r="CI20" s="284"/>
      <c r="CJ20" s="284"/>
      <c r="CK20" s="284"/>
      <c r="CL20" s="284"/>
      <c r="CM20" s="284"/>
      <c r="CN20" s="284"/>
      <c r="CO20" s="284"/>
      <c r="CP20" s="284"/>
      <c r="CQ20" s="284"/>
      <c r="CR20" s="284"/>
      <c r="CS20" s="284"/>
      <c r="CT20" s="284"/>
      <c r="CU20" s="284"/>
      <c r="CV20" s="284"/>
      <c r="CW20" s="284"/>
      <c r="CX20" s="284"/>
      <c r="CY20" s="284"/>
      <c r="CZ20" s="284"/>
      <c r="DA20" s="284"/>
      <c r="DB20" s="284"/>
      <c r="DC20" s="284"/>
      <c r="DD20" s="284"/>
      <c r="DE20" s="284"/>
      <c r="DF20" s="284"/>
      <c r="DG20" s="284"/>
      <c r="DH20" s="284"/>
      <c r="DI20" s="284"/>
      <c r="DJ20" s="284"/>
      <c r="DK20" s="284"/>
      <c r="DL20" s="284"/>
      <c r="DM20" s="284"/>
      <c r="DN20" s="284"/>
      <c r="DO20" s="284"/>
      <c r="DP20" s="284"/>
      <c r="DQ20" s="284"/>
      <c r="DR20" s="284"/>
      <c r="DS20" s="284"/>
      <c r="DT20" s="284"/>
      <c r="DU20" s="284"/>
      <c r="DV20" s="284"/>
      <c r="DW20" s="284"/>
      <c r="DX20" s="284"/>
      <c r="DY20" s="284"/>
      <c r="DZ20" s="284"/>
      <c r="EA20" s="284"/>
      <c r="EB20" s="284"/>
      <c r="EC20" s="284"/>
      <c r="ED20" s="284"/>
      <c r="EE20" s="284"/>
      <c r="EF20" s="284"/>
      <c r="EG20" s="284"/>
      <c r="EH20" s="284"/>
      <c r="EI20" s="284"/>
      <c r="EJ20" s="284"/>
      <c r="EK20" s="284"/>
      <c r="EL20" s="284"/>
      <c r="EM20" s="284"/>
      <c r="EN20" s="284"/>
      <c r="EO20" s="284"/>
      <c r="EP20" s="284"/>
      <c r="EQ20" s="284"/>
      <c r="ER20" s="284"/>
      <c r="ES20" s="284"/>
      <c r="ET20" s="284"/>
      <c r="EU20" s="284"/>
      <c r="EV20" s="284"/>
      <c r="EW20" s="284"/>
      <c r="EX20" s="284"/>
      <c r="EY20" s="284"/>
      <c r="EZ20" s="284"/>
      <c r="FA20" s="284"/>
      <c r="FB20" s="284"/>
      <c r="FC20" s="284"/>
      <c r="FD20" s="284"/>
      <c r="FE20" s="284"/>
      <c r="FF20" s="284"/>
      <c r="FG20" s="284"/>
      <c r="FH20" s="284"/>
      <c r="FI20" s="284"/>
      <c r="FJ20" s="284"/>
      <c r="FK20" s="284"/>
      <c r="FL20" s="284"/>
      <c r="FM20" s="284"/>
      <c r="FN20" s="284"/>
      <c r="FO20" s="284"/>
      <c r="FP20" s="284"/>
      <c r="FQ20" s="284"/>
      <c r="FR20" s="284"/>
      <c r="FS20" s="284"/>
      <c r="FT20" s="284"/>
      <c r="FU20" s="284"/>
      <c r="FV20" s="284"/>
      <c r="FW20" s="284"/>
      <c r="FX20" s="284"/>
      <c r="FY20" s="284"/>
      <c r="FZ20" s="284"/>
      <c r="GA20" s="284"/>
      <c r="GB20" s="284"/>
      <c r="GC20" s="284"/>
      <c r="GD20" s="284"/>
      <c r="GE20" s="284"/>
      <c r="GF20" s="284"/>
      <c r="GG20" s="284"/>
      <c r="GH20" s="284"/>
      <c r="GI20" s="284"/>
      <c r="GJ20" s="284"/>
      <c r="GK20" s="284"/>
      <c r="GL20" s="284"/>
      <c r="GM20" s="284"/>
      <c r="GN20" s="284"/>
      <c r="GO20" s="284"/>
      <c r="GP20" s="284"/>
      <c r="GQ20" s="284"/>
      <c r="GR20" s="284"/>
      <c r="GS20" s="284"/>
      <c r="GT20" s="284"/>
      <c r="GU20" s="284"/>
      <c r="GV20" s="284"/>
      <c r="GW20" s="284"/>
      <c r="GX20" s="284"/>
      <c r="GY20" s="284"/>
      <c r="GZ20" s="284"/>
      <c r="HA20" s="284"/>
      <c r="HB20" s="284"/>
      <c r="HC20" s="284"/>
      <c r="HD20" s="284"/>
      <c r="HE20" s="284"/>
      <c r="HF20" s="284"/>
      <c r="HG20" s="284"/>
      <c r="HH20" s="284"/>
      <c r="HI20" s="284"/>
      <c r="HJ20" s="284"/>
      <c r="HK20" s="284"/>
      <c r="HL20" s="284"/>
      <c r="HM20" s="284"/>
      <c r="HN20" s="284"/>
      <c r="HO20" s="284"/>
      <c r="HP20" s="284"/>
      <c r="HQ20" s="284"/>
      <c r="HR20" s="284"/>
      <c r="HS20" s="284"/>
      <c r="HT20" s="284"/>
      <c r="HU20" s="284"/>
      <c r="HV20" s="284"/>
      <c r="HW20" s="284"/>
      <c r="HX20" s="284"/>
      <c r="HY20" s="284"/>
      <c r="HZ20" s="284"/>
      <c r="IA20" s="284"/>
      <c r="IB20" s="284"/>
      <c r="IC20" s="284"/>
      <c r="ID20" s="284"/>
      <c r="IE20" s="284"/>
      <c r="IF20" s="284"/>
      <c r="IG20" s="284"/>
      <c r="IH20" s="284"/>
      <c r="II20" s="284"/>
      <c r="IJ20" s="284"/>
      <c r="IK20" s="284"/>
      <c r="IL20" s="284"/>
      <c r="IM20" s="284"/>
      <c r="IN20" s="284"/>
      <c r="IO20" s="284"/>
      <c r="IP20" s="284"/>
      <c r="IQ20" s="284"/>
      <c r="IR20" s="284"/>
      <c r="IS20" s="284"/>
      <c r="IT20" s="284"/>
      <c r="IU20" s="284"/>
      <c r="IV20" s="284"/>
      <c r="IW20" s="284"/>
      <c r="IX20" s="284"/>
    </row>
    <row r="21" spans="1:258" s="128" customFormat="1" ht="18" customHeight="1" x14ac:dyDescent="0.2">
      <c r="A21" s="284"/>
      <c r="B21" s="285" t="s">
        <v>44</v>
      </c>
      <c r="C21" s="405">
        <v>59903</v>
      </c>
      <c r="D21" s="981">
        <f>[1]Cuadro_CCAA2!$V202</f>
        <v>176.21</v>
      </c>
      <c r="E21" s="276"/>
      <c r="F21" s="286">
        <v>19902</v>
      </c>
      <c r="G21" s="981">
        <f>[1]Cuadro_CCAA2!$V228</f>
        <v>112</v>
      </c>
      <c r="H21" s="276"/>
      <c r="I21" s="286">
        <v>19902</v>
      </c>
      <c r="J21" s="981">
        <f>[1]Cuadro_CCAA2!$V152</f>
        <v>280.42</v>
      </c>
      <c r="K21" s="511"/>
      <c r="L21" s="511">
        <f t="shared" si="1"/>
        <v>9</v>
      </c>
      <c r="M21" s="511">
        <v>9</v>
      </c>
      <c r="N21" s="511">
        <f>MATCH(M21,L$13:L$33,0)</f>
        <v>9</v>
      </c>
      <c r="O21" s="512" t="str">
        <f t="shared" si="0"/>
        <v>Cataluña</v>
      </c>
      <c r="P21" s="515">
        <f t="shared" si="3"/>
        <v>280.42</v>
      </c>
      <c r="Q21" s="510"/>
      <c r="R21" s="510"/>
      <c r="S21" s="513"/>
      <c r="T21" s="513"/>
      <c r="U21" s="513"/>
      <c r="V21" s="513"/>
      <c r="W21" s="284"/>
      <c r="X21" s="284"/>
      <c r="Y21" s="284"/>
      <c r="Z21" s="284"/>
      <c r="AA21" s="284"/>
      <c r="AB21" s="284"/>
      <c r="AC21" s="284"/>
      <c r="AD21" s="284"/>
      <c r="AE21" s="284"/>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c r="BD21" s="284"/>
      <c r="BE21" s="284"/>
      <c r="BF21" s="284"/>
      <c r="BG21" s="284"/>
      <c r="BH21" s="284"/>
      <c r="BI21" s="284"/>
      <c r="BJ21" s="284"/>
      <c r="BK21" s="284"/>
      <c r="BL21" s="284"/>
      <c r="BM21" s="284"/>
      <c r="BN21" s="284"/>
      <c r="BO21" s="284"/>
      <c r="BP21" s="284"/>
      <c r="BQ21" s="284"/>
      <c r="BR21" s="284"/>
      <c r="BS21" s="284"/>
      <c r="BT21" s="284"/>
      <c r="BU21" s="284"/>
      <c r="BV21" s="284"/>
      <c r="BW21" s="284"/>
      <c r="BX21" s="284"/>
      <c r="BY21" s="284"/>
      <c r="BZ21" s="284"/>
      <c r="CA21" s="284"/>
      <c r="CB21" s="284"/>
      <c r="CC21" s="284"/>
      <c r="CD21" s="284"/>
      <c r="CE21" s="284"/>
      <c r="CF21" s="284"/>
      <c r="CG21" s="284"/>
      <c r="CH21" s="284"/>
      <c r="CI21" s="284"/>
      <c r="CJ21" s="284"/>
      <c r="CK21" s="284"/>
      <c r="CL21" s="284"/>
      <c r="CM21" s="284"/>
      <c r="CN21" s="284"/>
      <c r="CO21" s="284"/>
      <c r="CP21" s="284"/>
      <c r="CQ21" s="284"/>
      <c r="CR21" s="284"/>
      <c r="CS21" s="284"/>
      <c r="CT21" s="284"/>
      <c r="CU21" s="284"/>
      <c r="CV21" s="284"/>
      <c r="CW21" s="284"/>
      <c r="CX21" s="284"/>
      <c r="CY21" s="284"/>
      <c r="CZ21" s="284"/>
      <c r="DA21" s="284"/>
      <c r="DB21" s="284"/>
      <c r="DC21" s="284"/>
      <c r="DD21" s="284"/>
      <c r="DE21" s="284"/>
      <c r="DF21" s="284"/>
      <c r="DG21" s="284"/>
      <c r="DH21" s="284"/>
      <c r="DI21" s="284"/>
      <c r="DJ21" s="284"/>
      <c r="DK21" s="284"/>
      <c r="DL21" s="284"/>
      <c r="DM21" s="284"/>
      <c r="DN21" s="284"/>
      <c r="DO21" s="284"/>
      <c r="DP21" s="284"/>
      <c r="DQ21" s="284"/>
      <c r="DR21" s="284"/>
      <c r="DS21" s="284"/>
      <c r="DT21" s="284"/>
      <c r="DU21" s="284"/>
      <c r="DV21" s="284"/>
      <c r="DW21" s="284"/>
      <c r="DX21" s="284"/>
      <c r="DY21" s="284"/>
      <c r="DZ21" s="284"/>
      <c r="EA21" s="284"/>
      <c r="EB21" s="284"/>
      <c r="EC21" s="284"/>
      <c r="ED21" s="284"/>
      <c r="EE21" s="284"/>
      <c r="EF21" s="284"/>
      <c r="EG21" s="284"/>
      <c r="EH21" s="284"/>
      <c r="EI21" s="284"/>
      <c r="EJ21" s="284"/>
      <c r="EK21" s="284"/>
      <c r="EL21" s="284"/>
      <c r="EM21" s="284"/>
      <c r="EN21" s="284"/>
      <c r="EO21" s="284"/>
      <c r="EP21" s="284"/>
      <c r="EQ21" s="284"/>
      <c r="ER21" s="284"/>
      <c r="ES21" s="284"/>
      <c r="ET21" s="284"/>
      <c r="EU21" s="284"/>
      <c r="EV21" s="284"/>
      <c r="EW21" s="284"/>
      <c r="EX21" s="284"/>
      <c r="EY21" s="284"/>
      <c r="EZ21" s="284"/>
      <c r="FA21" s="284"/>
      <c r="FB21" s="284"/>
      <c r="FC21" s="284"/>
      <c r="FD21" s="284"/>
      <c r="FE21" s="284"/>
      <c r="FF21" s="284"/>
      <c r="FG21" s="284"/>
      <c r="FH21" s="284"/>
      <c r="FI21" s="284"/>
      <c r="FJ21" s="284"/>
      <c r="FK21" s="284"/>
      <c r="FL21" s="284"/>
      <c r="FM21" s="284"/>
      <c r="FN21" s="284"/>
      <c r="FO21" s="284"/>
      <c r="FP21" s="284"/>
      <c r="FQ21" s="284"/>
      <c r="FR21" s="284"/>
      <c r="FS21" s="284"/>
      <c r="FT21" s="284"/>
      <c r="FU21" s="284"/>
      <c r="FV21" s="284"/>
      <c r="FW21" s="284"/>
      <c r="FX21" s="284"/>
      <c r="FY21" s="284"/>
      <c r="FZ21" s="284"/>
      <c r="GA21" s="284"/>
      <c r="GB21" s="284"/>
      <c r="GC21" s="284"/>
      <c r="GD21" s="284"/>
      <c r="GE21" s="284"/>
      <c r="GF21" s="284"/>
      <c r="GG21" s="284"/>
      <c r="GH21" s="284"/>
      <c r="GI21" s="284"/>
      <c r="GJ21" s="284"/>
      <c r="GK21" s="284"/>
      <c r="GL21" s="284"/>
      <c r="GM21" s="284"/>
      <c r="GN21" s="284"/>
      <c r="GO21" s="284"/>
      <c r="GP21" s="284"/>
      <c r="GQ21" s="284"/>
      <c r="GR21" s="284"/>
      <c r="GS21" s="284"/>
      <c r="GT21" s="284"/>
      <c r="GU21" s="284"/>
      <c r="GV21" s="284"/>
      <c r="GW21" s="284"/>
      <c r="GX21" s="284"/>
      <c r="GY21" s="284"/>
      <c r="GZ21" s="284"/>
      <c r="HA21" s="284"/>
      <c r="HB21" s="284"/>
      <c r="HC21" s="284"/>
      <c r="HD21" s="284"/>
      <c r="HE21" s="284"/>
      <c r="HF21" s="284"/>
      <c r="HG21" s="284"/>
      <c r="HH21" s="284"/>
      <c r="HI21" s="284"/>
      <c r="HJ21" s="284"/>
      <c r="HK21" s="284"/>
      <c r="HL21" s="284"/>
      <c r="HM21" s="284"/>
      <c r="HN21" s="284"/>
      <c r="HO21" s="284"/>
      <c r="HP21" s="284"/>
      <c r="HQ21" s="284"/>
      <c r="HR21" s="284"/>
      <c r="HS21" s="284"/>
      <c r="HT21" s="284"/>
      <c r="HU21" s="284"/>
      <c r="HV21" s="284"/>
      <c r="HW21" s="284"/>
      <c r="HX21" s="284"/>
      <c r="HY21" s="284"/>
      <c r="HZ21" s="284"/>
      <c r="IA21" s="284"/>
      <c r="IB21" s="284"/>
      <c r="IC21" s="284"/>
      <c r="ID21" s="284"/>
      <c r="IE21" s="284"/>
      <c r="IF21" s="284"/>
      <c r="IG21" s="284"/>
      <c r="IH21" s="284"/>
      <c r="II21" s="284"/>
      <c r="IJ21" s="284"/>
      <c r="IK21" s="284"/>
      <c r="IL21" s="284"/>
      <c r="IM21" s="284"/>
      <c r="IN21" s="284"/>
      <c r="IO21" s="284"/>
      <c r="IP21" s="284"/>
      <c r="IQ21" s="284"/>
      <c r="IR21" s="284"/>
      <c r="IS21" s="284"/>
      <c r="IT21" s="284"/>
      <c r="IU21" s="284"/>
      <c r="IV21" s="284"/>
      <c r="IW21" s="284"/>
      <c r="IX21" s="284"/>
    </row>
    <row r="22" spans="1:258" s="128" customFormat="1" ht="18" customHeight="1" x14ac:dyDescent="0.2">
      <c r="A22" s="284"/>
      <c r="B22" s="285" t="s">
        <v>6</v>
      </c>
      <c r="C22" s="405">
        <v>41862</v>
      </c>
      <c r="D22" s="981">
        <f>[1]Cuadro_CCAA2!$V203</f>
        <v>200.8</v>
      </c>
      <c r="E22" s="276"/>
      <c r="F22" s="286">
        <v>28185</v>
      </c>
      <c r="G22" s="981">
        <f>[1]Cuadro_CCAA2!$V229</f>
        <v>69.349999999999994</v>
      </c>
      <c r="H22" s="276"/>
      <c r="I22" s="286">
        <v>28185</v>
      </c>
      <c r="J22" s="981">
        <f>[1]Cuadro_CCAA2!$V153</f>
        <v>280.29000000000002</v>
      </c>
      <c r="K22" s="511"/>
      <c r="L22" s="511">
        <f t="shared" si="1"/>
        <v>10</v>
      </c>
      <c r="M22" s="511">
        <v>10</v>
      </c>
      <c r="N22" s="511">
        <f t="shared" si="2"/>
        <v>10</v>
      </c>
      <c r="O22" s="512" t="str">
        <f t="shared" si="0"/>
        <v>Comunitat Valenciana</v>
      </c>
      <c r="P22" s="515">
        <f t="shared" si="3"/>
        <v>280.29000000000002</v>
      </c>
      <c r="Q22" s="510"/>
      <c r="R22" s="510"/>
      <c r="S22" s="513"/>
      <c r="T22" s="513"/>
      <c r="U22" s="513"/>
      <c r="V22" s="513"/>
      <c r="W22" s="284"/>
      <c r="X22" s="284"/>
      <c r="Y22" s="284"/>
      <c r="Z22" s="284"/>
      <c r="AA22" s="284"/>
      <c r="AB22" s="284"/>
      <c r="AC22" s="284"/>
      <c r="AD22" s="284"/>
      <c r="AE22" s="284"/>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c r="BD22" s="284"/>
      <c r="BE22" s="284"/>
      <c r="BF22" s="284"/>
      <c r="BG22" s="284"/>
      <c r="BH22" s="284"/>
      <c r="BI22" s="284"/>
      <c r="BJ22" s="284"/>
      <c r="BK22" s="284"/>
      <c r="BL22" s="284"/>
      <c r="BM22" s="284"/>
      <c r="BN22" s="284"/>
      <c r="BO22" s="284"/>
      <c r="BP22" s="284"/>
      <c r="BQ22" s="284"/>
      <c r="BR22" s="284"/>
      <c r="BS22" s="284"/>
      <c r="BT22" s="284"/>
      <c r="BU22" s="284"/>
      <c r="BV22" s="284"/>
      <c r="BW22" s="284"/>
      <c r="BX22" s="284"/>
      <c r="BY22" s="284"/>
      <c r="BZ22" s="284"/>
      <c r="CA22" s="284"/>
      <c r="CB22" s="284"/>
      <c r="CC22" s="284"/>
      <c r="CD22" s="284"/>
      <c r="CE22" s="284"/>
      <c r="CF22" s="284"/>
      <c r="CG22" s="284"/>
      <c r="CH22" s="284"/>
      <c r="CI22" s="284"/>
      <c r="CJ22" s="284"/>
      <c r="CK22" s="284"/>
      <c r="CL22" s="284"/>
      <c r="CM22" s="284"/>
      <c r="CN22" s="284"/>
      <c r="CO22" s="284"/>
      <c r="CP22" s="284"/>
      <c r="CQ22" s="284"/>
      <c r="CR22" s="284"/>
      <c r="CS22" s="284"/>
      <c r="CT22" s="284"/>
      <c r="CU22" s="284"/>
      <c r="CV22" s="284"/>
      <c r="CW22" s="284"/>
      <c r="CX22" s="284"/>
      <c r="CY22" s="284"/>
      <c r="CZ22" s="284"/>
      <c r="DA22" s="284"/>
      <c r="DB22" s="284"/>
      <c r="DC22" s="284"/>
      <c r="DD22" s="284"/>
      <c r="DE22" s="284"/>
      <c r="DF22" s="284"/>
      <c r="DG22" s="284"/>
      <c r="DH22" s="284"/>
      <c r="DI22" s="284"/>
      <c r="DJ22" s="284"/>
      <c r="DK22" s="284"/>
      <c r="DL22" s="284"/>
      <c r="DM22" s="284"/>
      <c r="DN22" s="284"/>
      <c r="DO22" s="284"/>
      <c r="DP22" s="284"/>
      <c r="DQ22" s="284"/>
      <c r="DR22" s="284"/>
      <c r="DS22" s="284"/>
      <c r="DT22" s="284"/>
      <c r="DU22" s="284"/>
      <c r="DV22" s="284"/>
      <c r="DW22" s="284"/>
      <c r="DX22" s="284"/>
      <c r="DY22" s="284"/>
      <c r="DZ22" s="284"/>
      <c r="EA22" s="284"/>
      <c r="EB22" s="284"/>
      <c r="EC22" s="284"/>
      <c r="ED22" s="284"/>
      <c r="EE22" s="284"/>
      <c r="EF22" s="284"/>
      <c r="EG22" s="284"/>
      <c r="EH22" s="284"/>
      <c r="EI22" s="284"/>
      <c r="EJ22" s="284"/>
      <c r="EK22" s="284"/>
      <c r="EL22" s="284"/>
      <c r="EM22" s="284"/>
      <c r="EN22" s="284"/>
      <c r="EO22" s="284"/>
      <c r="EP22" s="284"/>
      <c r="EQ22" s="284"/>
      <c r="ER22" s="284"/>
      <c r="ES22" s="284"/>
      <c r="ET22" s="284"/>
      <c r="EU22" s="284"/>
      <c r="EV22" s="284"/>
      <c r="EW22" s="284"/>
      <c r="EX22" s="284"/>
      <c r="EY22" s="284"/>
      <c r="EZ22" s="284"/>
      <c r="FA22" s="284"/>
      <c r="FB22" s="284"/>
      <c r="FC22" s="284"/>
      <c r="FD22" s="284"/>
      <c r="FE22" s="284"/>
      <c r="FF22" s="284"/>
      <c r="FG22" s="284"/>
      <c r="FH22" s="284"/>
      <c r="FI22" s="284"/>
      <c r="FJ22" s="284"/>
      <c r="FK22" s="284"/>
      <c r="FL22" s="284"/>
      <c r="FM22" s="284"/>
      <c r="FN22" s="284"/>
      <c r="FO22" s="284"/>
      <c r="FP22" s="284"/>
      <c r="FQ22" s="284"/>
      <c r="FR22" s="284"/>
      <c r="FS22" s="284"/>
      <c r="FT22" s="284"/>
      <c r="FU22" s="284"/>
      <c r="FV22" s="284"/>
      <c r="FW22" s="284"/>
      <c r="FX22" s="284"/>
      <c r="FY22" s="284"/>
      <c r="FZ22" s="284"/>
      <c r="GA22" s="284"/>
      <c r="GB22" s="284"/>
      <c r="GC22" s="284"/>
      <c r="GD22" s="284"/>
      <c r="GE22" s="284"/>
      <c r="GF22" s="284"/>
      <c r="GG22" s="284"/>
      <c r="GH22" s="284"/>
      <c r="GI22" s="284"/>
      <c r="GJ22" s="284"/>
      <c r="GK22" s="284"/>
      <c r="GL22" s="284"/>
      <c r="GM22" s="284"/>
      <c r="GN22" s="284"/>
      <c r="GO22" s="284"/>
      <c r="GP22" s="284"/>
      <c r="GQ22" s="284"/>
      <c r="GR22" s="284"/>
      <c r="GS22" s="284"/>
      <c r="GT22" s="284"/>
      <c r="GU22" s="284"/>
      <c r="GV22" s="284"/>
      <c r="GW22" s="284"/>
      <c r="GX22" s="284"/>
      <c r="GY22" s="284"/>
      <c r="GZ22" s="284"/>
      <c r="HA22" s="284"/>
      <c r="HB22" s="284"/>
      <c r="HC22" s="284"/>
      <c r="HD22" s="284"/>
      <c r="HE22" s="284"/>
      <c r="HF22" s="284"/>
      <c r="HG22" s="284"/>
      <c r="HH22" s="284"/>
      <c r="HI22" s="284"/>
      <c r="HJ22" s="284"/>
      <c r="HK22" s="284"/>
      <c r="HL22" s="284"/>
      <c r="HM22" s="284"/>
      <c r="HN22" s="284"/>
      <c r="HO22" s="284"/>
      <c r="HP22" s="284"/>
      <c r="HQ22" s="284"/>
      <c r="HR22" s="284"/>
      <c r="HS22" s="284"/>
      <c r="HT22" s="284"/>
      <c r="HU22" s="284"/>
      <c r="HV22" s="284"/>
      <c r="HW22" s="284"/>
      <c r="HX22" s="284"/>
      <c r="HY22" s="284"/>
      <c r="HZ22" s="284"/>
      <c r="IA22" s="284"/>
      <c r="IB22" s="284"/>
      <c r="IC22" s="284"/>
      <c r="ID22" s="284"/>
      <c r="IE22" s="284"/>
      <c r="IF22" s="284"/>
      <c r="IG22" s="284"/>
      <c r="IH22" s="284"/>
      <c r="II22" s="284"/>
      <c r="IJ22" s="284"/>
      <c r="IK22" s="284"/>
      <c r="IL22" s="284"/>
      <c r="IM22" s="284"/>
      <c r="IN22" s="284"/>
      <c r="IO22" s="284"/>
      <c r="IP22" s="284"/>
      <c r="IQ22" s="284"/>
      <c r="IR22" s="284"/>
      <c r="IS22" s="284"/>
      <c r="IT22" s="284"/>
      <c r="IU22" s="284"/>
      <c r="IV22" s="284"/>
      <c r="IW22" s="284"/>
      <c r="IX22" s="284"/>
    </row>
    <row r="23" spans="1:258" s="125" customFormat="1" ht="18" customHeight="1" x14ac:dyDescent="0.2">
      <c r="A23" s="281"/>
      <c r="B23" s="233" t="s">
        <v>5</v>
      </c>
      <c r="C23" s="405">
        <v>8677</v>
      </c>
      <c r="D23" s="981">
        <f>[1]Cuadro_CCAA2!$V204</f>
        <v>141.81</v>
      </c>
      <c r="E23" s="276"/>
      <c r="F23" s="234">
        <v>5095</v>
      </c>
      <c r="G23" s="981">
        <f>[1]Cuadro_CCAA2!$V230</f>
        <v>161.68</v>
      </c>
      <c r="H23" s="276"/>
      <c r="I23" s="234">
        <v>5095</v>
      </c>
      <c r="J23" s="981">
        <f>[1]Cuadro_CCAA2!$V154</f>
        <v>317.17</v>
      </c>
      <c r="K23" s="511"/>
      <c r="L23" s="511">
        <f t="shared" si="1"/>
        <v>6</v>
      </c>
      <c r="M23" s="511">
        <v>11</v>
      </c>
      <c r="N23" s="511">
        <f t="shared" si="2"/>
        <v>19</v>
      </c>
      <c r="O23" s="512" t="str">
        <f t="shared" si="0"/>
        <v>Melilla</v>
      </c>
      <c r="P23" s="515">
        <f t="shared" si="3"/>
        <v>261.27</v>
      </c>
      <c r="Q23" s="510"/>
      <c r="R23" s="510"/>
      <c r="S23" s="513"/>
      <c r="T23" s="513"/>
      <c r="U23" s="513"/>
      <c r="V23" s="513"/>
      <c r="W23" s="281"/>
      <c r="X23" s="281"/>
      <c r="Y23" s="281"/>
      <c r="Z23" s="281"/>
      <c r="AA23" s="281"/>
      <c r="AB23" s="281"/>
      <c r="AC23" s="281"/>
      <c r="AD23" s="281"/>
      <c r="AE23" s="281"/>
      <c r="AF23" s="281"/>
      <c r="AG23" s="281"/>
      <c r="AH23" s="281"/>
      <c r="AI23" s="281"/>
      <c r="AJ23" s="281"/>
      <c r="AK23" s="281"/>
      <c r="AL23" s="281"/>
      <c r="AM23" s="281"/>
      <c r="AN23" s="281"/>
      <c r="AO23" s="281"/>
      <c r="AP23" s="281"/>
      <c r="AQ23" s="281"/>
      <c r="AR23" s="281"/>
      <c r="AS23" s="281"/>
      <c r="AT23" s="281"/>
      <c r="AU23" s="281"/>
      <c r="AV23" s="281"/>
      <c r="AW23" s="281"/>
      <c r="AX23" s="281"/>
      <c r="AY23" s="281"/>
      <c r="AZ23" s="281"/>
      <c r="BA23" s="281"/>
      <c r="BB23" s="281"/>
      <c r="BC23" s="281"/>
      <c r="BD23" s="281"/>
      <c r="BE23" s="281"/>
      <c r="BF23" s="281"/>
      <c r="BG23" s="281"/>
      <c r="BH23" s="281"/>
      <c r="BI23" s="281"/>
      <c r="BJ23" s="281"/>
      <c r="BK23" s="281"/>
      <c r="BL23" s="281"/>
      <c r="BM23" s="281"/>
      <c r="BN23" s="281"/>
      <c r="BO23" s="281"/>
      <c r="BP23" s="281"/>
      <c r="BQ23" s="281"/>
      <c r="BR23" s="281"/>
      <c r="BS23" s="281"/>
      <c r="BT23" s="281"/>
      <c r="BU23" s="281"/>
      <c r="BV23" s="281"/>
      <c r="BW23" s="281"/>
      <c r="BX23" s="281"/>
      <c r="BY23" s="281"/>
      <c r="BZ23" s="281"/>
      <c r="CA23" s="281"/>
      <c r="CB23" s="281"/>
      <c r="CC23" s="281"/>
      <c r="CD23" s="281"/>
      <c r="CE23" s="281"/>
      <c r="CF23" s="281"/>
      <c r="CG23" s="281"/>
      <c r="CH23" s="281"/>
      <c r="CI23" s="281"/>
      <c r="CJ23" s="281"/>
      <c r="CK23" s="281"/>
      <c r="CL23" s="281"/>
      <c r="CM23" s="281"/>
      <c r="CN23" s="281"/>
      <c r="CO23" s="281"/>
      <c r="CP23" s="281"/>
      <c r="CQ23" s="281"/>
      <c r="CR23" s="281"/>
      <c r="CS23" s="281"/>
      <c r="CT23" s="281"/>
      <c r="CU23" s="281"/>
      <c r="CV23" s="281"/>
      <c r="CW23" s="281"/>
      <c r="CX23" s="281"/>
      <c r="CY23" s="281"/>
      <c r="CZ23" s="281"/>
      <c r="DA23" s="281"/>
      <c r="DB23" s="281"/>
      <c r="DC23" s="281"/>
      <c r="DD23" s="281"/>
      <c r="DE23" s="281"/>
      <c r="DF23" s="281"/>
      <c r="DG23" s="281"/>
      <c r="DH23" s="281"/>
      <c r="DI23" s="281"/>
      <c r="DJ23" s="281"/>
      <c r="DK23" s="281"/>
      <c r="DL23" s="281"/>
      <c r="DM23" s="281"/>
      <c r="DN23" s="281"/>
      <c r="DO23" s="281"/>
      <c r="DP23" s="281"/>
      <c r="DQ23" s="281"/>
      <c r="DR23" s="281"/>
      <c r="DS23" s="281"/>
      <c r="DT23" s="281"/>
      <c r="DU23" s="281"/>
      <c r="DV23" s="281"/>
      <c r="DW23" s="281"/>
      <c r="DX23" s="281"/>
      <c r="DY23" s="281"/>
      <c r="DZ23" s="281"/>
      <c r="EA23" s="281"/>
      <c r="EB23" s="281"/>
      <c r="EC23" s="281"/>
      <c r="ED23" s="281"/>
      <c r="EE23" s="281"/>
      <c r="EF23" s="281"/>
      <c r="EG23" s="281"/>
      <c r="EH23" s="281"/>
      <c r="EI23" s="281"/>
      <c r="EJ23" s="281"/>
      <c r="EK23" s="281"/>
      <c r="EL23" s="281"/>
      <c r="EM23" s="281"/>
      <c r="EN23" s="281"/>
      <c r="EO23" s="281"/>
      <c r="EP23" s="281"/>
      <c r="EQ23" s="281"/>
      <c r="ER23" s="281"/>
      <c r="ES23" s="281"/>
      <c r="ET23" s="281"/>
      <c r="EU23" s="281"/>
      <c r="EV23" s="281"/>
      <c r="EW23" s="281"/>
      <c r="EX23" s="281"/>
      <c r="EY23" s="281"/>
      <c r="EZ23" s="281"/>
      <c r="FA23" s="281"/>
      <c r="FB23" s="281"/>
      <c r="FC23" s="281"/>
      <c r="FD23" s="281"/>
      <c r="FE23" s="281"/>
      <c r="FF23" s="281"/>
      <c r="FG23" s="281"/>
      <c r="FH23" s="281"/>
      <c r="FI23" s="281"/>
      <c r="FJ23" s="281"/>
      <c r="FK23" s="281"/>
      <c r="FL23" s="281"/>
      <c r="FM23" s="281"/>
      <c r="FN23" s="281"/>
      <c r="FO23" s="281"/>
      <c r="FP23" s="281"/>
      <c r="FQ23" s="281"/>
      <c r="FR23" s="281"/>
      <c r="FS23" s="281"/>
      <c r="FT23" s="281"/>
      <c r="FU23" s="281"/>
      <c r="FV23" s="281"/>
      <c r="FW23" s="281"/>
      <c r="FX23" s="281"/>
      <c r="FY23" s="281"/>
      <c r="FZ23" s="281"/>
      <c r="GA23" s="281"/>
      <c r="GB23" s="281"/>
      <c r="GC23" s="281"/>
      <c r="GD23" s="281"/>
      <c r="GE23" s="281"/>
      <c r="GF23" s="281"/>
      <c r="GG23" s="281"/>
      <c r="GH23" s="281"/>
      <c r="GI23" s="281"/>
      <c r="GJ23" s="281"/>
      <c r="GK23" s="281"/>
      <c r="GL23" s="281"/>
      <c r="GM23" s="281"/>
      <c r="GN23" s="281"/>
      <c r="GO23" s="281"/>
      <c r="GP23" s="281"/>
      <c r="GQ23" s="281"/>
      <c r="GR23" s="281"/>
      <c r="GS23" s="281"/>
      <c r="GT23" s="281"/>
      <c r="GU23" s="281"/>
      <c r="GV23" s="281"/>
      <c r="GW23" s="281"/>
      <c r="GX23" s="281"/>
      <c r="GY23" s="281"/>
      <c r="GZ23" s="281"/>
      <c r="HA23" s="281"/>
      <c r="HB23" s="281"/>
      <c r="HC23" s="281"/>
      <c r="HD23" s="281"/>
      <c r="HE23" s="281"/>
      <c r="HF23" s="281"/>
      <c r="HG23" s="281"/>
      <c r="HH23" s="281"/>
      <c r="HI23" s="281"/>
      <c r="HJ23" s="281"/>
      <c r="HK23" s="281"/>
      <c r="HL23" s="281"/>
      <c r="HM23" s="281"/>
      <c r="HN23" s="281"/>
      <c r="HO23" s="281"/>
      <c r="HP23" s="281"/>
      <c r="HQ23" s="281"/>
      <c r="HR23" s="281"/>
      <c r="HS23" s="281"/>
      <c r="HT23" s="281"/>
      <c r="HU23" s="281"/>
      <c r="HV23" s="281"/>
      <c r="HW23" s="281"/>
      <c r="HX23" s="281"/>
      <c r="HY23" s="281"/>
      <c r="HZ23" s="281"/>
      <c r="IA23" s="281"/>
      <c r="IB23" s="281"/>
      <c r="IC23" s="281"/>
      <c r="ID23" s="281"/>
      <c r="IE23" s="281"/>
      <c r="IF23" s="281"/>
      <c r="IG23" s="281"/>
      <c r="IH23" s="281"/>
      <c r="II23" s="281"/>
      <c r="IJ23" s="281"/>
      <c r="IK23" s="281"/>
      <c r="IL23" s="281"/>
      <c r="IM23" s="281"/>
      <c r="IN23" s="281"/>
      <c r="IO23" s="281"/>
      <c r="IP23" s="281"/>
      <c r="IQ23" s="281"/>
      <c r="IR23" s="281"/>
      <c r="IS23" s="281"/>
      <c r="IT23" s="281"/>
      <c r="IU23" s="281"/>
      <c r="IV23" s="281"/>
      <c r="IW23" s="281"/>
      <c r="IX23" s="281"/>
    </row>
    <row r="24" spans="1:258" s="125" customFormat="1" ht="18" customHeight="1" x14ac:dyDescent="0.2">
      <c r="A24" s="281"/>
      <c r="B24" s="233" t="s">
        <v>38</v>
      </c>
      <c r="C24" s="405">
        <v>7697</v>
      </c>
      <c r="D24" s="981">
        <f>[1]Cuadro_CCAA2!$V205</f>
        <v>270.39999999999998</v>
      </c>
      <c r="E24" s="276"/>
      <c r="F24" s="234">
        <v>10716</v>
      </c>
      <c r="G24" s="981">
        <f>[1]Cuadro_CCAA2!$V231</f>
        <v>89.7</v>
      </c>
      <c r="H24" s="276"/>
      <c r="I24" s="234">
        <v>10716</v>
      </c>
      <c r="J24" s="981">
        <f>[1]Cuadro_CCAA2!$V155</f>
        <v>370.79</v>
      </c>
      <c r="K24" s="511"/>
      <c r="L24" s="511">
        <f t="shared" si="1"/>
        <v>4</v>
      </c>
      <c r="M24" s="511">
        <v>12</v>
      </c>
      <c r="N24" s="511">
        <f t="shared" si="2"/>
        <v>4</v>
      </c>
      <c r="O24" s="512" t="str">
        <f t="shared" si="0"/>
        <v>Balears, Illes</v>
      </c>
      <c r="P24" s="515">
        <f t="shared" si="3"/>
        <v>220.41</v>
      </c>
      <c r="Q24" s="510"/>
      <c r="R24" s="510"/>
      <c r="S24" s="513"/>
      <c r="T24" s="513"/>
      <c r="U24" s="513"/>
      <c r="V24" s="513"/>
      <c r="W24" s="281"/>
      <c r="X24" s="281"/>
      <c r="Y24" s="281"/>
      <c r="Z24" s="281"/>
      <c r="AA24" s="281"/>
      <c r="AB24" s="281"/>
      <c r="AC24" s="281"/>
      <c r="AD24" s="281"/>
      <c r="AE24" s="281"/>
      <c r="AF24" s="281"/>
      <c r="AG24" s="281"/>
      <c r="AH24" s="281"/>
      <c r="AI24" s="281"/>
      <c r="AJ24" s="281"/>
      <c r="AK24" s="281"/>
      <c r="AL24" s="281"/>
      <c r="AM24" s="281"/>
      <c r="AN24" s="281"/>
      <c r="AO24" s="281"/>
      <c r="AP24" s="281"/>
      <c r="AQ24" s="281"/>
      <c r="AR24" s="281"/>
      <c r="AS24" s="281"/>
      <c r="AT24" s="281"/>
      <c r="AU24" s="281"/>
      <c r="AV24" s="281"/>
      <c r="AW24" s="281"/>
      <c r="AX24" s="281"/>
      <c r="AY24" s="281"/>
      <c r="AZ24" s="281"/>
      <c r="BA24" s="281"/>
      <c r="BB24" s="281"/>
      <c r="BC24" s="281"/>
      <c r="BD24" s="281"/>
      <c r="BE24" s="281"/>
      <c r="BF24" s="281"/>
      <c r="BG24" s="281"/>
      <c r="BH24" s="281"/>
      <c r="BI24" s="281"/>
      <c r="BJ24" s="281"/>
      <c r="BK24" s="281"/>
      <c r="BL24" s="281"/>
      <c r="BM24" s="281"/>
      <c r="BN24" s="281"/>
      <c r="BO24" s="281"/>
      <c r="BP24" s="281"/>
      <c r="BQ24" s="281"/>
      <c r="BR24" s="281"/>
      <c r="BS24" s="281"/>
      <c r="BT24" s="281"/>
      <c r="BU24" s="281"/>
      <c r="BV24" s="281"/>
      <c r="BW24" s="281"/>
      <c r="BX24" s="281"/>
      <c r="BY24" s="281"/>
      <c r="BZ24" s="281"/>
      <c r="CA24" s="281"/>
      <c r="CB24" s="281"/>
      <c r="CC24" s="281"/>
      <c r="CD24" s="281"/>
      <c r="CE24" s="281"/>
      <c r="CF24" s="281"/>
      <c r="CG24" s="281"/>
      <c r="CH24" s="281"/>
      <c r="CI24" s="281"/>
      <c r="CJ24" s="281"/>
      <c r="CK24" s="281"/>
      <c r="CL24" s="281"/>
      <c r="CM24" s="281"/>
      <c r="CN24" s="281"/>
      <c r="CO24" s="281"/>
      <c r="CP24" s="281"/>
      <c r="CQ24" s="281"/>
      <c r="CR24" s="281"/>
      <c r="CS24" s="281"/>
      <c r="CT24" s="281"/>
      <c r="CU24" s="281"/>
      <c r="CV24" s="281"/>
      <c r="CW24" s="281"/>
      <c r="CX24" s="281"/>
      <c r="CY24" s="281"/>
      <c r="CZ24" s="281"/>
      <c r="DA24" s="281"/>
      <c r="DB24" s="281"/>
      <c r="DC24" s="281"/>
      <c r="DD24" s="281"/>
      <c r="DE24" s="281"/>
      <c r="DF24" s="281"/>
      <c r="DG24" s="281"/>
      <c r="DH24" s="281"/>
      <c r="DI24" s="281"/>
      <c r="DJ24" s="281"/>
      <c r="DK24" s="281"/>
      <c r="DL24" s="281"/>
      <c r="DM24" s="281"/>
      <c r="DN24" s="281"/>
      <c r="DO24" s="281"/>
      <c r="DP24" s="281"/>
      <c r="DQ24" s="281"/>
      <c r="DR24" s="281"/>
      <c r="DS24" s="281"/>
      <c r="DT24" s="281"/>
      <c r="DU24" s="281"/>
      <c r="DV24" s="281"/>
      <c r="DW24" s="281"/>
      <c r="DX24" s="281"/>
      <c r="DY24" s="281"/>
      <c r="DZ24" s="281"/>
      <c r="EA24" s="281"/>
      <c r="EB24" s="281"/>
      <c r="EC24" s="281"/>
      <c r="ED24" s="281"/>
      <c r="EE24" s="281"/>
      <c r="EF24" s="281"/>
      <c r="EG24" s="281"/>
      <c r="EH24" s="281"/>
      <c r="EI24" s="281"/>
      <c r="EJ24" s="281"/>
      <c r="EK24" s="281"/>
      <c r="EL24" s="281"/>
      <c r="EM24" s="281"/>
      <c r="EN24" s="281"/>
      <c r="EO24" s="281"/>
      <c r="EP24" s="281"/>
      <c r="EQ24" s="281"/>
      <c r="ER24" s="281"/>
      <c r="ES24" s="281"/>
      <c r="ET24" s="281"/>
      <c r="EU24" s="281"/>
      <c r="EV24" s="281"/>
      <c r="EW24" s="281"/>
      <c r="EX24" s="281"/>
      <c r="EY24" s="281"/>
      <c r="EZ24" s="281"/>
      <c r="FA24" s="281"/>
      <c r="FB24" s="281"/>
      <c r="FC24" s="281"/>
      <c r="FD24" s="281"/>
      <c r="FE24" s="281"/>
      <c r="FF24" s="281"/>
      <c r="FG24" s="281"/>
      <c r="FH24" s="281"/>
      <c r="FI24" s="281"/>
      <c r="FJ24" s="281"/>
      <c r="FK24" s="281"/>
      <c r="FL24" s="281"/>
      <c r="FM24" s="281"/>
      <c r="FN24" s="281"/>
      <c r="FO24" s="281"/>
      <c r="FP24" s="281"/>
      <c r="FQ24" s="281"/>
      <c r="FR24" s="281"/>
      <c r="FS24" s="281"/>
      <c r="FT24" s="281"/>
      <c r="FU24" s="281"/>
      <c r="FV24" s="281"/>
      <c r="FW24" s="281"/>
      <c r="FX24" s="281"/>
      <c r="FY24" s="281"/>
      <c r="FZ24" s="281"/>
      <c r="GA24" s="281"/>
      <c r="GB24" s="281"/>
      <c r="GC24" s="281"/>
      <c r="GD24" s="281"/>
      <c r="GE24" s="281"/>
      <c r="GF24" s="281"/>
      <c r="GG24" s="281"/>
      <c r="GH24" s="281"/>
      <c r="GI24" s="281"/>
      <c r="GJ24" s="281"/>
      <c r="GK24" s="281"/>
      <c r="GL24" s="281"/>
      <c r="GM24" s="281"/>
      <c r="GN24" s="281"/>
      <c r="GO24" s="281"/>
      <c r="GP24" s="281"/>
      <c r="GQ24" s="281"/>
      <c r="GR24" s="281"/>
      <c r="GS24" s="281"/>
      <c r="GT24" s="281"/>
      <c r="GU24" s="281"/>
      <c r="GV24" s="281"/>
      <c r="GW24" s="281"/>
      <c r="GX24" s="281"/>
      <c r="GY24" s="281"/>
      <c r="GZ24" s="281"/>
      <c r="HA24" s="281"/>
      <c r="HB24" s="281"/>
      <c r="HC24" s="281"/>
      <c r="HD24" s="281"/>
      <c r="HE24" s="281"/>
      <c r="HF24" s="281"/>
      <c r="HG24" s="281"/>
      <c r="HH24" s="281"/>
      <c r="HI24" s="281"/>
      <c r="HJ24" s="281"/>
      <c r="HK24" s="281"/>
      <c r="HL24" s="281"/>
      <c r="HM24" s="281"/>
      <c r="HN24" s="281"/>
      <c r="HO24" s="281"/>
      <c r="HP24" s="281"/>
      <c r="HQ24" s="281"/>
      <c r="HR24" s="281"/>
      <c r="HS24" s="281"/>
      <c r="HT24" s="281"/>
      <c r="HU24" s="281"/>
      <c r="HV24" s="281"/>
      <c r="HW24" s="281"/>
      <c r="HX24" s="281"/>
      <c r="HY24" s="281"/>
      <c r="HZ24" s="281"/>
      <c r="IA24" s="281"/>
      <c r="IB24" s="281"/>
      <c r="IC24" s="281"/>
      <c r="ID24" s="281"/>
      <c r="IE24" s="281"/>
      <c r="IF24" s="281"/>
      <c r="IG24" s="281"/>
      <c r="IH24" s="281"/>
      <c r="II24" s="281"/>
      <c r="IJ24" s="281"/>
      <c r="IK24" s="281"/>
      <c r="IL24" s="281"/>
      <c r="IM24" s="281"/>
      <c r="IN24" s="281"/>
      <c r="IO24" s="281"/>
      <c r="IP24" s="281"/>
      <c r="IQ24" s="281"/>
      <c r="IR24" s="281"/>
      <c r="IS24" s="281"/>
      <c r="IT24" s="281"/>
      <c r="IU24" s="281"/>
      <c r="IV24" s="281"/>
      <c r="IW24" s="281"/>
      <c r="IX24" s="281"/>
    </row>
    <row r="25" spans="1:258" s="125" customFormat="1" ht="18" customHeight="1" x14ac:dyDescent="0.2">
      <c r="A25" s="281"/>
      <c r="B25" s="233" t="s">
        <v>171</v>
      </c>
      <c r="C25" s="405">
        <v>38966</v>
      </c>
      <c r="D25" s="981">
        <f>[1]Cuadro_CCAA2!$V206</f>
        <v>163.02000000000001</v>
      </c>
      <c r="E25" s="276"/>
      <c r="F25" s="234">
        <v>27399</v>
      </c>
      <c r="G25" s="981">
        <f>[1]Cuadro_CCAA2!$V232</f>
        <v>54.98</v>
      </c>
      <c r="H25" s="276"/>
      <c r="I25" s="234">
        <v>27399</v>
      </c>
      <c r="J25" s="981">
        <f>[1]Cuadro_CCAA2!$V156</f>
        <v>287.83999999999997</v>
      </c>
      <c r="K25" s="511"/>
      <c r="L25" s="511">
        <f t="shared" si="1"/>
        <v>8</v>
      </c>
      <c r="M25" s="511">
        <v>13</v>
      </c>
      <c r="N25" s="511">
        <f t="shared" si="2"/>
        <v>17</v>
      </c>
      <c r="O25" s="512" t="str">
        <f t="shared" si="0"/>
        <v>Rioja, La</v>
      </c>
      <c r="P25" s="515">
        <f t="shared" si="3"/>
        <v>211.75</v>
      </c>
      <c r="Q25" s="510"/>
      <c r="R25" s="510"/>
      <c r="S25" s="513"/>
      <c r="T25" s="513"/>
      <c r="U25" s="513"/>
      <c r="V25" s="513"/>
      <c r="W25" s="281"/>
      <c r="X25" s="281"/>
      <c r="Y25" s="281"/>
      <c r="Z25" s="281"/>
      <c r="AA25" s="281"/>
      <c r="AB25" s="281"/>
      <c r="AC25" s="281"/>
      <c r="AD25" s="281"/>
      <c r="AE25" s="281"/>
      <c r="AF25" s="281"/>
      <c r="AG25" s="281"/>
      <c r="AH25" s="281"/>
      <c r="AI25" s="281"/>
      <c r="AJ25" s="281"/>
      <c r="AK25" s="281"/>
      <c r="AL25" s="281"/>
      <c r="AM25" s="281"/>
      <c r="AN25" s="281"/>
      <c r="AO25" s="281"/>
      <c r="AP25" s="281"/>
      <c r="AQ25" s="281"/>
      <c r="AR25" s="281"/>
      <c r="AS25" s="281"/>
      <c r="AT25" s="281"/>
      <c r="AU25" s="281"/>
      <c r="AV25" s="281"/>
      <c r="AW25" s="281"/>
      <c r="AX25" s="281"/>
      <c r="AY25" s="281"/>
      <c r="AZ25" s="281"/>
      <c r="BA25" s="281"/>
      <c r="BB25" s="281"/>
      <c r="BC25" s="281"/>
      <c r="BD25" s="281"/>
      <c r="BE25" s="281"/>
      <c r="BF25" s="281"/>
      <c r="BG25" s="281"/>
      <c r="BH25" s="281"/>
      <c r="BI25" s="281"/>
      <c r="BJ25" s="281"/>
      <c r="BK25" s="281"/>
      <c r="BL25" s="281"/>
      <c r="BM25" s="281"/>
      <c r="BN25" s="281"/>
      <c r="BO25" s="281"/>
      <c r="BP25" s="281"/>
      <c r="BQ25" s="281"/>
      <c r="BR25" s="281"/>
      <c r="BS25" s="281"/>
      <c r="BT25" s="281"/>
      <c r="BU25" s="281"/>
      <c r="BV25" s="281"/>
      <c r="BW25" s="281"/>
      <c r="BX25" s="281"/>
      <c r="BY25" s="281"/>
      <c r="BZ25" s="281"/>
      <c r="CA25" s="281"/>
      <c r="CB25" s="281"/>
      <c r="CC25" s="281"/>
      <c r="CD25" s="281"/>
      <c r="CE25" s="281"/>
      <c r="CF25" s="281"/>
      <c r="CG25" s="281"/>
      <c r="CH25" s="281"/>
      <c r="CI25" s="281"/>
      <c r="CJ25" s="281"/>
      <c r="CK25" s="281"/>
      <c r="CL25" s="281"/>
      <c r="CM25" s="281"/>
      <c r="CN25" s="281"/>
      <c r="CO25" s="281"/>
      <c r="CP25" s="281"/>
      <c r="CQ25" s="281"/>
      <c r="CR25" s="281"/>
      <c r="CS25" s="281"/>
      <c r="CT25" s="281"/>
      <c r="CU25" s="281"/>
      <c r="CV25" s="281"/>
      <c r="CW25" s="281"/>
      <c r="CX25" s="281"/>
      <c r="CY25" s="281"/>
      <c r="CZ25" s="281"/>
      <c r="DA25" s="281"/>
      <c r="DB25" s="281"/>
      <c r="DC25" s="281"/>
      <c r="DD25" s="281"/>
      <c r="DE25" s="281"/>
      <c r="DF25" s="281"/>
      <c r="DG25" s="281"/>
      <c r="DH25" s="281"/>
      <c r="DI25" s="281"/>
      <c r="DJ25" s="281"/>
      <c r="DK25" s="281"/>
      <c r="DL25" s="281"/>
      <c r="DM25" s="281"/>
      <c r="DN25" s="281"/>
      <c r="DO25" s="281"/>
      <c r="DP25" s="281"/>
      <c r="DQ25" s="281"/>
      <c r="DR25" s="281"/>
      <c r="DS25" s="281"/>
      <c r="DT25" s="281"/>
      <c r="DU25" s="281"/>
      <c r="DV25" s="281"/>
      <c r="DW25" s="281"/>
      <c r="DX25" s="281"/>
      <c r="DY25" s="281"/>
      <c r="DZ25" s="281"/>
      <c r="EA25" s="281"/>
      <c r="EB25" s="281"/>
      <c r="EC25" s="281"/>
      <c r="ED25" s="281"/>
      <c r="EE25" s="281"/>
      <c r="EF25" s="281"/>
      <c r="EG25" s="281"/>
      <c r="EH25" s="281"/>
      <c r="EI25" s="281"/>
      <c r="EJ25" s="281"/>
      <c r="EK25" s="281"/>
      <c r="EL25" s="281"/>
      <c r="EM25" s="281"/>
      <c r="EN25" s="281"/>
      <c r="EO25" s="281"/>
      <c r="EP25" s="281"/>
      <c r="EQ25" s="281"/>
      <c r="ER25" s="281"/>
      <c r="ES25" s="281"/>
      <c r="ET25" s="281"/>
      <c r="EU25" s="281"/>
      <c r="EV25" s="281"/>
      <c r="EW25" s="281"/>
      <c r="EX25" s="281"/>
      <c r="EY25" s="281"/>
      <c r="EZ25" s="281"/>
      <c r="FA25" s="281"/>
      <c r="FB25" s="281"/>
      <c r="FC25" s="281"/>
      <c r="FD25" s="281"/>
      <c r="FE25" s="281"/>
      <c r="FF25" s="281"/>
      <c r="FG25" s="281"/>
      <c r="FH25" s="281"/>
      <c r="FI25" s="281"/>
      <c r="FJ25" s="281"/>
      <c r="FK25" s="281"/>
      <c r="FL25" s="281"/>
      <c r="FM25" s="281"/>
      <c r="FN25" s="281"/>
      <c r="FO25" s="281"/>
      <c r="FP25" s="281"/>
      <c r="FQ25" s="281"/>
      <c r="FR25" s="281"/>
      <c r="FS25" s="281"/>
      <c r="FT25" s="281"/>
      <c r="FU25" s="281"/>
      <c r="FV25" s="281"/>
      <c r="FW25" s="281"/>
      <c r="FX25" s="281"/>
      <c r="FY25" s="281"/>
      <c r="FZ25" s="281"/>
      <c r="GA25" s="281"/>
      <c r="GB25" s="281"/>
      <c r="GC25" s="281"/>
      <c r="GD25" s="281"/>
      <c r="GE25" s="281"/>
      <c r="GF25" s="281"/>
      <c r="GG25" s="281"/>
      <c r="GH25" s="281"/>
      <c r="GI25" s="281"/>
      <c r="GJ25" s="281"/>
      <c r="GK25" s="281"/>
      <c r="GL25" s="281"/>
      <c r="GM25" s="281"/>
      <c r="GN25" s="281"/>
      <c r="GO25" s="281"/>
      <c r="GP25" s="281"/>
      <c r="GQ25" s="281"/>
      <c r="GR25" s="281"/>
      <c r="GS25" s="281"/>
      <c r="GT25" s="281"/>
      <c r="GU25" s="281"/>
      <c r="GV25" s="281"/>
      <c r="GW25" s="281"/>
      <c r="GX25" s="281"/>
      <c r="GY25" s="281"/>
      <c r="GZ25" s="281"/>
      <c r="HA25" s="281"/>
      <c r="HB25" s="281"/>
      <c r="HC25" s="281"/>
      <c r="HD25" s="281"/>
      <c r="HE25" s="281"/>
      <c r="HF25" s="281"/>
      <c r="HG25" s="281"/>
      <c r="HH25" s="281"/>
      <c r="HI25" s="281"/>
      <c r="HJ25" s="281"/>
      <c r="HK25" s="281"/>
      <c r="HL25" s="281"/>
      <c r="HM25" s="281"/>
      <c r="HN25" s="281"/>
      <c r="HO25" s="281"/>
      <c r="HP25" s="281"/>
      <c r="HQ25" s="281"/>
      <c r="HR25" s="281"/>
      <c r="HS25" s="281"/>
      <c r="HT25" s="281"/>
      <c r="HU25" s="281"/>
      <c r="HV25" s="281"/>
      <c r="HW25" s="281"/>
      <c r="HX25" s="281"/>
      <c r="HY25" s="281"/>
      <c r="HZ25" s="281"/>
      <c r="IA25" s="281"/>
      <c r="IB25" s="281"/>
      <c r="IC25" s="281"/>
      <c r="ID25" s="281"/>
      <c r="IE25" s="281"/>
      <c r="IF25" s="281"/>
      <c r="IG25" s="281"/>
      <c r="IH25" s="281"/>
      <c r="II25" s="281"/>
      <c r="IJ25" s="281"/>
      <c r="IK25" s="281"/>
      <c r="IL25" s="281"/>
      <c r="IM25" s="281"/>
      <c r="IN25" s="281"/>
      <c r="IO25" s="281"/>
      <c r="IP25" s="281"/>
      <c r="IQ25" s="281"/>
      <c r="IR25" s="281"/>
      <c r="IS25" s="281"/>
      <c r="IT25" s="281"/>
      <c r="IU25" s="281"/>
      <c r="IV25" s="281"/>
      <c r="IW25" s="281"/>
      <c r="IX25" s="281"/>
    </row>
    <row r="26" spans="1:258" s="125" customFormat="1" ht="18" customHeight="1" x14ac:dyDescent="0.2">
      <c r="A26" s="281"/>
      <c r="B26" s="233" t="s">
        <v>46</v>
      </c>
      <c r="C26" s="405">
        <v>8850</v>
      </c>
      <c r="D26" s="981">
        <f>[1]Cuadro_CCAA2!$V207</f>
        <v>264.41000000000003</v>
      </c>
      <c r="E26" s="276"/>
      <c r="F26" s="234">
        <v>4651</v>
      </c>
      <c r="G26" s="981">
        <f>[1]Cuadro_CCAA2!$V233</f>
        <v>254.33</v>
      </c>
      <c r="H26" s="276"/>
      <c r="I26" s="234">
        <v>4651</v>
      </c>
      <c r="J26" s="981">
        <f>[1]Cuadro_CCAA2!$V157</f>
        <v>503.99</v>
      </c>
      <c r="K26" s="511"/>
      <c r="L26" s="511">
        <f t="shared" si="1"/>
        <v>3</v>
      </c>
      <c r="M26" s="511">
        <v>14</v>
      </c>
      <c r="N26" s="511">
        <f t="shared" si="2"/>
        <v>2</v>
      </c>
      <c r="O26" s="512" t="str">
        <f t="shared" si="0"/>
        <v>Aragón</v>
      </c>
      <c r="P26" s="515">
        <f t="shared" si="3"/>
        <v>189.36</v>
      </c>
      <c r="Q26" s="510"/>
      <c r="R26" s="510"/>
      <c r="S26" s="513"/>
      <c r="T26" s="513"/>
      <c r="U26" s="513"/>
      <c r="V26" s="513"/>
      <c r="W26" s="281"/>
      <c r="X26" s="281"/>
      <c r="Y26" s="281"/>
      <c r="Z26" s="281"/>
      <c r="AA26" s="281"/>
      <c r="AB26" s="281"/>
      <c r="AC26" s="281"/>
      <c r="AD26" s="281"/>
      <c r="AE26" s="281"/>
      <c r="AF26" s="281"/>
      <c r="AG26" s="281"/>
      <c r="AH26" s="281"/>
      <c r="AI26" s="281"/>
      <c r="AJ26" s="281"/>
      <c r="AK26" s="281"/>
      <c r="AL26" s="281"/>
      <c r="AM26" s="281"/>
      <c r="AN26" s="281"/>
      <c r="AO26" s="281"/>
      <c r="AP26" s="281"/>
      <c r="AQ26" s="281"/>
      <c r="AR26" s="281"/>
      <c r="AS26" s="281"/>
      <c r="AT26" s="281"/>
      <c r="AU26" s="281"/>
      <c r="AV26" s="281"/>
      <c r="AW26" s="281"/>
      <c r="AX26" s="281"/>
      <c r="AY26" s="281"/>
      <c r="AZ26" s="281"/>
      <c r="BA26" s="281"/>
      <c r="BB26" s="281"/>
      <c r="BC26" s="281"/>
      <c r="BD26" s="281"/>
      <c r="BE26" s="281"/>
      <c r="BF26" s="281"/>
      <c r="BG26" s="281"/>
      <c r="BH26" s="281"/>
      <c r="BI26" s="281"/>
      <c r="BJ26" s="281"/>
      <c r="BK26" s="281"/>
      <c r="BL26" s="281"/>
      <c r="BM26" s="281"/>
      <c r="BN26" s="281"/>
      <c r="BO26" s="281"/>
      <c r="BP26" s="281"/>
      <c r="BQ26" s="281"/>
      <c r="BR26" s="281"/>
      <c r="BS26" s="281"/>
      <c r="BT26" s="281"/>
      <c r="BU26" s="281"/>
      <c r="BV26" s="281"/>
      <c r="BW26" s="281"/>
      <c r="BX26" s="281"/>
      <c r="BY26" s="281"/>
      <c r="BZ26" s="281"/>
      <c r="CA26" s="281"/>
      <c r="CB26" s="281"/>
      <c r="CC26" s="281"/>
      <c r="CD26" s="281"/>
      <c r="CE26" s="281"/>
      <c r="CF26" s="281"/>
      <c r="CG26" s="281"/>
      <c r="CH26" s="281"/>
      <c r="CI26" s="281"/>
      <c r="CJ26" s="281"/>
      <c r="CK26" s="281"/>
      <c r="CL26" s="281"/>
      <c r="CM26" s="281"/>
      <c r="CN26" s="281"/>
      <c r="CO26" s="281"/>
      <c r="CP26" s="281"/>
      <c r="CQ26" s="281"/>
      <c r="CR26" s="281"/>
      <c r="CS26" s="281"/>
      <c r="CT26" s="281"/>
      <c r="CU26" s="281"/>
      <c r="CV26" s="281"/>
      <c r="CW26" s="281"/>
      <c r="CX26" s="281"/>
      <c r="CY26" s="281"/>
      <c r="CZ26" s="281"/>
      <c r="DA26" s="281"/>
      <c r="DB26" s="281"/>
      <c r="DC26" s="281"/>
      <c r="DD26" s="281"/>
      <c r="DE26" s="281"/>
      <c r="DF26" s="281"/>
      <c r="DG26" s="281"/>
      <c r="DH26" s="281"/>
      <c r="DI26" s="281"/>
      <c r="DJ26" s="281"/>
      <c r="DK26" s="281"/>
      <c r="DL26" s="281"/>
      <c r="DM26" s="281"/>
      <c r="DN26" s="281"/>
      <c r="DO26" s="281"/>
      <c r="DP26" s="281"/>
      <c r="DQ26" s="281"/>
      <c r="DR26" s="281"/>
      <c r="DS26" s="281"/>
      <c r="DT26" s="281"/>
      <c r="DU26" s="281"/>
      <c r="DV26" s="281"/>
      <c r="DW26" s="281"/>
      <c r="DX26" s="281"/>
      <c r="DY26" s="281"/>
      <c r="DZ26" s="281"/>
      <c r="EA26" s="281"/>
      <c r="EB26" s="281"/>
      <c r="EC26" s="281"/>
      <c r="ED26" s="281"/>
      <c r="EE26" s="281"/>
      <c r="EF26" s="281"/>
      <c r="EG26" s="281"/>
      <c r="EH26" s="281"/>
      <c r="EI26" s="281"/>
      <c r="EJ26" s="281"/>
      <c r="EK26" s="281"/>
      <c r="EL26" s="281"/>
      <c r="EM26" s="281"/>
      <c r="EN26" s="281"/>
      <c r="EO26" s="281"/>
      <c r="EP26" s="281"/>
      <c r="EQ26" s="281"/>
      <c r="ER26" s="281"/>
      <c r="ES26" s="281"/>
      <c r="ET26" s="281"/>
      <c r="EU26" s="281"/>
      <c r="EV26" s="281"/>
      <c r="EW26" s="281"/>
      <c r="EX26" s="281"/>
      <c r="EY26" s="281"/>
      <c r="EZ26" s="281"/>
      <c r="FA26" s="281"/>
      <c r="FB26" s="281"/>
      <c r="FC26" s="281"/>
      <c r="FD26" s="281"/>
      <c r="FE26" s="281"/>
      <c r="FF26" s="281"/>
      <c r="FG26" s="281"/>
      <c r="FH26" s="281"/>
      <c r="FI26" s="281"/>
      <c r="FJ26" s="281"/>
      <c r="FK26" s="281"/>
      <c r="FL26" s="281"/>
      <c r="FM26" s="281"/>
      <c r="FN26" s="281"/>
      <c r="FO26" s="281"/>
      <c r="FP26" s="281"/>
      <c r="FQ26" s="281"/>
      <c r="FR26" s="281"/>
      <c r="FS26" s="281"/>
      <c r="FT26" s="281"/>
      <c r="FU26" s="281"/>
      <c r="FV26" s="281"/>
      <c r="FW26" s="281"/>
      <c r="FX26" s="281"/>
      <c r="FY26" s="281"/>
      <c r="FZ26" s="281"/>
      <c r="GA26" s="281"/>
      <c r="GB26" s="281"/>
      <c r="GC26" s="281"/>
      <c r="GD26" s="281"/>
      <c r="GE26" s="281"/>
      <c r="GF26" s="281"/>
      <c r="GG26" s="281"/>
      <c r="GH26" s="281"/>
      <c r="GI26" s="281"/>
      <c r="GJ26" s="281"/>
      <c r="GK26" s="281"/>
      <c r="GL26" s="281"/>
      <c r="GM26" s="281"/>
      <c r="GN26" s="281"/>
      <c r="GO26" s="281"/>
      <c r="GP26" s="281"/>
      <c r="GQ26" s="281"/>
      <c r="GR26" s="281"/>
      <c r="GS26" s="281"/>
      <c r="GT26" s="281"/>
      <c r="GU26" s="281"/>
      <c r="GV26" s="281"/>
      <c r="GW26" s="281"/>
      <c r="GX26" s="281"/>
      <c r="GY26" s="281"/>
      <c r="GZ26" s="281"/>
      <c r="HA26" s="281"/>
      <c r="HB26" s="281"/>
      <c r="HC26" s="281"/>
      <c r="HD26" s="281"/>
      <c r="HE26" s="281"/>
      <c r="HF26" s="281"/>
      <c r="HG26" s="281"/>
      <c r="HH26" s="281"/>
      <c r="HI26" s="281"/>
      <c r="HJ26" s="281"/>
      <c r="HK26" s="281"/>
      <c r="HL26" s="281"/>
      <c r="HM26" s="281"/>
      <c r="HN26" s="281"/>
      <c r="HO26" s="281"/>
      <c r="HP26" s="281"/>
      <c r="HQ26" s="281"/>
      <c r="HR26" s="281"/>
      <c r="HS26" s="281"/>
      <c r="HT26" s="281"/>
      <c r="HU26" s="281"/>
      <c r="HV26" s="281"/>
      <c r="HW26" s="281"/>
      <c r="HX26" s="281"/>
      <c r="HY26" s="281"/>
      <c r="HZ26" s="281"/>
      <c r="IA26" s="281"/>
      <c r="IB26" s="281"/>
      <c r="IC26" s="281"/>
      <c r="ID26" s="281"/>
      <c r="IE26" s="281"/>
      <c r="IF26" s="281"/>
      <c r="IG26" s="281"/>
      <c r="IH26" s="281"/>
      <c r="II26" s="281"/>
      <c r="IJ26" s="281"/>
      <c r="IK26" s="281"/>
      <c r="IL26" s="281"/>
      <c r="IM26" s="281"/>
      <c r="IN26" s="281"/>
      <c r="IO26" s="281"/>
      <c r="IP26" s="281"/>
      <c r="IQ26" s="281"/>
      <c r="IR26" s="281"/>
      <c r="IS26" s="281"/>
      <c r="IT26" s="281"/>
      <c r="IU26" s="281"/>
      <c r="IV26" s="281"/>
      <c r="IW26" s="281"/>
      <c r="IX26" s="281"/>
    </row>
    <row r="27" spans="1:258" s="125" customFormat="1" ht="18" customHeight="1" x14ac:dyDescent="0.2">
      <c r="A27" s="281"/>
      <c r="B27" s="233" t="s">
        <v>47</v>
      </c>
      <c r="C27" s="406">
        <v>2843</v>
      </c>
      <c r="D27" s="981">
        <f>[1]Cuadro_CCAA2!$V208</f>
        <v>106.47</v>
      </c>
      <c r="E27" s="276"/>
      <c r="F27" s="238">
        <v>2593</v>
      </c>
      <c r="G27" s="981">
        <f>[1]Cuadro_CCAA2!$V234</f>
        <v>81.69</v>
      </c>
      <c r="H27" s="276"/>
      <c r="I27" s="238">
        <v>2593</v>
      </c>
      <c r="J27" s="981">
        <f>[1]Cuadro_CCAA2!$V158</f>
        <v>177.07</v>
      </c>
      <c r="K27" s="511"/>
      <c r="L27" s="511">
        <f t="shared" si="1"/>
        <v>17</v>
      </c>
      <c r="M27" s="511">
        <v>15</v>
      </c>
      <c r="N27" s="511">
        <f t="shared" si="2"/>
        <v>8</v>
      </c>
      <c r="O27" s="512" t="str">
        <f t="shared" si="0"/>
        <v>Castilla - La Mancha</v>
      </c>
      <c r="P27" s="516">
        <f t="shared" si="3"/>
        <v>185.58</v>
      </c>
      <c r="Q27" s="510"/>
      <c r="R27" s="510"/>
      <c r="S27" s="513"/>
      <c r="T27" s="513"/>
      <c r="U27" s="513"/>
      <c r="V27" s="513"/>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1"/>
      <c r="BU27" s="281"/>
      <c r="BV27" s="281"/>
      <c r="BW27" s="281"/>
      <c r="BX27" s="281"/>
      <c r="BY27" s="281"/>
      <c r="BZ27" s="281"/>
      <c r="CA27" s="281"/>
      <c r="CB27" s="281"/>
      <c r="CC27" s="281"/>
      <c r="CD27" s="281"/>
      <c r="CE27" s="281"/>
      <c r="CF27" s="281"/>
      <c r="CG27" s="281"/>
      <c r="CH27" s="281"/>
      <c r="CI27" s="281"/>
      <c r="CJ27" s="281"/>
      <c r="CK27" s="281"/>
      <c r="CL27" s="281"/>
      <c r="CM27" s="281"/>
      <c r="CN27" s="281"/>
      <c r="CO27" s="281"/>
      <c r="CP27" s="281"/>
      <c r="CQ27" s="281"/>
      <c r="CR27" s="281"/>
      <c r="CS27" s="281"/>
      <c r="CT27" s="281"/>
      <c r="CU27" s="281"/>
      <c r="CV27" s="281"/>
      <c r="CW27" s="281"/>
      <c r="CX27" s="281"/>
      <c r="CY27" s="281"/>
      <c r="CZ27" s="281"/>
      <c r="DA27" s="281"/>
      <c r="DB27" s="281"/>
      <c r="DC27" s="281"/>
      <c r="DD27" s="281"/>
      <c r="DE27" s="281"/>
      <c r="DF27" s="281"/>
      <c r="DG27" s="281"/>
      <c r="DH27" s="281"/>
      <c r="DI27" s="281"/>
      <c r="DJ27" s="281"/>
      <c r="DK27" s="281"/>
      <c r="DL27" s="281"/>
      <c r="DM27" s="281"/>
      <c r="DN27" s="281"/>
      <c r="DO27" s="281"/>
      <c r="DP27" s="281"/>
      <c r="DQ27" s="281"/>
      <c r="DR27" s="281"/>
      <c r="DS27" s="281"/>
      <c r="DT27" s="281"/>
      <c r="DU27" s="281"/>
      <c r="DV27" s="281"/>
      <c r="DW27" s="281"/>
      <c r="DX27" s="281"/>
      <c r="DY27" s="281"/>
      <c r="DZ27" s="281"/>
      <c r="EA27" s="281"/>
      <c r="EB27" s="281"/>
      <c r="EC27" s="281"/>
      <c r="ED27" s="281"/>
      <c r="EE27" s="281"/>
      <c r="EF27" s="281"/>
      <c r="EG27" s="281"/>
      <c r="EH27" s="281"/>
      <c r="EI27" s="281"/>
      <c r="EJ27" s="281"/>
      <c r="EK27" s="281"/>
      <c r="EL27" s="281"/>
      <c r="EM27" s="281"/>
      <c r="EN27" s="281"/>
      <c r="EO27" s="281"/>
      <c r="EP27" s="281"/>
      <c r="EQ27" s="281"/>
      <c r="ER27" s="281"/>
      <c r="ES27" s="281"/>
      <c r="ET27" s="281"/>
      <c r="EU27" s="281"/>
      <c r="EV27" s="281"/>
      <c r="EW27" s="281"/>
      <c r="EX27" s="281"/>
      <c r="EY27" s="281"/>
      <c r="EZ27" s="281"/>
      <c r="FA27" s="281"/>
      <c r="FB27" s="281"/>
      <c r="FC27" s="281"/>
      <c r="FD27" s="281"/>
      <c r="FE27" s="281"/>
      <c r="FF27" s="281"/>
      <c r="FG27" s="281"/>
      <c r="FH27" s="281"/>
      <c r="FI27" s="281"/>
      <c r="FJ27" s="281"/>
      <c r="FK27" s="281"/>
      <c r="FL27" s="281"/>
      <c r="FM27" s="281"/>
      <c r="FN27" s="281"/>
      <c r="FO27" s="281"/>
      <c r="FP27" s="281"/>
      <c r="FQ27" s="281"/>
      <c r="FR27" s="281"/>
      <c r="FS27" s="281"/>
      <c r="FT27" s="281"/>
      <c r="FU27" s="281"/>
      <c r="FV27" s="281"/>
      <c r="FW27" s="281"/>
      <c r="FX27" s="281"/>
      <c r="FY27" s="281"/>
      <c r="FZ27" s="281"/>
      <c r="GA27" s="281"/>
      <c r="GB27" s="281"/>
      <c r="GC27" s="281"/>
      <c r="GD27" s="281"/>
      <c r="GE27" s="281"/>
      <c r="GF27" s="281"/>
      <c r="GG27" s="281"/>
      <c r="GH27" s="281"/>
      <c r="GI27" s="281"/>
      <c r="GJ27" s="281"/>
      <c r="GK27" s="281"/>
      <c r="GL27" s="281"/>
      <c r="GM27" s="281"/>
      <c r="GN27" s="281"/>
      <c r="GO27" s="281"/>
      <c r="GP27" s="281"/>
      <c r="GQ27" s="281"/>
      <c r="GR27" s="281"/>
      <c r="GS27" s="281"/>
      <c r="GT27" s="281"/>
      <c r="GU27" s="281"/>
      <c r="GV27" s="281"/>
      <c r="GW27" s="281"/>
      <c r="GX27" s="281"/>
      <c r="GY27" s="281"/>
      <c r="GZ27" s="281"/>
      <c r="HA27" s="281"/>
      <c r="HB27" s="281"/>
      <c r="HC27" s="281"/>
      <c r="HD27" s="281"/>
      <c r="HE27" s="281"/>
      <c r="HF27" s="281"/>
      <c r="HG27" s="281"/>
      <c r="HH27" s="281"/>
      <c r="HI27" s="281"/>
      <c r="HJ27" s="281"/>
      <c r="HK27" s="281"/>
      <c r="HL27" s="281"/>
      <c r="HM27" s="281"/>
      <c r="HN27" s="281"/>
      <c r="HO27" s="281"/>
      <c r="HP27" s="281"/>
      <c r="HQ27" s="281"/>
      <c r="HR27" s="281"/>
      <c r="HS27" s="281"/>
      <c r="HT27" s="281"/>
      <c r="HU27" s="281"/>
      <c r="HV27" s="281"/>
      <c r="HW27" s="281"/>
      <c r="HX27" s="281"/>
      <c r="HY27" s="281"/>
      <c r="HZ27" s="281"/>
      <c r="IA27" s="281"/>
      <c r="IB27" s="281"/>
      <c r="IC27" s="281"/>
      <c r="ID27" s="281"/>
      <c r="IE27" s="281"/>
      <c r="IF27" s="281"/>
      <c r="IG27" s="281"/>
      <c r="IH27" s="281"/>
      <c r="II27" s="281"/>
      <c r="IJ27" s="281"/>
      <c r="IK27" s="281"/>
      <c r="IL27" s="281"/>
      <c r="IM27" s="281"/>
      <c r="IN27" s="281"/>
      <c r="IO27" s="281"/>
      <c r="IP27" s="281"/>
      <c r="IQ27" s="281"/>
      <c r="IR27" s="281"/>
      <c r="IS27" s="281"/>
      <c r="IT27" s="281"/>
      <c r="IU27" s="281"/>
      <c r="IV27" s="281"/>
      <c r="IW27" s="281"/>
      <c r="IX27" s="281"/>
    </row>
    <row r="28" spans="1:258" s="125" customFormat="1" ht="18" customHeight="1" x14ac:dyDescent="0.2">
      <c r="A28" s="281"/>
      <c r="B28" s="233" t="s">
        <v>172</v>
      </c>
      <c r="C28" s="406">
        <v>17982</v>
      </c>
      <c r="D28" s="981">
        <f>[1]Cuadro_CCAA2!$V209</f>
        <v>87.39</v>
      </c>
      <c r="E28" s="276"/>
      <c r="F28" s="238">
        <v>8763</v>
      </c>
      <c r="G28" s="981">
        <f>[1]Cuadro_CCAA2!$V235</f>
        <v>47.7</v>
      </c>
      <c r="H28" s="276"/>
      <c r="I28" s="238">
        <v>8763</v>
      </c>
      <c r="J28" s="981">
        <f>[1]Cuadro_CCAA2!$V159</f>
        <v>141.47999999999999</v>
      </c>
      <c r="K28" s="511"/>
      <c r="L28" s="511">
        <f t="shared" si="1"/>
        <v>18</v>
      </c>
      <c r="M28" s="511">
        <v>16</v>
      </c>
      <c r="N28" s="511">
        <f t="shared" si="2"/>
        <v>6</v>
      </c>
      <c r="O28" s="512" t="str">
        <f t="shared" si="0"/>
        <v>Cantabria</v>
      </c>
      <c r="P28" s="515">
        <f t="shared" si="3"/>
        <v>177.48</v>
      </c>
      <c r="Q28" s="510"/>
      <c r="R28" s="510"/>
      <c r="S28" s="513"/>
      <c r="T28" s="513"/>
      <c r="U28" s="513"/>
      <c r="V28" s="513"/>
      <c r="W28" s="281"/>
      <c r="X28" s="281"/>
      <c r="Y28" s="281"/>
      <c r="Z28" s="281"/>
      <c r="AA28" s="281"/>
      <c r="AB28" s="281"/>
      <c r="AC28" s="281"/>
      <c r="AD28" s="281"/>
      <c r="AE28" s="281"/>
      <c r="AF28" s="281"/>
      <c r="AG28" s="281"/>
      <c r="AH28" s="281"/>
      <c r="AI28" s="281"/>
      <c r="AJ28" s="281"/>
      <c r="AK28" s="281"/>
      <c r="AL28" s="281"/>
      <c r="AM28" s="281"/>
      <c r="AN28" s="281"/>
      <c r="AO28" s="281"/>
      <c r="AP28" s="281"/>
      <c r="AQ28" s="281"/>
      <c r="AR28" s="281"/>
      <c r="AS28" s="281"/>
      <c r="AT28" s="281"/>
      <c r="AU28" s="281"/>
      <c r="AV28" s="281"/>
      <c r="AW28" s="281"/>
      <c r="AX28" s="281"/>
      <c r="AY28" s="281"/>
      <c r="AZ28" s="281"/>
      <c r="BA28" s="281"/>
      <c r="BB28" s="281"/>
      <c r="BC28" s="281"/>
      <c r="BD28" s="281"/>
      <c r="BE28" s="281"/>
      <c r="BF28" s="281"/>
      <c r="BG28" s="281"/>
      <c r="BH28" s="281"/>
      <c r="BI28" s="281"/>
      <c r="BJ28" s="281"/>
      <c r="BK28" s="281"/>
      <c r="BL28" s="281"/>
      <c r="BM28" s="281"/>
      <c r="BN28" s="281"/>
      <c r="BO28" s="281"/>
      <c r="BP28" s="281"/>
      <c r="BQ28" s="281"/>
      <c r="BR28" s="281"/>
      <c r="BS28" s="281"/>
      <c r="BT28" s="281"/>
      <c r="BU28" s="281"/>
      <c r="BV28" s="281"/>
      <c r="BW28" s="281"/>
      <c r="BX28" s="281"/>
      <c r="BY28" s="281"/>
      <c r="BZ28" s="281"/>
      <c r="CA28" s="281"/>
      <c r="CB28" s="281"/>
      <c r="CC28" s="281"/>
      <c r="CD28" s="281"/>
      <c r="CE28" s="281"/>
      <c r="CF28" s="281"/>
      <c r="CG28" s="281"/>
      <c r="CH28" s="281"/>
      <c r="CI28" s="281"/>
      <c r="CJ28" s="281"/>
      <c r="CK28" s="281"/>
      <c r="CL28" s="281"/>
      <c r="CM28" s="281"/>
      <c r="CN28" s="281"/>
      <c r="CO28" s="281"/>
      <c r="CP28" s="281"/>
      <c r="CQ28" s="281"/>
      <c r="CR28" s="281"/>
      <c r="CS28" s="281"/>
      <c r="CT28" s="281"/>
      <c r="CU28" s="281"/>
      <c r="CV28" s="281"/>
      <c r="CW28" s="281"/>
      <c r="CX28" s="281"/>
      <c r="CY28" s="281"/>
      <c r="CZ28" s="281"/>
      <c r="DA28" s="281"/>
      <c r="DB28" s="281"/>
      <c r="DC28" s="281"/>
      <c r="DD28" s="281"/>
      <c r="DE28" s="281"/>
      <c r="DF28" s="281"/>
      <c r="DG28" s="281"/>
      <c r="DH28" s="281"/>
      <c r="DI28" s="281"/>
      <c r="DJ28" s="281"/>
      <c r="DK28" s="281"/>
      <c r="DL28" s="281"/>
      <c r="DM28" s="281"/>
      <c r="DN28" s="281"/>
      <c r="DO28" s="281"/>
      <c r="DP28" s="281"/>
      <c r="DQ28" s="281"/>
      <c r="DR28" s="281"/>
      <c r="DS28" s="281"/>
      <c r="DT28" s="281"/>
      <c r="DU28" s="281"/>
      <c r="DV28" s="281"/>
      <c r="DW28" s="281"/>
      <c r="DX28" s="281"/>
      <c r="DY28" s="281"/>
      <c r="DZ28" s="281"/>
      <c r="EA28" s="281"/>
      <c r="EB28" s="281"/>
      <c r="EC28" s="281"/>
      <c r="ED28" s="281"/>
      <c r="EE28" s="281"/>
      <c r="EF28" s="281"/>
      <c r="EG28" s="281"/>
      <c r="EH28" s="281"/>
      <c r="EI28" s="281"/>
      <c r="EJ28" s="281"/>
      <c r="EK28" s="281"/>
      <c r="EL28" s="281"/>
      <c r="EM28" s="281"/>
      <c r="EN28" s="281"/>
      <c r="EO28" s="281"/>
      <c r="EP28" s="281"/>
      <c r="EQ28" s="281"/>
      <c r="ER28" s="281"/>
      <c r="ES28" s="281"/>
      <c r="ET28" s="281"/>
      <c r="EU28" s="281"/>
      <c r="EV28" s="281"/>
      <c r="EW28" s="281"/>
      <c r="EX28" s="281"/>
      <c r="EY28" s="281"/>
      <c r="EZ28" s="281"/>
      <c r="FA28" s="281"/>
      <c r="FB28" s="281"/>
      <c r="FC28" s="281"/>
      <c r="FD28" s="281"/>
      <c r="FE28" s="281"/>
      <c r="FF28" s="281"/>
      <c r="FG28" s="281"/>
      <c r="FH28" s="281"/>
      <c r="FI28" s="281"/>
      <c r="FJ28" s="281"/>
      <c r="FK28" s="281"/>
      <c r="FL28" s="281"/>
      <c r="FM28" s="281"/>
      <c r="FN28" s="281"/>
      <c r="FO28" s="281"/>
      <c r="FP28" s="281"/>
      <c r="FQ28" s="281"/>
      <c r="FR28" s="281"/>
      <c r="FS28" s="281"/>
      <c r="FT28" s="281"/>
      <c r="FU28" s="281"/>
      <c r="FV28" s="281"/>
      <c r="FW28" s="281"/>
      <c r="FX28" s="281"/>
      <c r="FY28" s="281"/>
      <c r="FZ28" s="281"/>
      <c r="GA28" s="281"/>
      <c r="GB28" s="281"/>
      <c r="GC28" s="281"/>
      <c r="GD28" s="281"/>
      <c r="GE28" s="281"/>
      <c r="GF28" s="281"/>
      <c r="GG28" s="281"/>
      <c r="GH28" s="281"/>
      <c r="GI28" s="281"/>
      <c r="GJ28" s="281"/>
      <c r="GK28" s="281"/>
      <c r="GL28" s="281"/>
      <c r="GM28" s="281"/>
      <c r="GN28" s="281"/>
      <c r="GO28" s="281"/>
      <c r="GP28" s="281"/>
      <c r="GQ28" s="281"/>
      <c r="GR28" s="281"/>
      <c r="GS28" s="281"/>
      <c r="GT28" s="281"/>
      <c r="GU28" s="281"/>
      <c r="GV28" s="281"/>
      <c r="GW28" s="281"/>
      <c r="GX28" s="281"/>
      <c r="GY28" s="281"/>
      <c r="GZ28" s="281"/>
      <c r="HA28" s="281"/>
      <c r="HB28" s="281"/>
      <c r="HC28" s="281"/>
      <c r="HD28" s="281"/>
      <c r="HE28" s="281"/>
      <c r="HF28" s="281"/>
      <c r="HG28" s="281"/>
      <c r="HH28" s="281"/>
      <c r="HI28" s="281"/>
      <c r="HJ28" s="281"/>
      <c r="HK28" s="281"/>
      <c r="HL28" s="281"/>
      <c r="HM28" s="281"/>
      <c r="HN28" s="281"/>
      <c r="HO28" s="281"/>
      <c r="HP28" s="281"/>
      <c r="HQ28" s="281"/>
      <c r="HR28" s="281"/>
      <c r="HS28" s="281"/>
      <c r="HT28" s="281"/>
      <c r="HU28" s="281"/>
      <c r="HV28" s="281"/>
      <c r="HW28" s="281"/>
      <c r="HX28" s="281"/>
      <c r="HY28" s="281"/>
      <c r="HZ28" s="281"/>
      <c r="IA28" s="281"/>
      <c r="IB28" s="281"/>
      <c r="IC28" s="281"/>
      <c r="ID28" s="281"/>
      <c r="IE28" s="281"/>
      <c r="IF28" s="281"/>
      <c r="IG28" s="281"/>
      <c r="IH28" s="281"/>
      <c r="II28" s="281"/>
      <c r="IJ28" s="281"/>
      <c r="IK28" s="281"/>
      <c r="IL28" s="281"/>
      <c r="IM28" s="281"/>
      <c r="IN28" s="281"/>
      <c r="IO28" s="281"/>
      <c r="IP28" s="281"/>
      <c r="IQ28" s="281"/>
      <c r="IR28" s="281"/>
      <c r="IS28" s="281"/>
      <c r="IT28" s="281"/>
      <c r="IU28" s="281"/>
      <c r="IV28" s="281"/>
      <c r="IW28" s="281"/>
      <c r="IX28" s="281"/>
    </row>
    <row r="29" spans="1:258" s="125" customFormat="1" ht="18" customHeight="1" x14ac:dyDescent="0.2">
      <c r="A29" s="281"/>
      <c r="B29" s="233" t="s">
        <v>49</v>
      </c>
      <c r="C29" s="406">
        <v>2626</v>
      </c>
      <c r="D29" s="982">
        <f>[1]Cuadro_CCAA2!$V210</f>
        <v>51.61</v>
      </c>
      <c r="E29" s="276"/>
      <c r="F29" s="238">
        <v>1547</v>
      </c>
      <c r="G29" s="982">
        <f>[1]Cuadro_CCAA2!$V236</f>
        <v>165.35</v>
      </c>
      <c r="H29" s="276"/>
      <c r="I29" s="238">
        <v>1547</v>
      </c>
      <c r="J29" s="982">
        <f>[1]Cuadro_CCAA2!$V160</f>
        <v>211.75</v>
      </c>
      <c r="K29" s="511"/>
      <c r="L29" s="511">
        <f t="shared" si="1"/>
        <v>13</v>
      </c>
      <c r="M29" s="511">
        <v>17</v>
      </c>
      <c r="N29" s="511">
        <f t="shared" si="2"/>
        <v>15</v>
      </c>
      <c r="O29" s="512" t="str">
        <f t="shared" si="0"/>
        <v>Navarra, Comunidad Foral de</v>
      </c>
      <c r="P29" s="515">
        <f t="shared" si="3"/>
        <v>177.07</v>
      </c>
      <c r="Q29" s="510"/>
      <c r="R29" s="510"/>
      <c r="S29" s="513"/>
      <c r="T29" s="513"/>
      <c r="U29" s="513"/>
      <c r="V29" s="513"/>
      <c r="W29" s="281"/>
      <c r="X29" s="281"/>
      <c r="Y29" s="281"/>
      <c r="Z29" s="281"/>
      <c r="AA29" s="281"/>
      <c r="AB29" s="281"/>
      <c r="AC29" s="281"/>
      <c r="AD29" s="281"/>
      <c r="AE29" s="281"/>
      <c r="AF29" s="281"/>
      <c r="AG29" s="281"/>
      <c r="AH29" s="281"/>
      <c r="AI29" s="281"/>
      <c r="AJ29" s="281"/>
      <c r="AK29" s="281"/>
      <c r="AL29" s="281"/>
      <c r="AM29" s="281"/>
      <c r="AN29" s="281"/>
      <c r="AO29" s="281"/>
      <c r="AP29" s="281"/>
      <c r="AQ29" s="281"/>
      <c r="AR29" s="281"/>
      <c r="AS29" s="281"/>
      <c r="AT29" s="281"/>
      <c r="AU29" s="281"/>
      <c r="AV29" s="281"/>
      <c r="AW29" s="281"/>
      <c r="AX29" s="281"/>
      <c r="AY29" s="281"/>
      <c r="AZ29" s="281"/>
      <c r="BA29" s="281"/>
      <c r="BB29" s="281"/>
      <c r="BC29" s="281"/>
      <c r="BD29" s="281"/>
      <c r="BE29" s="281"/>
      <c r="BF29" s="281"/>
      <c r="BG29" s="281"/>
      <c r="BH29" s="281"/>
      <c r="BI29" s="281"/>
      <c r="BJ29" s="281"/>
      <c r="BK29" s="281"/>
      <c r="BL29" s="281"/>
      <c r="BM29" s="281"/>
      <c r="BN29" s="281"/>
      <c r="BO29" s="281"/>
      <c r="BP29" s="281"/>
      <c r="BQ29" s="281"/>
      <c r="BR29" s="281"/>
      <c r="BS29" s="281"/>
      <c r="BT29" s="281"/>
      <c r="BU29" s="281"/>
      <c r="BV29" s="281"/>
      <c r="BW29" s="281"/>
      <c r="BX29" s="281"/>
      <c r="BY29" s="281"/>
      <c r="BZ29" s="281"/>
      <c r="CA29" s="281"/>
      <c r="CB29" s="281"/>
      <c r="CC29" s="281"/>
      <c r="CD29" s="281"/>
      <c r="CE29" s="281"/>
      <c r="CF29" s="281"/>
      <c r="CG29" s="281"/>
      <c r="CH29" s="281"/>
      <c r="CI29" s="281"/>
      <c r="CJ29" s="281"/>
      <c r="CK29" s="281"/>
      <c r="CL29" s="281"/>
      <c r="CM29" s="281"/>
      <c r="CN29" s="281"/>
      <c r="CO29" s="281"/>
      <c r="CP29" s="281"/>
      <c r="CQ29" s="281"/>
      <c r="CR29" s="281"/>
      <c r="CS29" s="281"/>
      <c r="CT29" s="281"/>
      <c r="CU29" s="281"/>
      <c r="CV29" s="281"/>
      <c r="CW29" s="281"/>
      <c r="CX29" s="281"/>
      <c r="CY29" s="281"/>
      <c r="CZ29" s="281"/>
      <c r="DA29" s="281"/>
      <c r="DB29" s="281"/>
      <c r="DC29" s="281"/>
      <c r="DD29" s="281"/>
      <c r="DE29" s="281"/>
      <c r="DF29" s="281"/>
      <c r="DG29" s="281"/>
      <c r="DH29" s="281"/>
      <c r="DI29" s="281"/>
      <c r="DJ29" s="281"/>
      <c r="DK29" s="281"/>
      <c r="DL29" s="281"/>
      <c r="DM29" s="281"/>
      <c r="DN29" s="281"/>
      <c r="DO29" s="281"/>
      <c r="DP29" s="281"/>
      <c r="DQ29" s="281"/>
      <c r="DR29" s="281"/>
      <c r="DS29" s="281"/>
      <c r="DT29" s="281"/>
      <c r="DU29" s="281"/>
      <c r="DV29" s="281"/>
      <c r="DW29" s="281"/>
      <c r="DX29" s="281"/>
      <c r="DY29" s="281"/>
      <c r="DZ29" s="281"/>
      <c r="EA29" s="281"/>
      <c r="EB29" s="281"/>
      <c r="EC29" s="281"/>
      <c r="ED29" s="281"/>
      <c r="EE29" s="281"/>
      <c r="EF29" s="281"/>
      <c r="EG29" s="281"/>
      <c r="EH29" s="281"/>
      <c r="EI29" s="281"/>
      <c r="EJ29" s="281"/>
      <c r="EK29" s="281"/>
      <c r="EL29" s="281"/>
      <c r="EM29" s="281"/>
      <c r="EN29" s="281"/>
      <c r="EO29" s="281"/>
      <c r="EP29" s="281"/>
      <c r="EQ29" s="281"/>
      <c r="ER29" s="281"/>
      <c r="ES29" s="281"/>
      <c r="ET29" s="281"/>
      <c r="EU29" s="281"/>
      <c r="EV29" s="281"/>
      <c r="EW29" s="281"/>
      <c r="EX29" s="281"/>
      <c r="EY29" s="281"/>
      <c r="EZ29" s="281"/>
      <c r="FA29" s="281"/>
      <c r="FB29" s="281"/>
      <c r="FC29" s="281"/>
      <c r="FD29" s="281"/>
      <c r="FE29" s="281"/>
      <c r="FF29" s="281"/>
      <c r="FG29" s="281"/>
      <c r="FH29" s="281"/>
      <c r="FI29" s="281"/>
      <c r="FJ29" s="281"/>
      <c r="FK29" s="281"/>
      <c r="FL29" s="281"/>
      <c r="FM29" s="281"/>
      <c r="FN29" s="281"/>
      <c r="FO29" s="281"/>
      <c r="FP29" s="281"/>
      <c r="FQ29" s="281"/>
      <c r="FR29" s="281"/>
      <c r="FS29" s="281"/>
      <c r="FT29" s="281"/>
      <c r="FU29" s="281"/>
      <c r="FV29" s="281"/>
      <c r="FW29" s="281"/>
      <c r="FX29" s="281"/>
      <c r="FY29" s="281"/>
      <c r="FZ29" s="281"/>
      <c r="GA29" s="281"/>
      <c r="GB29" s="281"/>
      <c r="GC29" s="281"/>
      <c r="GD29" s="281"/>
      <c r="GE29" s="281"/>
      <c r="GF29" s="281"/>
      <c r="GG29" s="281"/>
      <c r="GH29" s="281"/>
      <c r="GI29" s="281"/>
      <c r="GJ29" s="281"/>
      <c r="GK29" s="281"/>
      <c r="GL29" s="281"/>
      <c r="GM29" s="281"/>
      <c r="GN29" s="281"/>
      <c r="GO29" s="281"/>
      <c r="GP29" s="281"/>
      <c r="GQ29" s="281"/>
      <c r="GR29" s="281"/>
      <c r="GS29" s="281"/>
      <c r="GT29" s="281"/>
      <c r="GU29" s="281"/>
      <c r="GV29" s="281"/>
      <c r="GW29" s="281"/>
      <c r="GX29" s="281"/>
      <c r="GY29" s="281"/>
      <c r="GZ29" s="281"/>
      <c r="HA29" s="281"/>
      <c r="HB29" s="281"/>
      <c r="HC29" s="281"/>
      <c r="HD29" s="281"/>
      <c r="HE29" s="281"/>
      <c r="HF29" s="281"/>
      <c r="HG29" s="281"/>
      <c r="HH29" s="281"/>
      <c r="HI29" s="281"/>
      <c r="HJ29" s="281"/>
      <c r="HK29" s="281"/>
      <c r="HL29" s="281"/>
      <c r="HM29" s="281"/>
      <c r="HN29" s="281"/>
      <c r="HO29" s="281"/>
      <c r="HP29" s="281"/>
      <c r="HQ29" s="281"/>
      <c r="HR29" s="281"/>
      <c r="HS29" s="281"/>
      <c r="HT29" s="281"/>
      <c r="HU29" s="281"/>
      <c r="HV29" s="281"/>
      <c r="HW29" s="281"/>
      <c r="HX29" s="281"/>
      <c r="HY29" s="281"/>
      <c r="HZ29" s="281"/>
      <c r="IA29" s="281"/>
      <c r="IB29" s="281"/>
      <c r="IC29" s="281"/>
      <c r="ID29" s="281"/>
      <c r="IE29" s="281"/>
      <c r="IF29" s="281"/>
      <c r="IG29" s="281"/>
      <c r="IH29" s="281"/>
      <c r="II29" s="281"/>
      <c r="IJ29" s="281"/>
      <c r="IK29" s="281"/>
      <c r="IL29" s="281"/>
      <c r="IM29" s="281"/>
      <c r="IN29" s="281"/>
      <c r="IO29" s="281"/>
      <c r="IP29" s="281"/>
      <c r="IQ29" s="281"/>
      <c r="IR29" s="281"/>
      <c r="IS29" s="281"/>
      <c r="IT29" s="281"/>
      <c r="IU29" s="281"/>
      <c r="IV29" s="281"/>
      <c r="IW29" s="281"/>
      <c r="IX29" s="281"/>
    </row>
    <row r="30" spans="1:258" s="125" customFormat="1" ht="18" customHeight="1" x14ac:dyDescent="0.2">
      <c r="A30" s="281"/>
      <c r="B30" s="233" t="s">
        <v>42</v>
      </c>
      <c r="C30" s="238">
        <v>406</v>
      </c>
      <c r="D30" s="983">
        <f>[1]Cuadro_CCAA2!$V211</f>
        <v>33.93</v>
      </c>
      <c r="E30" s="276"/>
      <c r="F30" s="238">
        <v>265</v>
      </c>
      <c r="G30" s="983">
        <f>[1]Cuadro_CCAA2!$V237</f>
        <v>33.35</v>
      </c>
      <c r="H30" s="276"/>
      <c r="I30" s="238">
        <v>265</v>
      </c>
      <c r="J30" s="983">
        <f>[1]Cuadro_CCAA2!$V161</f>
        <v>66.92</v>
      </c>
      <c r="K30" s="511"/>
      <c r="L30" s="511">
        <f t="shared" si="1"/>
        <v>20</v>
      </c>
      <c r="M30" s="511">
        <v>18</v>
      </c>
      <c r="N30" s="511">
        <f t="shared" si="2"/>
        <v>16</v>
      </c>
      <c r="O30" s="512" t="str">
        <f t="shared" si="0"/>
        <v>País Vasco*</v>
      </c>
      <c r="P30" s="515">
        <f t="shared" si="3"/>
        <v>141.47999999999999</v>
      </c>
      <c r="Q30" s="231"/>
      <c r="R30" s="231"/>
      <c r="S30" s="513"/>
      <c r="T30" s="513"/>
      <c r="U30" s="513"/>
      <c r="V30" s="513"/>
      <c r="W30" s="281"/>
      <c r="X30" s="281"/>
      <c r="Y30" s="281"/>
      <c r="Z30" s="281"/>
      <c r="AA30" s="281"/>
      <c r="AB30" s="281"/>
      <c r="AC30" s="281"/>
      <c r="AD30" s="281"/>
      <c r="AE30" s="281"/>
      <c r="AF30" s="281"/>
      <c r="AG30" s="281"/>
      <c r="AH30" s="281"/>
      <c r="AI30" s="281"/>
      <c r="AJ30" s="281"/>
      <c r="AK30" s="281"/>
      <c r="AL30" s="281"/>
      <c r="AM30" s="281"/>
      <c r="AN30" s="281"/>
      <c r="AO30" s="281"/>
      <c r="AP30" s="281"/>
      <c r="AQ30" s="281"/>
      <c r="AR30" s="281"/>
      <c r="AS30" s="281"/>
      <c r="AT30" s="281"/>
      <c r="AU30" s="281"/>
      <c r="AV30" s="281"/>
      <c r="AW30" s="281"/>
      <c r="AX30" s="281"/>
      <c r="AY30" s="281"/>
      <c r="AZ30" s="281"/>
      <c r="BA30" s="281"/>
      <c r="BB30" s="281"/>
      <c r="BC30" s="281"/>
      <c r="BD30" s="281"/>
      <c r="BE30" s="281"/>
      <c r="BF30" s="281"/>
      <c r="BG30" s="281"/>
      <c r="BH30" s="281"/>
      <c r="BI30" s="281"/>
      <c r="BJ30" s="281"/>
      <c r="BK30" s="281"/>
      <c r="BL30" s="281"/>
      <c r="BM30" s="281"/>
      <c r="BN30" s="281"/>
      <c r="BO30" s="281"/>
      <c r="BP30" s="281"/>
      <c r="BQ30" s="281"/>
      <c r="BR30" s="281"/>
      <c r="BS30" s="281"/>
      <c r="BT30" s="281"/>
      <c r="BU30" s="281"/>
      <c r="BV30" s="281"/>
      <c r="BW30" s="281"/>
      <c r="BX30" s="281"/>
      <c r="BY30" s="281"/>
      <c r="BZ30" s="281"/>
      <c r="CA30" s="281"/>
      <c r="CB30" s="281"/>
      <c r="CC30" s="281"/>
      <c r="CD30" s="281"/>
      <c r="CE30" s="281"/>
      <c r="CF30" s="281"/>
      <c r="CG30" s="281"/>
      <c r="CH30" s="281"/>
      <c r="CI30" s="281"/>
      <c r="CJ30" s="281"/>
      <c r="CK30" s="281"/>
      <c r="CL30" s="281"/>
      <c r="CM30" s="281"/>
      <c r="CN30" s="281"/>
      <c r="CO30" s="281"/>
      <c r="CP30" s="281"/>
      <c r="CQ30" s="281"/>
      <c r="CR30" s="281"/>
      <c r="CS30" s="281"/>
      <c r="CT30" s="281"/>
      <c r="CU30" s="281"/>
      <c r="CV30" s="281"/>
      <c r="CW30" s="281"/>
      <c r="CX30" s="281"/>
      <c r="CY30" s="281"/>
      <c r="CZ30" s="281"/>
      <c r="DA30" s="281"/>
      <c r="DB30" s="281"/>
      <c r="DC30" s="281"/>
      <c r="DD30" s="281"/>
      <c r="DE30" s="281"/>
      <c r="DF30" s="281"/>
      <c r="DG30" s="281"/>
      <c r="DH30" s="281"/>
      <c r="DI30" s="281"/>
      <c r="DJ30" s="281"/>
      <c r="DK30" s="281"/>
      <c r="DL30" s="281"/>
      <c r="DM30" s="281"/>
      <c r="DN30" s="281"/>
      <c r="DO30" s="281"/>
      <c r="DP30" s="281"/>
      <c r="DQ30" s="281"/>
      <c r="DR30" s="281"/>
      <c r="DS30" s="281"/>
      <c r="DT30" s="281"/>
      <c r="DU30" s="281"/>
      <c r="DV30" s="281"/>
      <c r="DW30" s="281"/>
      <c r="DX30" s="281"/>
      <c r="DY30" s="281"/>
      <c r="DZ30" s="281"/>
      <c r="EA30" s="281"/>
      <c r="EB30" s="281"/>
      <c r="EC30" s="281"/>
      <c r="ED30" s="281"/>
      <c r="EE30" s="281"/>
      <c r="EF30" s="281"/>
      <c r="EG30" s="281"/>
      <c r="EH30" s="281"/>
      <c r="EI30" s="281"/>
      <c r="EJ30" s="281"/>
      <c r="EK30" s="281"/>
      <c r="EL30" s="281"/>
      <c r="EM30" s="281"/>
      <c r="EN30" s="281"/>
      <c r="EO30" s="281"/>
      <c r="EP30" s="281"/>
      <c r="EQ30" s="281"/>
      <c r="ER30" s="281"/>
      <c r="ES30" s="281"/>
      <c r="ET30" s="281"/>
      <c r="EU30" s="281"/>
      <c r="EV30" s="281"/>
      <c r="EW30" s="281"/>
      <c r="EX30" s="281"/>
      <c r="EY30" s="281"/>
      <c r="EZ30" s="281"/>
      <c r="FA30" s="281"/>
      <c r="FB30" s="281"/>
      <c r="FC30" s="281"/>
      <c r="FD30" s="281"/>
      <c r="FE30" s="281"/>
      <c r="FF30" s="281"/>
      <c r="FG30" s="281"/>
      <c r="FH30" s="281"/>
      <c r="FI30" s="281"/>
      <c r="FJ30" s="281"/>
      <c r="FK30" s="281"/>
      <c r="FL30" s="281"/>
      <c r="FM30" s="281"/>
      <c r="FN30" s="281"/>
      <c r="FO30" s="281"/>
      <c r="FP30" s="281"/>
      <c r="FQ30" s="281"/>
      <c r="FR30" s="281"/>
      <c r="FS30" s="281"/>
      <c r="FT30" s="281"/>
      <c r="FU30" s="281"/>
      <c r="FV30" s="281"/>
      <c r="FW30" s="281"/>
      <c r="FX30" s="281"/>
      <c r="FY30" s="281"/>
      <c r="FZ30" s="281"/>
      <c r="GA30" s="281"/>
      <c r="GB30" s="281"/>
      <c r="GC30" s="281"/>
      <c r="GD30" s="281"/>
      <c r="GE30" s="281"/>
      <c r="GF30" s="281"/>
      <c r="GG30" s="281"/>
      <c r="GH30" s="281"/>
      <c r="GI30" s="281"/>
      <c r="GJ30" s="281"/>
      <c r="GK30" s="281"/>
      <c r="GL30" s="281"/>
      <c r="GM30" s="281"/>
      <c r="GN30" s="281"/>
      <c r="GO30" s="281"/>
      <c r="GP30" s="281"/>
      <c r="GQ30" s="281"/>
      <c r="GR30" s="281"/>
      <c r="GS30" s="281"/>
      <c r="GT30" s="281"/>
      <c r="GU30" s="281"/>
      <c r="GV30" s="281"/>
      <c r="GW30" s="281"/>
      <c r="GX30" s="281"/>
      <c r="GY30" s="281"/>
      <c r="GZ30" s="281"/>
      <c r="HA30" s="281"/>
      <c r="HB30" s="281"/>
      <c r="HC30" s="281"/>
      <c r="HD30" s="281"/>
      <c r="HE30" s="281"/>
      <c r="HF30" s="281"/>
      <c r="HG30" s="281"/>
      <c r="HH30" s="281"/>
      <c r="HI30" s="281"/>
      <c r="HJ30" s="281"/>
      <c r="HK30" s="281"/>
      <c r="HL30" s="281"/>
      <c r="HM30" s="281"/>
      <c r="HN30" s="281"/>
      <c r="HO30" s="281"/>
      <c r="HP30" s="281"/>
      <c r="HQ30" s="281"/>
      <c r="HR30" s="281"/>
      <c r="HS30" s="281"/>
      <c r="HT30" s="281"/>
      <c r="HU30" s="281"/>
      <c r="HV30" s="281"/>
      <c r="HW30" s="281"/>
      <c r="HX30" s="281"/>
      <c r="HY30" s="281"/>
      <c r="HZ30" s="281"/>
      <c r="IA30" s="281"/>
      <c r="IB30" s="281"/>
      <c r="IC30" s="281"/>
      <c r="ID30" s="281"/>
      <c r="IE30" s="281"/>
      <c r="IF30" s="281"/>
      <c r="IG30" s="281"/>
      <c r="IH30" s="281"/>
      <c r="II30" s="281"/>
      <c r="IJ30" s="281"/>
      <c r="IK30" s="281"/>
      <c r="IL30" s="281"/>
      <c r="IM30" s="281"/>
      <c r="IN30" s="281"/>
      <c r="IO30" s="281"/>
      <c r="IP30" s="281"/>
      <c r="IQ30" s="281"/>
      <c r="IR30" s="281"/>
      <c r="IS30" s="281"/>
      <c r="IT30" s="281"/>
      <c r="IU30" s="281"/>
      <c r="IV30" s="281"/>
      <c r="IW30" s="281"/>
      <c r="IX30" s="281"/>
    </row>
    <row r="31" spans="1:258" s="125" customFormat="1" ht="18" customHeight="1" x14ac:dyDescent="0.2">
      <c r="A31" s="281"/>
      <c r="B31" s="502" t="s">
        <v>50</v>
      </c>
      <c r="C31" s="503">
        <v>498</v>
      </c>
      <c r="D31" s="984">
        <f>[1]Cuadro_CCAA2!$V212</f>
        <v>127.55</v>
      </c>
      <c r="E31" s="232"/>
      <c r="F31" s="503">
        <v>298</v>
      </c>
      <c r="G31" s="984">
        <f>[1]Cuadro_CCAA2!$V238</f>
        <v>122.49</v>
      </c>
      <c r="H31" s="232"/>
      <c r="I31" s="503">
        <v>298</v>
      </c>
      <c r="J31" s="984">
        <f>[1]Cuadro_CCAA2!$V162</f>
        <v>261.27</v>
      </c>
      <c r="K31" s="511"/>
      <c r="L31" s="511">
        <f t="shared" si="1"/>
        <v>11</v>
      </c>
      <c r="M31" s="511">
        <v>19</v>
      </c>
      <c r="N31" s="511">
        <f t="shared" si="2"/>
        <v>7</v>
      </c>
      <c r="O31" s="512" t="str">
        <f t="shared" si="0"/>
        <v>Castilla y León*</v>
      </c>
      <c r="P31" s="515">
        <f t="shared" si="3"/>
        <v>126.51</v>
      </c>
      <c r="Q31" s="430"/>
      <c r="R31" s="430"/>
      <c r="S31" s="513"/>
      <c r="T31" s="513"/>
      <c r="U31" s="513"/>
      <c r="V31" s="513"/>
      <c r="W31" s="281"/>
      <c r="X31" s="281"/>
      <c r="Y31" s="281"/>
      <c r="Z31" s="281"/>
      <c r="AA31" s="281"/>
      <c r="AB31" s="281"/>
      <c r="AC31" s="281"/>
      <c r="AD31" s="281"/>
      <c r="AE31" s="281"/>
      <c r="AF31" s="281"/>
      <c r="AG31" s="281"/>
      <c r="AH31" s="281"/>
      <c r="AI31" s="281"/>
      <c r="AJ31" s="281"/>
      <c r="AK31" s="281"/>
      <c r="AL31" s="281"/>
      <c r="AM31" s="281"/>
      <c r="AN31" s="281"/>
      <c r="AO31" s="281"/>
      <c r="AP31" s="281"/>
      <c r="AQ31" s="281"/>
      <c r="AR31" s="281"/>
      <c r="AS31" s="281"/>
      <c r="AT31" s="281"/>
      <c r="AU31" s="281"/>
      <c r="AV31" s="281"/>
      <c r="AW31" s="281"/>
      <c r="AX31" s="281"/>
      <c r="AY31" s="281"/>
      <c r="AZ31" s="281"/>
      <c r="BA31" s="281"/>
      <c r="BB31" s="281"/>
      <c r="BC31" s="281"/>
      <c r="BD31" s="281"/>
      <c r="BE31" s="281"/>
      <c r="BF31" s="281"/>
      <c r="BG31" s="281"/>
      <c r="BH31" s="281"/>
      <c r="BI31" s="281"/>
      <c r="BJ31" s="281"/>
      <c r="BK31" s="281"/>
      <c r="BL31" s="281"/>
      <c r="BM31" s="281"/>
      <c r="BN31" s="281"/>
      <c r="BO31" s="281"/>
      <c r="BP31" s="281"/>
      <c r="BQ31" s="281"/>
      <c r="BR31" s="281"/>
      <c r="BS31" s="281"/>
      <c r="BT31" s="281"/>
      <c r="BU31" s="281"/>
      <c r="BV31" s="281"/>
      <c r="BW31" s="281"/>
      <c r="BX31" s="281"/>
      <c r="BY31" s="281"/>
      <c r="BZ31" s="281"/>
      <c r="CA31" s="281"/>
      <c r="CB31" s="281"/>
      <c r="CC31" s="281"/>
      <c r="CD31" s="281"/>
      <c r="CE31" s="281"/>
      <c r="CF31" s="281"/>
      <c r="CG31" s="281"/>
      <c r="CH31" s="281"/>
      <c r="CI31" s="281"/>
      <c r="CJ31" s="281"/>
      <c r="CK31" s="281"/>
      <c r="CL31" s="281"/>
      <c r="CM31" s="281"/>
      <c r="CN31" s="281"/>
      <c r="CO31" s="281"/>
      <c r="CP31" s="281"/>
      <c r="CQ31" s="281"/>
      <c r="CR31" s="281"/>
      <c r="CS31" s="281"/>
      <c r="CT31" s="281"/>
      <c r="CU31" s="281"/>
      <c r="CV31" s="281"/>
      <c r="CW31" s="281"/>
      <c r="CX31" s="281"/>
      <c r="CY31" s="281"/>
      <c r="CZ31" s="281"/>
      <c r="DA31" s="281"/>
      <c r="DB31" s="281"/>
      <c r="DC31" s="281"/>
      <c r="DD31" s="281"/>
      <c r="DE31" s="281"/>
      <c r="DF31" s="281"/>
      <c r="DG31" s="281"/>
      <c r="DH31" s="281"/>
      <c r="DI31" s="281"/>
      <c r="DJ31" s="281"/>
      <c r="DK31" s="281"/>
      <c r="DL31" s="281"/>
      <c r="DM31" s="281"/>
      <c r="DN31" s="281"/>
      <c r="DO31" s="281"/>
      <c r="DP31" s="281"/>
      <c r="DQ31" s="281"/>
      <c r="DR31" s="281"/>
      <c r="DS31" s="281"/>
      <c r="DT31" s="281"/>
      <c r="DU31" s="281"/>
      <c r="DV31" s="281"/>
      <c r="DW31" s="281"/>
      <c r="DX31" s="281"/>
      <c r="DY31" s="281"/>
      <c r="DZ31" s="281"/>
      <c r="EA31" s="281"/>
      <c r="EB31" s="281"/>
      <c r="EC31" s="281"/>
      <c r="ED31" s="281"/>
      <c r="EE31" s="281"/>
      <c r="EF31" s="281"/>
      <c r="EG31" s="281"/>
      <c r="EH31" s="281"/>
      <c r="EI31" s="281"/>
      <c r="EJ31" s="281"/>
      <c r="EK31" s="281"/>
      <c r="EL31" s="281"/>
      <c r="EM31" s="281"/>
      <c r="EN31" s="281"/>
      <c r="EO31" s="281"/>
      <c r="EP31" s="281"/>
      <c r="EQ31" s="281"/>
      <c r="ER31" s="281"/>
      <c r="ES31" s="281"/>
      <c r="ET31" s="281"/>
      <c r="EU31" s="281"/>
      <c r="EV31" s="281"/>
      <c r="EW31" s="281"/>
      <c r="EX31" s="281"/>
      <c r="EY31" s="281"/>
      <c r="EZ31" s="281"/>
      <c r="FA31" s="281"/>
      <c r="FB31" s="281"/>
      <c r="FC31" s="281"/>
      <c r="FD31" s="281"/>
      <c r="FE31" s="281"/>
      <c r="FF31" s="281"/>
      <c r="FG31" s="281"/>
      <c r="FH31" s="281"/>
      <c r="FI31" s="281"/>
      <c r="FJ31" s="281"/>
      <c r="FK31" s="281"/>
      <c r="FL31" s="281"/>
      <c r="FM31" s="281"/>
      <c r="FN31" s="281"/>
      <c r="FO31" s="281"/>
      <c r="FP31" s="281"/>
      <c r="FQ31" s="281"/>
      <c r="FR31" s="281"/>
      <c r="FS31" s="281"/>
      <c r="FT31" s="281"/>
      <c r="FU31" s="281"/>
      <c r="FV31" s="281"/>
      <c r="FW31" s="281"/>
      <c r="FX31" s="281"/>
      <c r="FY31" s="281"/>
      <c r="FZ31" s="281"/>
      <c r="GA31" s="281"/>
      <c r="GB31" s="281"/>
      <c r="GC31" s="281"/>
      <c r="GD31" s="281"/>
      <c r="GE31" s="281"/>
      <c r="GF31" s="281"/>
      <c r="GG31" s="281"/>
      <c r="GH31" s="281"/>
      <c r="GI31" s="281"/>
      <c r="GJ31" s="281"/>
      <c r="GK31" s="281"/>
      <c r="GL31" s="281"/>
      <c r="GM31" s="281"/>
      <c r="GN31" s="281"/>
      <c r="GO31" s="281"/>
      <c r="GP31" s="281"/>
      <c r="GQ31" s="281"/>
      <c r="GR31" s="281"/>
      <c r="GS31" s="281"/>
      <c r="GT31" s="281"/>
      <c r="GU31" s="281"/>
      <c r="GV31" s="281"/>
      <c r="GW31" s="281"/>
      <c r="GX31" s="281"/>
      <c r="GY31" s="281"/>
      <c r="GZ31" s="281"/>
      <c r="HA31" s="281"/>
      <c r="HB31" s="281"/>
      <c r="HC31" s="281"/>
      <c r="HD31" s="281"/>
      <c r="HE31" s="281"/>
      <c r="HF31" s="281"/>
      <c r="HG31" s="281"/>
      <c r="HH31" s="281"/>
      <c r="HI31" s="281"/>
      <c r="HJ31" s="281"/>
      <c r="HK31" s="281"/>
      <c r="HL31" s="281"/>
      <c r="HM31" s="281"/>
      <c r="HN31" s="281"/>
      <c r="HO31" s="281"/>
      <c r="HP31" s="281"/>
      <c r="HQ31" s="281"/>
      <c r="HR31" s="281"/>
      <c r="HS31" s="281"/>
      <c r="HT31" s="281"/>
      <c r="HU31" s="281"/>
      <c r="HV31" s="281"/>
      <c r="HW31" s="281"/>
      <c r="HX31" s="281"/>
      <c r="HY31" s="281"/>
      <c r="HZ31" s="281"/>
      <c r="IA31" s="281"/>
      <c r="IB31" s="281"/>
      <c r="IC31" s="281"/>
      <c r="ID31" s="281"/>
      <c r="IE31" s="281"/>
      <c r="IF31" s="281"/>
      <c r="IG31" s="281"/>
      <c r="IH31" s="281"/>
      <c r="II31" s="281"/>
      <c r="IJ31" s="281"/>
      <c r="IK31" s="281"/>
      <c r="IL31" s="281"/>
      <c r="IM31" s="281"/>
      <c r="IN31" s="281"/>
      <c r="IO31" s="281"/>
      <c r="IP31" s="281"/>
      <c r="IQ31" s="281"/>
      <c r="IR31" s="281"/>
      <c r="IS31" s="281"/>
      <c r="IT31" s="281"/>
      <c r="IU31" s="281"/>
      <c r="IV31" s="281"/>
      <c r="IW31" s="281"/>
      <c r="IX31" s="281"/>
    </row>
    <row r="32" spans="1:258" s="125" customFormat="1" ht="5.25" customHeight="1" x14ac:dyDescent="0.2">
      <c r="A32" s="281"/>
      <c r="B32" s="293"/>
      <c r="C32" s="221"/>
      <c r="D32" s="980"/>
      <c r="E32" s="293"/>
      <c r="F32" s="293"/>
      <c r="G32" s="294"/>
      <c r="H32" s="293"/>
      <c r="I32" s="256"/>
      <c r="J32" s="294"/>
      <c r="K32" s="514"/>
      <c r="L32" s="511"/>
      <c r="M32" s="511">
        <v>20</v>
      </c>
      <c r="N32" s="511">
        <f t="shared" si="2"/>
        <v>18</v>
      </c>
      <c r="O32" s="512" t="str">
        <f t="shared" si="0"/>
        <v>Ceuta</v>
      </c>
      <c r="P32" s="515">
        <f t="shared" si="3"/>
        <v>66.92</v>
      </c>
      <c r="Q32" s="439"/>
      <c r="R32" s="439"/>
      <c r="S32" s="513"/>
      <c r="T32" s="513"/>
      <c r="U32" s="513"/>
      <c r="V32" s="513"/>
      <c r="W32" s="281"/>
      <c r="X32" s="281"/>
      <c r="Y32" s="281"/>
      <c r="Z32" s="281"/>
      <c r="AA32" s="281"/>
      <c r="AB32" s="281"/>
      <c r="AC32" s="281"/>
      <c r="AD32" s="281"/>
      <c r="AE32" s="281"/>
      <c r="AF32" s="281"/>
      <c r="AG32" s="281"/>
      <c r="AH32" s="281"/>
      <c r="AI32" s="281"/>
      <c r="AJ32" s="281"/>
      <c r="AK32" s="281"/>
      <c r="AL32" s="281"/>
      <c r="AM32" s="281"/>
      <c r="AN32" s="281"/>
      <c r="AO32" s="281"/>
      <c r="AP32" s="281"/>
      <c r="AQ32" s="281"/>
      <c r="AR32" s="281"/>
      <c r="AS32" s="281"/>
      <c r="AT32" s="281"/>
      <c r="AU32" s="281"/>
      <c r="AV32" s="281"/>
      <c r="AW32" s="281"/>
      <c r="AX32" s="281"/>
      <c r="AY32" s="281"/>
      <c r="AZ32" s="281"/>
      <c r="BA32" s="281"/>
      <c r="BB32" s="281"/>
      <c r="BC32" s="281"/>
      <c r="BD32" s="281"/>
      <c r="BE32" s="281"/>
      <c r="BF32" s="281"/>
      <c r="BG32" s="281"/>
      <c r="BH32" s="281"/>
      <c r="BI32" s="281"/>
      <c r="BJ32" s="281"/>
      <c r="BK32" s="281"/>
      <c r="BL32" s="281"/>
      <c r="BM32" s="281"/>
      <c r="BN32" s="281"/>
      <c r="BO32" s="281"/>
      <c r="BP32" s="281"/>
      <c r="BQ32" s="281"/>
      <c r="BR32" s="281"/>
      <c r="BS32" s="281"/>
      <c r="BT32" s="281"/>
      <c r="BU32" s="281"/>
      <c r="BV32" s="281"/>
      <c r="BW32" s="281"/>
      <c r="BX32" s="281"/>
      <c r="BY32" s="281"/>
      <c r="BZ32" s="281"/>
      <c r="CA32" s="281"/>
      <c r="CB32" s="281"/>
      <c r="CC32" s="281"/>
      <c r="CD32" s="281"/>
      <c r="CE32" s="281"/>
      <c r="CF32" s="281"/>
      <c r="CG32" s="281"/>
      <c r="CH32" s="281"/>
      <c r="CI32" s="281"/>
      <c r="CJ32" s="281"/>
      <c r="CK32" s="281"/>
      <c r="CL32" s="281"/>
      <c r="CM32" s="281"/>
      <c r="CN32" s="281"/>
      <c r="CO32" s="281"/>
      <c r="CP32" s="281"/>
      <c r="CQ32" s="281"/>
      <c r="CR32" s="281"/>
      <c r="CS32" s="281"/>
      <c r="CT32" s="281"/>
      <c r="CU32" s="281"/>
      <c r="CV32" s="281"/>
      <c r="CW32" s="281"/>
      <c r="CX32" s="281"/>
      <c r="CY32" s="281"/>
      <c r="CZ32" s="281"/>
      <c r="DA32" s="281"/>
      <c r="DB32" s="281"/>
      <c r="DC32" s="281"/>
      <c r="DD32" s="281"/>
      <c r="DE32" s="281"/>
      <c r="DF32" s="281"/>
      <c r="DG32" s="281"/>
      <c r="DH32" s="281"/>
      <c r="DI32" s="281"/>
      <c r="DJ32" s="281"/>
      <c r="DK32" s="281"/>
      <c r="DL32" s="281"/>
      <c r="DM32" s="281"/>
      <c r="DN32" s="281"/>
      <c r="DO32" s="281"/>
      <c r="DP32" s="281"/>
      <c r="DQ32" s="281"/>
      <c r="DR32" s="281"/>
      <c r="DS32" s="281"/>
      <c r="DT32" s="281"/>
      <c r="DU32" s="281"/>
      <c r="DV32" s="281"/>
      <c r="DW32" s="281"/>
      <c r="DX32" s="281"/>
      <c r="DY32" s="281"/>
      <c r="DZ32" s="281"/>
      <c r="EA32" s="281"/>
      <c r="EB32" s="281"/>
      <c r="EC32" s="281"/>
      <c r="ED32" s="281"/>
      <c r="EE32" s="281"/>
      <c r="EF32" s="281"/>
      <c r="EG32" s="281"/>
      <c r="EH32" s="281"/>
      <c r="EI32" s="281"/>
      <c r="EJ32" s="281"/>
      <c r="EK32" s="281"/>
      <c r="EL32" s="281"/>
      <c r="EM32" s="281"/>
      <c r="EN32" s="281"/>
      <c r="EO32" s="281"/>
      <c r="EP32" s="281"/>
      <c r="EQ32" s="281"/>
      <c r="ER32" s="281"/>
      <c r="ES32" s="281"/>
      <c r="ET32" s="281"/>
      <c r="EU32" s="281"/>
      <c r="EV32" s="281"/>
      <c r="EW32" s="281"/>
      <c r="EX32" s="281"/>
      <c r="EY32" s="281"/>
      <c r="EZ32" s="281"/>
      <c r="FA32" s="281"/>
      <c r="FB32" s="281"/>
      <c r="FC32" s="281"/>
      <c r="FD32" s="281"/>
      <c r="FE32" s="281"/>
      <c r="FF32" s="281"/>
      <c r="FG32" s="281"/>
      <c r="FH32" s="281"/>
      <c r="FI32" s="281"/>
      <c r="FJ32" s="281"/>
      <c r="FK32" s="281"/>
      <c r="FL32" s="281"/>
      <c r="FM32" s="281"/>
      <c r="FN32" s="281"/>
      <c r="FO32" s="281"/>
      <c r="FP32" s="281"/>
      <c r="FQ32" s="281"/>
      <c r="FR32" s="281"/>
      <c r="FS32" s="281"/>
      <c r="FT32" s="281"/>
      <c r="FU32" s="281"/>
      <c r="FV32" s="281"/>
      <c r="FW32" s="281"/>
      <c r="FX32" s="281"/>
      <c r="FY32" s="281"/>
      <c r="FZ32" s="281"/>
      <c r="GA32" s="281"/>
      <c r="GB32" s="281"/>
      <c r="GC32" s="281"/>
      <c r="GD32" s="281"/>
      <c r="GE32" s="281"/>
      <c r="GF32" s="281"/>
      <c r="GG32" s="281"/>
      <c r="GH32" s="281"/>
      <c r="GI32" s="281"/>
      <c r="GJ32" s="281"/>
      <c r="GK32" s="281"/>
      <c r="GL32" s="281"/>
      <c r="GM32" s="281"/>
      <c r="GN32" s="281"/>
      <c r="GO32" s="281"/>
      <c r="GP32" s="281"/>
      <c r="GQ32" s="281"/>
      <c r="GR32" s="281"/>
      <c r="GS32" s="281"/>
      <c r="GT32" s="281"/>
      <c r="GU32" s="281"/>
      <c r="GV32" s="281"/>
      <c r="GW32" s="281"/>
      <c r="GX32" s="281"/>
      <c r="GY32" s="281"/>
      <c r="GZ32" s="281"/>
      <c r="HA32" s="281"/>
      <c r="HB32" s="281"/>
      <c r="HC32" s="281"/>
      <c r="HD32" s="281"/>
      <c r="HE32" s="281"/>
      <c r="HF32" s="281"/>
      <c r="HG32" s="281"/>
      <c r="HH32" s="281"/>
      <c r="HI32" s="281"/>
      <c r="HJ32" s="281"/>
      <c r="HK32" s="281"/>
      <c r="HL32" s="281"/>
      <c r="HM32" s="281"/>
      <c r="HN32" s="281"/>
      <c r="HO32" s="281"/>
      <c r="HP32" s="281"/>
      <c r="HQ32" s="281"/>
      <c r="HR32" s="281"/>
      <c r="HS32" s="281"/>
      <c r="HT32" s="281"/>
      <c r="HU32" s="281"/>
      <c r="HV32" s="281"/>
      <c r="HW32" s="281"/>
      <c r="HX32" s="281"/>
      <c r="HY32" s="281"/>
      <c r="HZ32" s="281"/>
      <c r="IA32" s="281"/>
      <c r="IB32" s="281"/>
      <c r="IC32" s="281"/>
      <c r="ID32" s="281"/>
      <c r="IE32" s="281"/>
      <c r="IF32" s="281"/>
      <c r="IG32" s="281"/>
      <c r="IH32" s="281"/>
      <c r="II32" s="281"/>
      <c r="IJ32" s="281"/>
      <c r="IK32" s="281"/>
      <c r="IL32" s="281"/>
      <c r="IM32" s="281"/>
      <c r="IN32" s="281"/>
      <c r="IO32" s="281"/>
      <c r="IP32" s="281"/>
      <c r="IQ32" s="281"/>
      <c r="IR32" s="281"/>
      <c r="IS32" s="281"/>
      <c r="IT32" s="281"/>
      <c r="IU32" s="281"/>
      <c r="IV32" s="281"/>
      <c r="IW32" s="281"/>
      <c r="IX32" s="281"/>
    </row>
    <row r="33" spans="1:258" s="27" customFormat="1" ht="15.75" customHeight="1" x14ac:dyDescent="0.2">
      <c r="A33" s="222"/>
      <c r="B33" s="298" t="s">
        <v>3</v>
      </c>
      <c r="C33" s="253">
        <f>SUM(C13:C31)</f>
        <v>321838</v>
      </c>
      <c r="D33" s="504">
        <f>[1]Cuadro_CCAA2!$V213</f>
        <v>204.32</v>
      </c>
      <c r="E33" s="299"/>
      <c r="F33" s="253">
        <f>SUM(F13:F31)</f>
        <v>204885</v>
      </c>
      <c r="G33" s="504">
        <f>[1]Cuadro_CCAA2!$V239</f>
        <v>102.47</v>
      </c>
      <c r="H33" s="211"/>
      <c r="I33" s="253">
        <f>SUM(I13:I31)</f>
        <v>204885</v>
      </c>
      <c r="J33" s="504">
        <f>[1]Cuadro_CCAA2!$V163</f>
        <v>321.47000000000003</v>
      </c>
      <c r="K33" s="439"/>
      <c r="L33" s="511">
        <f t="shared" si="1"/>
        <v>5</v>
      </c>
      <c r="M33" s="439"/>
      <c r="N33" s="439"/>
      <c r="O33" s="439"/>
      <c r="P33" s="439"/>
      <c r="Q33" s="439"/>
      <c r="R33" s="439"/>
      <c r="S33" s="513"/>
      <c r="T33" s="513"/>
      <c r="U33" s="513"/>
      <c r="V33" s="513"/>
      <c r="W33" s="222"/>
      <c r="X33" s="222"/>
      <c r="Y33" s="222"/>
      <c r="Z33" s="222"/>
      <c r="AA33" s="222"/>
      <c r="AB33" s="222"/>
      <c r="AC33" s="222"/>
      <c r="AD33" s="222"/>
      <c r="AE33" s="222"/>
      <c r="AF33" s="222"/>
      <c r="AG33" s="222"/>
      <c r="AH33" s="222"/>
      <c r="AI33" s="222"/>
      <c r="AJ33" s="222"/>
      <c r="AK33" s="222"/>
      <c r="AL33" s="222"/>
      <c r="AM33" s="222"/>
      <c r="AN33" s="222"/>
      <c r="AO33" s="222"/>
      <c r="AP33" s="222"/>
      <c r="AQ33" s="222"/>
      <c r="AR33" s="222"/>
      <c r="AS33" s="222"/>
      <c r="AT33" s="222"/>
      <c r="AU33" s="222"/>
      <c r="AV33" s="222"/>
      <c r="AW33" s="222"/>
      <c r="AX33" s="222"/>
      <c r="AY33" s="222"/>
      <c r="AZ33" s="222"/>
      <c r="BA33" s="222"/>
      <c r="BB33" s="222"/>
      <c r="BC33" s="222"/>
      <c r="BD33" s="222"/>
      <c r="BE33" s="222"/>
      <c r="BF33" s="222"/>
      <c r="BG33" s="222"/>
      <c r="BH33" s="222"/>
      <c r="BI33" s="222"/>
      <c r="BJ33" s="222"/>
      <c r="BK33" s="222"/>
      <c r="BL33" s="222"/>
      <c r="BM33" s="222"/>
      <c r="BN33" s="222"/>
      <c r="BO33" s="222"/>
      <c r="BP33" s="222"/>
      <c r="BQ33" s="222"/>
      <c r="BR33" s="222"/>
      <c r="BS33" s="222"/>
      <c r="BT33" s="222"/>
      <c r="BU33" s="222"/>
      <c r="BV33" s="222"/>
      <c r="BW33" s="222"/>
      <c r="BX33" s="222"/>
      <c r="BY33" s="222"/>
      <c r="BZ33" s="222"/>
      <c r="CA33" s="222"/>
      <c r="CB33" s="222"/>
      <c r="CC33" s="222"/>
      <c r="CD33" s="222"/>
      <c r="CE33" s="222"/>
      <c r="CF33" s="222"/>
      <c r="CG33" s="222"/>
      <c r="CH33" s="222"/>
      <c r="CI33" s="222"/>
      <c r="CJ33" s="222"/>
      <c r="CK33" s="222"/>
      <c r="CL33" s="222"/>
      <c r="CM33" s="222"/>
      <c r="CN33" s="222"/>
      <c r="CO33" s="222"/>
      <c r="CP33" s="222"/>
      <c r="CQ33" s="222"/>
      <c r="CR33" s="222"/>
      <c r="CS33" s="222"/>
      <c r="CT33" s="222"/>
      <c r="CU33" s="222"/>
      <c r="CV33" s="222"/>
      <c r="CW33" s="222"/>
      <c r="CX33" s="222"/>
      <c r="CY33" s="222"/>
      <c r="CZ33" s="222"/>
      <c r="DA33" s="222"/>
      <c r="DB33" s="222"/>
      <c r="DC33" s="222"/>
      <c r="DD33" s="222"/>
      <c r="DE33" s="222"/>
      <c r="DF33" s="222"/>
      <c r="DG33" s="222"/>
      <c r="DH33" s="222"/>
      <c r="DI33" s="222"/>
      <c r="DJ33" s="222"/>
      <c r="DK33" s="222"/>
      <c r="DL33" s="222"/>
      <c r="DM33" s="222"/>
      <c r="DN33" s="222"/>
      <c r="DO33" s="222"/>
      <c r="DP33" s="222"/>
      <c r="DQ33" s="222"/>
      <c r="DR33" s="222"/>
      <c r="DS33" s="222"/>
      <c r="DT33" s="222"/>
      <c r="DU33" s="222"/>
      <c r="DV33" s="222"/>
      <c r="DW33" s="222"/>
      <c r="DX33" s="222"/>
      <c r="DY33" s="222"/>
      <c r="DZ33" s="222"/>
      <c r="EA33" s="222"/>
      <c r="EB33" s="222"/>
      <c r="EC33" s="222"/>
      <c r="ED33" s="222"/>
      <c r="EE33" s="222"/>
      <c r="EF33" s="222"/>
      <c r="EG33" s="222"/>
      <c r="EH33" s="222"/>
      <c r="EI33" s="222"/>
      <c r="EJ33" s="222"/>
      <c r="EK33" s="222"/>
      <c r="EL33" s="222"/>
      <c r="EM33" s="222"/>
      <c r="EN33" s="222"/>
      <c r="EO33" s="222"/>
      <c r="EP33" s="222"/>
      <c r="EQ33" s="222"/>
      <c r="ER33" s="222"/>
      <c r="ES33" s="222"/>
      <c r="ET33" s="222"/>
      <c r="EU33" s="222"/>
      <c r="EV33" s="222"/>
      <c r="EW33" s="222"/>
      <c r="EX33" s="222"/>
      <c r="EY33" s="222"/>
      <c r="EZ33" s="222"/>
      <c r="FA33" s="222"/>
      <c r="FB33" s="222"/>
      <c r="FC33" s="222"/>
      <c r="FD33" s="222"/>
      <c r="FE33" s="222"/>
      <c r="FF33" s="222"/>
      <c r="FG33" s="222"/>
      <c r="FH33" s="222"/>
      <c r="FI33" s="222"/>
      <c r="FJ33" s="222"/>
      <c r="FK33" s="222"/>
      <c r="FL33" s="222"/>
      <c r="FM33" s="222"/>
      <c r="FN33" s="222"/>
      <c r="FO33" s="222"/>
      <c r="FP33" s="222"/>
      <c r="FQ33" s="222"/>
      <c r="FR33" s="222"/>
      <c r="FS33" s="222"/>
      <c r="FT33" s="222"/>
      <c r="FU33" s="222"/>
      <c r="FV33" s="222"/>
      <c r="FW33" s="222"/>
      <c r="FX33" s="222"/>
      <c r="FY33" s="222"/>
      <c r="FZ33" s="222"/>
      <c r="GA33" s="222"/>
      <c r="GB33" s="222"/>
      <c r="GC33" s="222"/>
      <c r="GD33" s="222"/>
      <c r="GE33" s="222"/>
      <c r="GF33" s="222"/>
      <c r="GG33" s="222"/>
      <c r="GH33" s="222"/>
      <c r="GI33" s="222"/>
      <c r="GJ33" s="222"/>
      <c r="GK33" s="222"/>
      <c r="GL33" s="222"/>
      <c r="GM33" s="222"/>
      <c r="GN33" s="222"/>
      <c r="GO33" s="222"/>
      <c r="GP33" s="222"/>
      <c r="GQ33" s="222"/>
      <c r="GR33" s="222"/>
      <c r="GS33" s="222"/>
      <c r="GT33" s="222"/>
      <c r="GU33" s="222"/>
      <c r="GV33" s="222"/>
      <c r="GW33" s="222"/>
      <c r="GX33" s="222"/>
      <c r="GY33" s="222"/>
      <c r="GZ33" s="222"/>
      <c r="HA33" s="222"/>
      <c r="HB33" s="222"/>
      <c r="HC33" s="222"/>
      <c r="HD33" s="222"/>
      <c r="HE33" s="222"/>
      <c r="HF33" s="222"/>
      <c r="HG33" s="222"/>
      <c r="HH33" s="222"/>
      <c r="HI33" s="222"/>
      <c r="HJ33" s="222"/>
      <c r="HK33" s="222"/>
      <c r="HL33" s="222"/>
      <c r="HM33" s="222"/>
      <c r="HN33" s="222"/>
      <c r="HO33" s="222"/>
      <c r="HP33" s="222"/>
      <c r="HQ33" s="222"/>
      <c r="HR33" s="222"/>
      <c r="HS33" s="222"/>
      <c r="HT33" s="222"/>
      <c r="HU33" s="222"/>
      <c r="HV33" s="222"/>
      <c r="HW33" s="222"/>
      <c r="HX33" s="222"/>
      <c r="HY33" s="222"/>
      <c r="HZ33" s="222"/>
      <c r="IA33" s="222"/>
      <c r="IB33" s="222"/>
      <c r="IC33" s="222"/>
      <c r="ID33" s="222"/>
      <c r="IE33" s="222"/>
      <c r="IF33" s="222"/>
      <c r="IG33" s="222"/>
      <c r="IH33" s="222"/>
      <c r="II33" s="222"/>
      <c r="IJ33" s="222"/>
      <c r="IK33" s="222"/>
      <c r="IL33" s="222"/>
      <c r="IM33" s="222"/>
      <c r="IN33" s="222"/>
      <c r="IO33" s="222"/>
      <c r="IP33" s="222"/>
      <c r="IQ33" s="222"/>
      <c r="IR33" s="222"/>
      <c r="IS33" s="222"/>
      <c r="IT33" s="222"/>
      <c r="IU33" s="222"/>
      <c r="IV33" s="222"/>
      <c r="IW33" s="222"/>
      <c r="IX33" s="222"/>
    </row>
    <row r="34" spans="1:258" s="27" customFormat="1" ht="9.75" customHeight="1" x14ac:dyDescent="0.2">
      <c r="A34" s="222"/>
      <c r="B34" s="300"/>
      <c r="C34" s="300"/>
      <c r="D34" s="300"/>
      <c r="E34" s="299"/>
      <c r="F34" s="301"/>
      <c r="G34" s="302"/>
      <c r="H34" s="211"/>
      <c r="I34" s="301"/>
      <c r="J34" s="302"/>
      <c r="K34" s="297"/>
      <c r="L34" s="297"/>
      <c r="M34" s="297"/>
      <c r="N34" s="297"/>
      <c r="O34" s="297"/>
      <c r="P34" s="297"/>
      <c r="Q34" s="261"/>
      <c r="R34" s="261"/>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2"/>
      <c r="BB34" s="222"/>
      <c r="BC34" s="222"/>
      <c r="BD34" s="222"/>
      <c r="BE34" s="222"/>
      <c r="BF34" s="222"/>
      <c r="BG34" s="222"/>
      <c r="BH34" s="222"/>
      <c r="BI34" s="222"/>
      <c r="BJ34" s="222"/>
      <c r="BK34" s="222"/>
      <c r="BL34" s="222"/>
      <c r="BM34" s="222"/>
      <c r="BN34" s="222"/>
      <c r="BO34" s="222"/>
      <c r="BP34" s="222"/>
      <c r="BQ34" s="222"/>
      <c r="BR34" s="222"/>
      <c r="BS34" s="222"/>
      <c r="BT34" s="222"/>
      <c r="BU34" s="222"/>
      <c r="BV34" s="222"/>
      <c r="BW34" s="222"/>
      <c r="BX34" s="222"/>
      <c r="BY34" s="222"/>
      <c r="BZ34" s="222"/>
      <c r="CA34" s="222"/>
      <c r="CB34" s="222"/>
      <c r="CC34" s="222"/>
      <c r="CD34" s="222"/>
      <c r="CE34" s="222"/>
      <c r="CF34" s="222"/>
      <c r="CG34" s="222"/>
      <c r="CH34" s="222"/>
      <c r="CI34" s="222"/>
      <c r="CJ34" s="222"/>
      <c r="CK34" s="222"/>
      <c r="CL34" s="222"/>
      <c r="CM34" s="222"/>
      <c r="CN34" s="222"/>
      <c r="CO34" s="222"/>
      <c r="CP34" s="222"/>
      <c r="CQ34" s="222"/>
      <c r="CR34" s="222"/>
      <c r="CS34" s="222"/>
      <c r="CT34" s="222"/>
      <c r="CU34" s="222"/>
      <c r="CV34" s="222"/>
      <c r="CW34" s="222"/>
      <c r="CX34" s="222"/>
      <c r="CY34" s="222"/>
      <c r="CZ34" s="222"/>
      <c r="DA34" s="222"/>
      <c r="DB34" s="222"/>
      <c r="DC34" s="222"/>
      <c r="DD34" s="222"/>
      <c r="DE34" s="222"/>
      <c r="DF34" s="222"/>
      <c r="DG34" s="222"/>
      <c r="DH34" s="222"/>
      <c r="DI34" s="222"/>
      <c r="DJ34" s="222"/>
      <c r="DK34" s="222"/>
      <c r="DL34" s="222"/>
      <c r="DM34" s="222"/>
      <c r="DN34" s="222"/>
      <c r="DO34" s="222"/>
      <c r="DP34" s="222"/>
      <c r="DQ34" s="222"/>
      <c r="DR34" s="222"/>
      <c r="DS34" s="222"/>
      <c r="DT34" s="222"/>
      <c r="DU34" s="222"/>
      <c r="DV34" s="222"/>
      <c r="DW34" s="222"/>
      <c r="DX34" s="222"/>
      <c r="DY34" s="222"/>
      <c r="DZ34" s="222"/>
      <c r="EA34" s="222"/>
      <c r="EB34" s="222"/>
      <c r="EC34" s="222"/>
      <c r="ED34" s="222"/>
      <c r="EE34" s="222"/>
      <c r="EF34" s="222"/>
      <c r="EG34" s="222"/>
      <c r="EH34" s="222"/>
      <c r="EI34" s="222"/>
      <c r="EJ34" s="222"/>
      <c r="EK34" s="222"/>
      <c r="EL34" s="222"/>
      <c r="EM34" s="222"/>
      <c r="EN34" s="222"/>
      <c r="EO34" s="222"/>
      <c r="EP34" s="222"/>
      <c r="EQ34" s="222"/>
      <c r="ER34" s="222"/>
      <c r="ES34" s="222"/>
      <c r="ET34" s="222"/>
      <c r="EU34" s="222"/>
      <c r="EV34" s="222"/>
      <c r="EW34" s="222"/>
      <c r="EX34" s="222"/>
      <c r="EY34" s="222"/>
      <c r="EZ34" s="222"/>
      <c r="FA34" s="222"/>
      <c r="FB34" s="222"/>
      <c r="FC34" s="222"/>
      <c r="FD34" s="222"/>
      <c r="FE34" s="222"/>
      <c r="FF34" s="222"/>
      <c r="FG34" s="222"/>
      <c r="FH34" s="222"/>
      <c r="FI34" s="222"/>
      <c r="FJ34" s="222"/>
      <c r="FK34" s="222"/>
      <c r="FL34" s="222"/>
      <c r="FM34" s="222"/>
      <c r="FN34" s="222"/>
      <c r="FO34" s="222"/>
      <c r="FP34" s="222"/>
      <c r="FQ34" s="222"/>
      <c r="FR34" s="222"/>
      <c r="FS34" s="222"/>
      <c r="FT34" s="222"/>
      <c r="FU34" s="222"/>
      <c r="FV34" s="222"/>
      <c r="FW34" s="222"/>
      <c r="FX34" s="222"/>
      <c r="FY34" s="222"/>
      <c r="FZ34" s="222"/>
      <c r="GA34" s="222"/>
      <c r="GB34" s="222"/>
      <c r="GC34" s="222"/>
      <c r="GD34" s="222"/>
      <c r="GE34" s="222"/>
      <c r="GF34" s="222"/>
      <c r="GG34" s="222"/>
      <c r="GH34" s="222"/>
      <c r="GI34" s="222"/>
      <c r="GJ34" s="222"/>
      <c r="GK34" s="222"/>
      <c r="GL34" s="222"/>
      <c r="GM34" s="222"/>
      <c r="GN34" s="222"/>
      <c r="GO34" s="222"/>
      <c r="GP34" s="222"/>
      <c r="GQ34" s="222"/>
      <c r="GR34" s="222"/>
      <c r="GS34" s="222"/>
      <c r="GT34" s="222"/>
      <c r="GU34" s="222"/>
      <c r="GV34" s="222"/>
      <c r="GW34" s="222"/>
      <c r="GX34" s="222"/>
      <c r="GY34" s="222"/>
      <c r="GZ34" s="222"/>
      <c r="HA34" s="222"/>
      <c r="HB34" s="222"/>
      <c r="HC34" s="222"/>
      <c r="HD34" s="222"/>
      <c r="HE34" s="222"/>
      <c r="HF34" s="222"/>
      <c r="HG34" s="222"/>
      <c r="HH34" s="222"/>
      <c r="HI34" s="222"/>
      <c r="HJ34" s="222"/>
      <c r="HK34" s="222"/>
      <c r="HL34" s="222"/>
      <c r="HM34" s="222"/>
      <c r="HN34" s="222"/>
      <c r="HO34" s="222"/>
      <c r="HP34" s="222"/>
      <c r="HQ34" s="222"/>
      <c r="HR34" s="222"/>
      <c r="HS34" s="222"/>
      <c r="HT34" s="222"/>
      <c r="HU34" s="222"/>
      <c r="HV34" s="222"/>
      <c r="HW34" s="222"/>
      <c r="HX34" s="222"/>
      <c r="HY34" s="222"/>
      <c r="HZ34" s="222"/>
      <c r="IA34" s="222"/>
      <c r="IB34" s="222"/>
      <c r="IC34" s="222"/>
      <c r="ID34" s="222"/>
      <c r="IE34" s="222"/>
      <c r="IF34" s="222"/>
      <c r="IG34" s="222"/>
      <c r="IH34" s="222"/>
      <c r="II34" s="222"/>
      <c r="IJ34" s="222"/>
      <c r="IK34" s="222"/>
      <c r="IL34" s="222"/>
      <c r="IM34" s="222"/>
      <c r="IN34" s="222"/>
      <c r="IO34" s="222"/>
      <c r="IP34" s="222"/>
      <c r="IQ34" s="222"/>
      <c r="IR34" s="222"/>
      <c r="IS34" s="222"/>
      <c r="IT34" s="222"/>
      <c r="IU34" s="222"/>
      <c r="IV34" s="222"/>
      <c r="IW34" s="222"/>
      <c r="IX34" s="222"/>
    </row>
    <row r="35" spans="1:258" s="20" customFormat="1" ht="18.75" customHeight="1" x14ac:dyDescent="0.2">
      <c r="A35" s="251"/>
      <c r="B35" s="1068" t="s">
        <v>192</v>
      </c>
      <c r="C35" s="1068"/>
      <c r="D35" s="1068"/>
      <c r="E35" s="1068"/>
      <c r="F35" s="1068"/>
      <c r="G35" s="1068"/>
      <c r="H35" s="1068"/>
      <c r="I35" s="1068"/>
      <c r="J35" s="1068"/>
      <c r="K35" s="1068"/>
      <c r="L35" s="1068"/>
      <c r="M35" s="1068"/>
      <c r="N35" s="1068"/>
      <c r="O35" s="251"/>
      <c r="P35" s="261"/>
      <c r="Q35" s="264"/>
      <c r="R35" s="264"/>
      <c r="S35" s="251"/>
      <c r="T35" s="251"/>
      <c r="U35" s="251"/>
      <c r="V35" s="251"/>
      <c r="W35" s="251"/>
      <c r="X35" s="251"/>
      <c r="Y35" s="251"/>
      <c r="Z35" s="251"/>
      <c r="AA35" s="251"/>
      <c r="AB35" s="251"/>
      <c r="AC35" s="251"/>
      <c r="AD35" s="251"/>
      <c r="AE35" s="251"/>
      <c r="AF35" s="251"/>
      <c r="AG35" s="251"/>
      <c r="AH35" s="251"/>
      <c r="AI35" s="251"/>
      <c r="AJ35" s="251"/>
      <c r="AK35" s="251"/>
      <c r="AL35" s="251"/>
      <c r="AM35" s="251"/>
      <c r="AN35" s="251"/>
      <c r="AO35" s="251"/>
      <c r="AP35" s="251"/>
      <c r="AQ35" s="251"/>
      <c r="AR35" s="251"/>
      <c r="AS35" s="251"/>
      <c r="AT35" s="251"/>
      <c r="AU35" s="251"/>
      <c r="AV35" s="251"/>
      <c r="AW35" s="251"/>
      <c r="AX35" s="251"/>
      <c r="AY35" s="251"/>
      <c r="AZ35" s="251"/>
      <c r="BA35" s="251"/>
      <c r="BB35" s="251"/>
      <c r="BC35" s="251"/>
      <c r="BD35" s="251"/>
      <c r="BE35" s="251"/>
      <c r="BF35" s="251"/>
      <c r="BG35" s="251"/>
      <c r="BH35" s="251"/>
      <c r="BI35" s="251"/>
      <c r="BJ35" s="251"/>
      <c r="BK35" s="251"/>
      <c r="BL35" s="251"/>
      <c r="BM35" s="251"/>
      <c r="BN35" s="251"/>
      <c r="BO35" s="251"/>
      <c r="BP35" s="251"/>
      <c r="BQ35" s="251"/>
      <c r="BR35" s="251"/>
      <c r="BS35" s="251"/>
      <c r="BT35" s="251"/>
      <c r="BU35" s="251"/>
      <c r="BV35" s="251"/>
      <c r="BW35" s="251"/>
      <c r="BX35" s="251"/>
      <c r="BY35" s="251"/>
      <c r="BZ35" s="251"/>
      <c r="CA35" s="251"/>
      <c r="CB35" s="251"/>
      <c r="CC35" s="251"/>
      <c r="CD35" s="251"/>
      <c r="CE35" s="251"/>
      <c r="CF35" s="251"/>
      <c r="CG35" s="251"/>
      <c r="CH35" s="251"/>
      <c r="CI35" s="251"/>
      <c r="CJ35" s="251"/>
      <c r="CK35" s="251"/>
      <c r="CL35" s="251"/>
      <c r="CM35" s="251"/>
      <c r="CN35" s="251"/>
      <c r="CO35" s="251"/>
      <c r="CP35" s="251"/>
      <c r="CQ35" s="251"/>
      <c r="CR35" s="251"/>
      <c r="CS35" s="251"/>
      <c r="CT35" s="251"/>
      <c r="CU35" s="251"/>
      <c r="CV35" s="251"/>
      <c r="CW35" s="251"/>
      <c r="CX35" s="251"/>
      <c r="CY35" s="251"/>
      <c r="CZ35" s="251"/>
      <c r="DA35" s="251"/>
      <c r="DB35" s="251"/>
      <c r="DC35" s="251"/>
      <c r="DD35" s="251"/>
      <c r="DE35" s="251"/>
      <c r="DF35" s="251"/>
      <c r="DG35" s="251"/>
      <c r="DH35" s="251"/>
      <c r="DI35" s="251"/>
      <c r="DJ35" s="251"/>
      <c r="DK35" s="251"/>
      <c r="DL35" s="251"/>
      <c r="DM35" s="251"/>
      <c r="DN35" s="251"/>
      <c r="DO35" s="251"/>
      <c r="DP35" s="251"/>
      <c r="DQ35" s="251"/>
      <c r="DR35" s="251"/>
      <c r="DS35" s="251"/>
      <c r="DT35" s="251"/>
      <c r="DU35" s="251"/>
      <c r="DV35" s="251"/>
      <c r="DW35" s="251"/>
      <c r="DX35" s="251"/>
      <c r="DY35" s="251"/>
      <c r="DZ35" s="251"/>
      <c r="EA35" s="251"/>
      <c r="EB35" s="251"/>
      <c r="EC35" s="251"/>
      <c r="ED35" s="251"/>
      <c r="EE35" s="251"/>
      <c r="EF35" s="251"/>
      <c r="EG35" s="251"/>
      <c r="EH35" s="251"/>
      <c r="EI35" s="251"/>
      <c r="EJ35" s="251"/>
      <c r="EK35" s="251"/>
      <c r="EL35" s="251"/>
      <c r="EM35" s="251"/>
      <c r="EN35" s="251"/>
      <c r="EO35" s="251"/>
      <c r="EP35" s="251"/>
      <c r="EQ35" s="251"/>
      <c r="ER35" s="251"/>
      <c r="ES35" s="251"/>
      <c r="ET35" s="251"/>
      <c r="EU35" s="251"/>
      <c r="EV35" s="251"/>
      <c r="EW35" s="251"/>
      <c r="EX35" s="251"/>
      <c r="EY35" s="251"/>
      <c r="EZ35" s="251"/>
      <c r="FA35" s="251"/>
      <c r="FB35" s="251"/>
      <c r="FC35" s="251"/>
      <c r="FD35" s="251"/>
      <c r="FE35" s="251"/>
      <c r="FF35" s="251"/>
      <c r="FG35" s="251"/>
      <c r="FH35" s="251"/>
      <c r="FI35" s="251"/>
      <c r="FJ35" s="251"/>
      <c r="FK35" s="251"/>
      <c r="FL35" s="251"/>
      <c r="FM35" s="251"/>
      <c r="FN35" s="251"/>
      <c r="FO35" s="251"/>
      <c r="FP35" s="251"/>
      <c r="FQ35" s="251"/>
      <c r="FR35" s="251"/>
      <c r="FS35" s="251"/>
      <c r="FT35" s="251"/>
      <c r="FU35" s="251"/>
      <c r="FV35" s="251"/>
      <c r="FW35" s="251"/>
      <c r="FX35" s="251"/>
      <c r="FY35" s="251"/>
      <c r="FZ35" s="251"/>
      <c r="GA35" s="251"/>
      <c r="GB35" s="251"/>
      <c r="GC35" s="251"/>
      <c r="GD35" s="251"/>
      <c r="GE35" s="251"/>
      <c r="GF35" s="251"/>
      <c r="GG35" s="251"/>
      <c r="GH35" s="251"/>
      <c r="GI35" s="251"/>
      <c r="GJ35" s="251"/>
      <c r="GK35" s="251"/>
      <c r="GL35" s="251"/>
      <c r="GM35" s="251"/>
      <c r="GN35" s="251"/>
      <c r="GO35" s="251"/>
      <c r="GP35" s="251"/>
      <c r="GQ35" s="251"/>
      <c r="GR35" s="251"/>
      <c r="GS35" s="251"/>
      <c r="GT35" s="251"/>
      <c r="GU35" s="251"/>
      <c r="GV35" s="251"/>
      <c r="GW35" s="251"/>
      <c r="GX35" s="251"/>
      <c r="GY35" s="251"/>
      <c r="GZ35" s="251"/>
      <c r="HA35" s="251"/>
      <c r="HB35" s="251"/>
      <c r="HC35" s="251"/>
      <c r="HD35" s="251"/>
      <c r="HE35" s="251"/>
      <c r="HF35" s="251"/>
      <c r="HG35" s="251"/>
      <c r="HH35" s="251"/>
      <c r="HI35" s="251"/>
      <c r="HJ35" s="251"/>
      <c r="HK35" s="251"/>
      <c r="HL35" s="251"/>
      <c r="HM35" s="251"/>
      <c r="HN35" s="251"/>
      <c r="HO35" s="251"/>
      <c r="HP35" s="251"/>
      <c r="HQ35" s="251"/>
      <c r="HR35" s="251"/>
      <c r="HS35" s="251"/>
      <c r="HT35" s="251"/>
      <c r="HU35" s="251"/>
      <c r="HV35" s="251"/>
      <c r="HW35" s="251"/>
      <c r="HX35" s="251"/>
      <c r="HY35" s="251"/>
      <c r="HZ35" s="251"/>
      <c r="IA35" s="251"/>
      <c r="IB35" s="251"/>
      <c r="IC35" s="251"/>
      <c r="ID35" s="251"/>
      <c r="IE35" s="251"/>
      <c r="IF35" s="251"/>
      <c r="IG35" s="251"/>
      <c r="IH35" s="251"/>
      <c r="II35" s="251"/>
      <c r="IJ35" s="251"/>
      <c r="IK35" s="251"/>
      <c r="IL35" s="251"/>
      <c r="IM35" s="251"/>
      <c r="IN35" s="251"/>
      <c r="IO35" s="251"/>
      <c r="IP35" s="251"/>
      <c r="IQ35" s="251"/>
      <c r="IR35" s="251"/>
      <c r="IS35" s="251"/>
      <c r="IT35" s="251"/>
      <c r="IU35" s="251"/>
      <c r="IV35" s="251"/>
      <c r="IW35" s="251"/>
      <c r="IX35" s="251"/>
    </row>
    <row r="36" spans="1:258" ht="24" customHeight="1" x14ac:dyDescent="0.2">
      <c r="B36" s="1075" t="s">
        <v>193</v>
      </c>
      <c r="C36" s="1075"/>
      <c r="D36" s="1075"/>
      <c r="E36" s="1075"/>
      <c r="F36" s="1075"/>
      <c r="G36" s="1075"/>
      <c r="H36" s="1075"/>
      <c r="I36" s="1075"/>
      <c r="J36" s="1075"/>
      <c r="K36" s="1075"/>
      <c r="L36" s="1075"/>
      <c r="M36" s="1075"/>
      <c r="N36" s="1075"/>
      <c r="O36" s="1075"/>
      <c r="P36" s="1197"/>
    </row>
    <row r="37" spans="1:258" ht="26.25" customHeight="1" x14ac:dyDescent="0.2">
      <c r="B37" s="1195" t="s">
        <v>169</v>
      </c>
      <c r="C37" s="1195"/>
      <c r="D37" s="1195"/>
      <c r="E37" s="1195"/>
      <c r="F37" s="1195"/>
      <c r="G37" s="1195"/>
      <c r="H37" s="1195"/>
      <c r="I37" s="1195"/>
      <c r="J37" s="1195"/>
      <c r="K37" s="1195"/>
      <c r="L37" s="1195"/>
      <c r="M37" s="1195"/>
      <c r="N37" s="1195"/>
      <c r="O37" s="1195"/>
      <c r="P37" s="1196"/>
      <c r="Q37" s="231"/>
    </row>
    <row r="38" spans="1:258" x14ac:dyDescent="0.15">
      <c r="K38" s="304"/>
      <c r="L38" s="305"/>
      <c r="M38" s="305"/>
      <c r="N38" s="305"/>
      <c r="O38" s="306"/>
      <c r="P38" s="307"/>
      <c r="Q38" s="231"/>
    </row>
    <row r="39" spans="1:258" x14ac:dyDescent="0.15">
      <c r="K39" s="304"/>
      <c r="L39" s="305"/>
      <c r="M39" s="305"/>
      <c r="N39" s="305"/>
      <c r="O39" s="306"/>
      <c r="P39" s="308"/>
      <c r="Q39" s="231"/>
    </row>
    <row r="40" spans="1:258" x14ac:dyDescent="0.15">
      <c r="K40" s="304"/>
      <c r="L40" s="305"/>
      <c r="M40" s="305"/>
      <c r="N40" s="305"/>
      <c r="O40" s="306"/>
      <c r="P40" s="307"/>
      <c r="Q40" s="231"/>
    </row>
    <row r="41" spans="1:258" x14ac:dyDescent="0.15">
      <c r="K41" s="304"/>
      <c r="L41" s="305"/>
      <c r="M41" s="305"/>
      <c r="N41" s="305"/>
      <c r="O41" s="306"/>
      <c r="P41" s="307"/>
      <c r="Q41" s="231"/>
    </row>
    <row r="42" spans="1:258" x14ac:dyDescent="0.15">
      <c r="K42" s="304"/>
      <c r="L42" s="305"/>
      <c r="M42" s="305"/>
      <c r="N42" s="305"/>
      <c r="O42" s="306"/>
      <c r="P42" s="307"/>
      <c r="Q42" s="231"/>
    </row>
    <row r="43" spans="1:258" x14ac:dyDescent="0.15">
      <c r="K43" s="304"/>
      <c r="L43" s="305"/>
      <c r="M43" s="305"/>
      <c r="N43" s="305"/>
      <c r="O43" s="306"/>
      <c r="P43" s="307"/>
      <c r="Q43" s="231"/>
    </row>
    <row r="44" spans="1:258" x14ac:dyDescent="0.15">
      <c r="K44" s="304"/>
      <c r="L44" s="305"/>
      <c r="M44" s="305"/>
      <c r="N44" s="305"/>
      <c r="O44" s="306"/>
      <c r="P44" s="307"/>
      <c r="Q44" s="231"/>
    </row>
    <row r="45" spans="1:258" x14ac:dyDescent="0.15">
      <c r="K45" s="304"/>
      <c r="L45" s="305"/>
      <c r="M45" s="305"/>
      <c r="N45" s="305"/>
      <c r="O45" s="306"/>
      <c r="P45" s="307"/>
      <c r="Q45" s="231"/>
    </row>
    <row r="46" spans="1:258" x14ac:dyDescent="0.15">
      <c r="K46" s="304"/>
      <c r="L46" s="305"/>
      <c r="M46" s="305"/>
      <c r="N46" s="305"/>
      <c r="O46" s="306"/>
      <c r="P46" s="308"/>
      <c r="Q46" s="231"/>
    </row>
    <row r="47" spans="1:258" x14ac:dyDescent="0.15">
      <c r="K47" s="304"/>
      <c r="L47" s="305"/>
      <c r="M47" s="305"/>
      <c r="N47" s="305"/>
      <c r="O47" s="306"/>
      <c r="P47" s="307"/>
      <c r="Q47" s="231"/>
    </row>
    <row r="48" spans="1:258" x14ac:dyDescent="0.15">
      <c r="K48" s="304"/>
      <c r="L48" s="305"/>
      <c r="M48" s="305"/>
      <c r="N48" s="305"/>
      <c r="O48" s="306"/>
      <c r="P48" s="307"/>
      <c r="Q48" s="231"/>
    </row>
    <row r="49" spans="11:17" x14ac:dyDescent="0.15">
      <c r="K49" s="304"/>
      <c r="L49" s="305"/>
      <c r="M49" s="305"/>
      <c r="N49" s="305"/>
      <c r="O49" s="306"/>
      <c r="P49" s="307"/>
      <c r="Q49" s="231"/>
    </row>
    <row r="50" spans="11:17" x14ac:dyDescent="0.15">
      <c r="K50" s="304"/>
      <c r="L50" s="305"/>
      <c r="M50" s="305"/>
      <c r="N50" s="305"/>
      <c r="O50" s="306"/>
      <c r="P50" s="307"/>
      <c r="Q50" s="231"/>
    </row>
    <row r="51" spans="11:17" x14ac:dyDescent="0.15">
      <c r="K51" s="304"/>
      <c r="L51" s="305"/>
      <c r="M51" s="305"/>
      <c r="N51" s="305"/>
      <c r="O51" s="306"/>
      <c r="P51" s="307"/>
      <c r="Q51" s="231"/>
    </row>
    <row r="52" spans="11:17" x14ac:dyDescent="0.15">
      <c r="K52" s="304"/>
      <c r="L52" s="305"/>
      <c r="M52" s="305"/>
      <c r="N52" s="305"/>
      <c r="O52" s="306"/>
      <c r="P52" s="308"/>
      <c r="Q52" s="231"/>
    </row>
    <row r="53" spans="11:17" x14ac:dyDescent="0.15">
      <c r="K53" s="304"/>
      <c r="L53" s="305"/>
      <c r="M53" s="305"/>
      <c r="N53" s="305"/>
      <c r="O53" s="306"/>
      <c r="P53" s="307"/>
      <c r="Q53" s="231"/>
    </row>
    <row r="54" spans="11:17" x14ac:dyDescent="0.15">
      <c r="K54" s="304"/>
      <c r="L54" s="305"/>
      <c r="M54" s="305"/>
      <c r="N54" s="305"/>
      <c r="O54" s="306"/>
      <c r="P54" s="307"/>
      <c r="Q54" s="231"/>
    </row>
    <row r="55" spans="11:17" x14ac:dyDescent="0.15">
      <c r="K55" s="304"/>
      <c r="L55" s="309"/>
      <c r="M55" s="309"/>
      <c r="N55" s="305"/>
      <c r="O55" s="306"/>
      <c r="P55" s="307"/>
      <c r="Q55" s="231"/>
    </row>
  </sheetData>
  <mergeCells count="11">
    <mergeCell ref="B3:H3"/>
    <mergeCell ref="A4:P4"/>
    <mergeCell ref="B5:P5"/>
    <mergeCell ref="B37:P37"/>
    <mergeCell ref="B36:P36"/>
    <mergeCell ref="B9:B11"/>
    <mergeCell ref="B8:J8"/>
    <mergeCell ref="B35:N35"/>
    <mergeCell ref="C10:D10"/>
    <mergeCell ref="F10:G10"/>
    <mergeCell ref="I9:J10"/>
  </mergeCells>
  <conditionalFormatting sqref="G13:G31 J13:J31 D13:D32">
    <cfRule type="colorScale" priority="1">
      <colorScale>
        <cfvo type="num" val="100"/>
        <cfvo type="num" val="190"/>
        <cfvo type="max"/>
        <color rgb="FF63BE7B"/>
        <color rgb="FFFCFCFF"/>
        <color rgb="FFF8696B"/>
      </colorScale>
    </cfRule>
  </conditionalFormatting>
  <printOptions horizontalCentered="1"/>
  <pageMargins left="0" right="0" top="0.43307086614173229" bottom="0.43307086614173229" header="0" footer="0"/>
  <pageSetup paperSize="9" scale="78"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election activeCell="L29" sqref="L29"/>
    </sheetView>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10.28515625" style="452" customWidth="1"/>
    <col min="5" max="5" width="15" style="452" customWidth="1"/>
    <col min="6" max="6" width="10" style="452" customWidth="1"/>
    <col min="7" max="7" width="15.42578125" style="452" customWidth="1"/>
    <col min="8" max="8" width="9.7109375" style="452" customWidth="1"/>
    <col min="9" max="9" width="14.5703125" style="452" customWidth="1"/>
    <col min="10" max="16384" width="11.42578125" style="452"/>
  </cols>
  <sheetData>
    <row r="1" spans="1:17" s="445" customFormat="1" x14ac:dyDescent="0.2">
      <c r="A1" s="445" t="s">
        <v>102</v>
      </c>
      <c r="B1" s="445" t="s">
        <v>59</v>
      </c>
      <c r="H1" s="445" t="s">
        <v>102</v>
      </c>
      <c r="I1" s="445" t="s">
        <v>70</v>
      </c>
      <c r="P1" s="445" t="s">
        <v>87</v>
      </c>
    </row>
    <row r="2" spans="1:17" s="445" customFormat="1" x14ac:dyDescent="0.2"/>
    <row r="3" spans="1:17" s="445" customFormat="1" x14ac:dyDescent="0.2"/>
    <row r="4" spans="1:17" s="445" customFormat="1" x14ac:dyDescent="0.2"/>
    <row r="5" spans="1:17" s="445" customFormat="1" ht="16.5" customHeight="1" x14ac:dyDescent="0.2"/>
    <row r="6" spans="1:17" s="449" customFormat="1" ht="38.25" customHeight="1" x14ac:dyDescent="0.2">
      <c r="A6" s="446"/>
      <c r="B6" s="1202" t="s">
        <v>470</v>
      </c>
      <c r="C6" s="1202"/>
      <c r="D6" s="1202"/>
      <c r="E6" s="1202"/>
      <c r="F6" s="1202"/>
      <c r="G6" s="1202"/>
      <c r="H6" s="1202"/>
      <c r="I6" s="1202"/>
      <c r="J6" s="447"/>
      <c r="K6" s="447"/>
      <c r="L6" s="448"/>
      <c r="M6" s="448"/>
      <c r="N6" s="448"/>
      <c r="O6" s="448"/>
      <c r="P6" s="448"/>
      <c r="Q6" s="448"/>
    </row>
    <row r="7" spans="1:17" s="449" customFormat="1" ht="15.75" customHeight="1" x14ac:dyDescent="0.2">
      <c r="A7" s="446"/>
      <c r="B7" s="1203" t="str">
        <f>porsaad!B6</f>
        <v>Situación a 31 de octubre de 2023</v>
      </c>
      <c r="C7" s="1203"/>
      <c r="D7" s="1203"/>
      <c r="E7" s="1203"/>
      <c r="F7" s="1203"/>
      <c r="G7" s="1203"/>
      <c r="H7" s="1203"/>
      <c r="I7" s="1203"/>
      <c r="J7" s="450"/>
      <c r="K7" s="450"/>
      <c r="L7" s="451"/>
      <c r="M7" s="451"/>
      <c r="N7" s="451"/>
      <c r="O7" s="451"/>
      <c r="P7" s="451"/>
      <c r="Q7" s="451"/>
    </row>
    <row r="8" spans="1:17" ht="8.25" customHeight="1" x14ac:dyDescent="0.2">
      <c r="H8" s="453"/>
    </row>
    <row r="9" spans="1:17" ht="15" customHeight="1" x14ac:dyDescent="0.2">
      <c r="B9" s="1204" t="s">
        <v>15</v>
      </c>
      <c r="C9" s="1207" t="s">
        <v>194</v>
      </c>
      <c r="D9" s="454"/>
      <c r="E9" s="454"/>
      <c r="F9" s="454"/>
      <c r="G9" s="454"/>
      <c r="H9" s="454"/>
      <c r="I9" s="455"/>
    </row>
    <row r="10" spans="1:17" ht="15.75" customHeight="1" x14ac:dyDescent="0.2">
      <c r="B10" s="1205"/>
      <c r="C10" s="1208"/>
      <c r="D10" s="1210" t="s">
        <v>141</v>
      </c>
      <c r="E10" s="1211"/>
      <c r="F10" s="1214" t="s">
        <v>142</v>
      </c>
      <c r="G10" s="1215"/>
      <c r="H10" s="1215"/>
      <c r="I10" s="1216"/>
    </row>
    <row r="11" spans="1:17" ht="40.5" customHeight="1" x14ac:dyDescent="0.2">
      <c r="B11" s="1205"/>
      <c r="C11" s="1208"/>
      <c r="D11" s="1212"/>
      <c r="E11" s="1213"/>
      <c r="F11" s="1214" t="s">
        <v>197</v>
      </c>
      <c r="G11" s="1216"/>
      <c r="H11" s="1214" t="s">
        <v>479</v>
      </c>
      <c r="I11" s="1216"/>
    </row>
    <row r="12" spans="1:17" ht="52.5" customHeight="1" x14ac:dyDescent="0.2">
      <c r="B12" s="1206"/>
      <c r="C12" s="1209"/>
      <c r="D12" s="795" t="s">
        <v>12</v>
      </c>
      <c r="E12" s="796" t="s">
        <v>195</v>
      </c>
      <c r="F12" s="794" t="s">
        <v>12</v>
      </c>
      <c r="G12" s="796" t="s">
        <v>195</v>
      </c>
      <c r="H12" s="794" t="s">
        <v>12</v>
      </c>
      <c r="I12" s="796" t="s">
        <v>195</v>
      </c>
    </row>
    <row r="13" spans="1:17" ht="12.75" customHeight="1" x14ac:dyDescent="0.2">
      <c r="B13" s="618" t="s">
        <v>11</v>
      </c>
      <c r="C13" s="335">
        <f>'31dictsaad'!D10-'31dictsaad'!H10</f>
        <v>33831</v>
      </c>
      <c r="D13" s="335">
        <v>0</v>
      </c>
      <c r="E13" s="623">
        <v>0</v>
      </c>
      <c r="F13" s="335">
        <v>4620</v>
      </c>
      <c r="G13" s="623">
        <v>13.656114214773432</v>
      </c>
      <c r="H13" s="335">
        <v>29211</v>
      </c>
      <c r="I13" s="623">
        <f>H13/C13*100</f>
        <v>86.343885785226576</v>
      </c>
    </row>
    <row r="14" spans="1:17" x14ac:dyDescent="0.2">
      <c r="B14" s="619" t="s">
        <v>10</v>
      </c>
      <c r="C14" s="341">
        <f>'31dictsaad'!D11-'31dictsaad'!H11</f>
        <v>5247</v>
      </c>
      <c r="D14" s="341">
        <v>0</v>
      </c>
      <c r="E14" s="624">
        <v>0</v>
      </c>
      <c r="F14" s="341">
        <v>3903</v>
      </c>
      <c r="G14" s="624">
        <v>74.385363064608342</v>
      </c>
      <c r="H14" s="341">
        <v>1344</v>
      </c>
      <c r="I14" s="624">
        <f t="shared" ref="I14:I31" si="0">H14/C14*100</f>
        <v>25.614636935391655</v>
      </c>
    </row>
    <row r="15" spans="1:17" x14ac:dyDescent="0.2">
      <c r="B15" s="619" t="s">
        <v>40</v>
      </c>
      <c r="C15" s="341">
        <f>'31dictsaad'!D12-'31dictsaad'!H12</f>
        <v>5709</v>
      </c>
      <c r="D15" s="341">
        <v>0</v>
      </c>
      <c r="E15" s="624">
        <v>0</v>
      </c>
      <c r="F15" s="341">
        <v>4105</v>
      </c>
      <c r="G15" s="624">
        <v>71.904011210369589</v>
      </c>
      <c r="H15" s="341">
        <v>1604</v>
      </c>
      <c r="I15" s="624">
        <f t="shared" si="0"/>
        <v>28.095988789630411</v>
      </c>
    </row>
    <row r="16" spans="1:17" x14ac:dyDescent="0.2">
      <c r="B16" s="619" t="s">
        <v>41</v>
      </c>
      <c r="C16" s="341">
        <f>'31dictsaad'!D13-'31dictsaad'!H13</f>
        <v>3119</v>
      </c>
      <c r="D16" s="341">
        <v>0</v>
      </c>
      <c r="E16" s="624">
        <v>0</v>
      </c>
      <c r="F16" s="341">
        <v>2182</v>
      </c>
      <c r="G16" s="624">
        <v>69.958319974350758</v>
      </c>
      <c r="H16" s="341">
        <v>937</v>
      </c>
      <c r="I16" s="624">
        <f t="shared" si="0"/>
        <v>30.041680025649249</v>
      </c>
    </row>
    <row r="17" spans="2:9" x14ac:dyDescent="0.2">
      <c r="B17" s="619" t="s">
        <v>9</v>
      </c>
      <c r="C17" s="341">
        <f>'31dictsaad'!D14-'31dictsaad'!H14</f>
        <v>9583</v>
      </c>
      <c r="D17" s="341">
        <v>0</v>
      </c>
      <c r="E17" s="624">
        <v>0</v>
      </c>
      <c r="F17" s="341">
        <v>1243</v>
      </c>
      <c r="G17" s="624">
        <v>12.970885943858917</v>
      </c>
      <c r="H17" s="341">
        <v>8340</v>
      </c>
      <c r="I17" s="624">
        <f t="shared" si="0"/>
        <v>87.029114056141083</v>
      </c>
    </row>
    <row r="18" spans="2:9" x14ac:dyDescent="0.2">
      <c r="B18" s="619" t="s">
        <v>8</v>
      </c>
      <c r="C18" s="341">
        <f>'31dictsaad'!D15-'31dictsaad'!H15</f>
        <v>762</v>
      </c>
      <c r="D18" s="341">
        <v>0</v>
      </c>
      <c r="E18" s="624">
        <v>0</v>
      </c>
      <c r="F18" s="341">
        <v>119</v>
      </c>
      <c r="G18" s="624">
        <v>15.616797900262466</v>
      </c>
      <c r="H18" s="341">
        <v>643</v>
      </c>
      <c r="I18" s="624">
        <f t="shared" si="0"/>
        <v>84.383202099737531</v>
      </c>
    </row>
    <row r="19" spans="2:9" x14ac:dyDescent="0.2">
      <c r="B19" s="619" t="s">
        <v>7</v>
      </c>
      <c r="C19" s="341">
        <f>'31dictsaad'!D16-'31dictsaad'!H16</f>
        <v>9313</v>
      </c>
      <c r="D19" s="341">
        <v>0</v>
      </c>
      <c r="E19" s="624">
        <v>0</v>
      </c>
      <c r="F19" s="341">
        <v>8556</v>
      </c>
      <c r="G19" s="624">
        <v>91.871577364973689</v>
      </c>
      <c r="H19" s="341">
        <v>757</v>
      </c>
      <c r="I19" s="624">
        <f t="shared" si="0"/>
        <v>8.1284226350263076</v>
      </c>
    </row>
    <row r="20" spans="2:9" x14ac:dyDescent="0.2">
      <c r="B20" s="619" t="s">
        <v>43</v>
      </c>
      <c r="C20" s="341">
        <f>'31dictsaad'!D17-'31dictsaad'!H17</f>
        <v>3763</v>
      </c>
      <c r="D20" s="341">
        <v>0</v>
      </c>
      <c r="E20" s="624">
        <v>0</v>
      </c>
      <c r="F20" s="341">
        <v>3212</v>
      </c>
      <c r="G20" s="624">
        <v>85.357427584374165</v>
      </c>
      <c r="H20" s="341">
        <v>551</v>
      </c>
      <c r="I20" s="624">
        <f t="shared" si="0"/>
        <v>14.642572415625828</v>
      </c>
    </row>
    <row r="21" spans="2:9" x14ac:dyDescent="0.2">
      <c r="B21" s="619" t="s">
        <v>44</v>
      </c>
      <c r="C21" s="341">
        <f>'31dictsaad'!D18-'31dictsaad'!H18</f>
        <v>28063</v>
      </c>
      <c r="D21" s="341">
        <v>0</v>
      </c>
      <c r="E21" s="624">
        <v>0</v>
      </c>
      <c r="F21" s="341">
        <v>22544</v>
      </c>
      <c r="G21" s="624">
        <v>80.333535259950821</v>
      </c>
      <c r="H21" s="341">
        <v>5519</v>
      </c>
      <c r="I21" s="624">
        <f t="shared" si="0"/>
        <v>19.666464740049175</v>
      </c>
    </row>
    <row r="22" spans="2:9" x14ac:dyDescent="0.2">
      <c r="B22" s="619" t="s">
        <v>6</v>
      </c>
      <c r="C22" s="341">
        <f>'31dictsaad'!D19-'31dictsaad'!H19</f>
        <v>17950</v>
      </c>
      <c r="D22" s="341">
        <v>145</v>
      </c>
      <c r="E22" s="624">
        <v>0.80779944289693595</v>
      </c>
      <c r="F22" s="341">
        <v>10173</v>
      </c>
      <c r="G22" s="624">
        <v>56.674094707520894</v>
      </c>
      <c r="H22" s="341">
        <v>7632</v>
      </c>
      <c r="I22" s="624">
        <f t="shared" si="0"/>
        <v>42.51810584958217</v>
      </c>
    </row>
    <row r="23" spans="2:9" x14ac:dyDescent="0.2">
      <c r="B23" s="619" t="s">
        <v>5</v>
      </c>
      <c r="C23" s="341">
        <f>'31dictsaad'!D20-'31dictsaad'!H20</f>
        <v>2693</v>
      </c>
      <c r="D23" s="341">
        <v>0</v>
      </c>
      <c r="E23" s="624">
        <v>0</v>
      </c>
      <c r="F23" s="341">
        <v>2166</v>
      </c>
      <c r="G23" s="624">
        <v>80.430746379502409</v>
      </c>
      <c r="H23" s="341">
        <v>527</v>
      </c>
      <c r="I23" s="624">
        <f t="shared" si="0"/>
        <v>19.569253620497587</v>
      </c>
    </row>
    <row r="24" spans="2:9" x14ac:dyDescent="0.2">
      <c r="B24" s="619" t="s">
        <v>38</v>
      </c>
      <c r="C24" s="341">
        <f>'31dictsaad'!D21-'31dictsaad'!H21</f>
        <v>454</v>
      </c>
      <c r="D24" s="341">
        <v>0</v>
      </c>
      <c r="E24" s="624">
        <v>0</v>
      </c>
      <c r="F24" s="341">
        <v>13</v>
      </c>
      <c r="G24" s="624">
        <v>2.8634361233480177</v>
      </c>
      <c r="H24" s="341">
        <v>441</v>
      </c>
      <c r="I24" s="624">
        <f t="shared" si="0"/>
        <v>97.136563876651977</v>
      </c>
    </row>
    <row r="25" spans="2:9" x14ac:dyDescent="0.2">
      <c r="B25" s="619" t="s">
        <v>45</v>
      </c>
      <c r="C25" s="341">
        <f>'31dictsaad'!D22-'31dictsaad'!H22</f>
        <v>365</v>
      </c>
      <c r="D25" s="341">
        <v>2</v>
      </c>
      <c r="E25" s="624">
        <v>0.54794520547945202</v>
      </c>
      <c r="F25" s="341">
        <v>162</v>
      </c>
      <c r="G25" s="624">
        <v>44.38356164383562</v>
      </c>
      <c r="H25" s="341">
        <v>201</v>
      </c>
      <c r="I25" s="624">
        <f t="shared" si="0"/>
        <v>55.06849315068493</v>
      </c>
    </row>
    <row r="26" spans="2:9" x14ac:dyDescent="0.2">
      <c r="B26" s="619" t="s">
        <v>46</v>
      </c>
      <c r="C26" s="341">
        <f>'31dictsaad'!D23-'31dictsaad'!H23</f>
        <v>9298</v>
      </c>
      <c r="D26" s="341">
        <v>0</v>
      </c>
      <c r="E26" s="624">
        <v>0</v>
      </c>
      <c r="F26" s="341">
        <v>5848</v>
      </c>
      <c r="G26" s="624">
        <v>62.895246289524628</v>
      </c>
      <c r="H26" s="341">
        <v>3450</v>
      </c>
      <c r="I26" s="624">
        <f t="shared" si="0"/>
        <v>37.104753710475372</v>
      </c>
    </row>
    <row r="27" spans="2:9" x14ac:dyDescent="0.2">
      <c r="B27" s="619" t="s">
        <v>47</v>
      </c>
      <c r="C27" s="341">
        <f>'31dictsaad'!D24-'31dictsaad'!H24</f>
        <v>74</v>
      </c>
      <c r="D27" s="341">
        <v>0</v>
      </c>
      <c r="E27" s="624">
        <v>0</v>
      </c>
      <c r="F27" s="341">
        <v>4</v>
      </c>
      <c r="G27" s="624">
        <v>5.4054054054054053</v>
      </c>
      <c r="H27" s="341">
        <v>70</v>
      </c>
      <c r="I27" s="624">
        <f t="shared" si="0"/>
        <v>94.594594594594597</v>
      </c>
    </row>
    <row r="28" spans="2:9" x14ac:dyDescent="0.2">
      <c r="B28" s="619" t="s">
        <v>48</v>
      </c>
      <c r="C28" s="341">
        <f>'31dictsaad'!D25-'31dictsaad'!H25</f>
        <v>438</v>
      </c>
      <c r="D28" s="341">
        <v>0</v>
      </c>
      <c r="E28" s="624">
        <v>0</v>
      </c>
      <c r="F28" s="341">
        <v>55</v>
      </c>
      <c r="G28" s="624">
        <v>12.557077625570775</v>
      </c>
      <c r="H28" s="341">
        <v>383</v>
      </c>
      <c r="I28" s="624">
        <f t="shared" si="0"/>
        <v>87.442922374429216</v>
      </c>
    </row>
    <row r="29" spans="2:9" x14ac:dyDescent="0.2">
      <c r="B29" s="619" t="s">
        <v>49</v>
      </c>
      <c r="C29" s="341">
        <f>'31dictsaad'!D26-'31dictsaad'!H26</f>
        <v>62</v>
      </c>
      <c r="D29" s="341">
        <v>0</v>
      </c>
      <c r="E29" s="624">
        <v>0</v>
      </c>
      <c r="F29" s="341">
        <v>16</v>
      </c>
      <c r="G29" s="624">
        <v>25.806451612903224</v>
      </c>
      <c r="H29" s="341">
        <v>46</v>
      </c>
      <c r="I29" s="624">
        <f t="shared" si="0"/>
        <v>74.193548387096769</v>
      </c>
    </row>
    <row r="30" spans="2:9" x14ac:dyDescent="0.2">
      <c r="B30" s="619" t="s">
        <v>4</v>
      </c>
      <c r="C30" s="341">
        <f>'31dictsaad'!D27-'31dictsaad'!H27</f>
        <v>198</v>
      </c>
      <c r="D30" s="341">
        <v>0</v>
      </c>
      <c r="E30" s="624">
        <v>0</v>
      </c>
      <c r="F30" s="341">
        <v>163</v>
      </c>
      <c r="G30" s="624">
        <v>82.323232323232318</v>
      </c>
      <c r="H30" s="341">
        <v>35</v>
      </c>
      <c r="I30" s="624">
        <f t="shared" si="0"/>
        <v>17.676767676767678</v>
      </c>
    </row>
    <row r="31" spans="2:9" x14ac:dyDescent="0.2">
      <c r="B31" s="456" t="s">
        <v>3</v>
      </c>
      <c r="C31" s="333">
        <f>SUM(C13:C30)</f>
        <v>130922</v>
      </c>
      <c r="D31" s="333">
        <f>SUM(D13:D30)</f>
        <v>147</v>
      </c>
      <c r="E31" s="625">
        <f t="shared" ref="E14:E31" si="1">D31/C31*100</f>
        <v>0.11228059455248164</v>
      </c>
      <c r="F31" s="333">
        <f>SUM(F13:F30)</f>
        <v>69084</v>
      </c>
      <c r="G31" s="625">
        <f t="shared" ref="G14:G31" si="2">F31/C31*100</f>
        <v>52.767296558256064</v>
      </c>
      <c r="H31" s="333">
        <f>SUM(H13:H30)</f>
        <v>61691</v>
      </c>
      <c r="I31" s="625">
        <f t="shared" si="0"/>
        <v>47.120422847191456</v>
      </c>
    </row>
    <row r="33" spans="2:9" x14ac:dyDescent="0.2">
      <c r="B33" s="849" t="s">
        <v>293</v>
      </c>
    </row>
    <row r="34" spans="2:9" x14ac:dyDescent="0.2">
      <c r="B34" s="849" t="s">
        <v>480</v>
      </c>
    </row>
    <row r="35" spans="2:9" x14ac:dyDescent="0.2">
      <c r="B35" s="1201" t="s">
        <v>481</v>
      </c>
      <c r="C35" s="1201"/>
      <c r="D35" s="1201"/>
      <c r="E35" s="1201"/>
      <c r="F35" s="1201"/>
      <c r="G35" s="1201"/>
      <c r="H35" s="1201"/>
      <c r="I35" s="1201"/>
    </row>
    <row r="36" spans="2:9" x14ac:dyDescent="0.2">
      <c r="B36" s="849" t="s">
        <v>482</v>
      </c>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8" orientation="landscape" r:id="rId1"/>
  <headerFooter alignWithMargins="0"/>
  <ignoredErrors>
    <ignoredError sqref="B7 C13:I30 C31:D31" unlockedFormula="1"/>
    <ignoredError sqref="E31:I31" formula="1" unlockedFormula="1"/>
  </ignoredErrors>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R33"/>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6.7109375" style="452" customWidth="1"/>
    <col min="4" max="4" width="9.5703125" style="452" customWidth="1"/>
    <col min="5" max="5" width="14.85546875" style="452" customWidth="1"/>
    <col min="6" max="6" width="9" style="452" customWidth="1"/>
    <col min="7" max="7" width="16.28515625" style="452" customWidth="1"/>
    <col min="8" max="8" width="10.85546875" style="452" customWidth="1"/>
    <col min="9" max="9" width="16.42578125" style="452" customWidth="1"/>
    <col min="10" max="16384" width="11.42578125" style="452"/>
  </cols>
  <sheetData>
    <row r="1" spans="1:18" s="445" customFormat="1" x14ac:dyDescent="0.2">
      <c r="A1" s="445" t="s">
        <v>102</v>
      </c>
      <c r="B1" s="445" t="s">
        <v>59</v>
      </c>
      <c r="I1" s="445" t="s">
        <v>102</v>
      </c>
      <c r="J1" s="445" t="s">
        <v>70</v>
      </c>
      <c r="Q1" s="445" t="s">
        <v>87</v>
      </c>
    </row>
    <row r="2" spans="1:18" s="445" customFormat="1" x14ac:dyDescent="0.2"/>
    <row r="3" spans="1:18" s="445" customFormat="1" x14ac:dyDescent="0.2"/>
    <row r="4" spans="1:18" s="445" customFormat="1" x14ac:dyDescent="0.2"/>
    <row r="5" spans="1:18" s="445" customFormat="1" ht="16.5" customHeight="1" x14ac:dyDescent="0.2"/>
    <row r="6" spans="1:18" s="449" customFormat="1" ht="38.25" customHeight="1" x14ac:dyDescent="0.2">
      <c r="A6" s="446"/>
      <c r="B6" s="1202" t="s">
        <v>471</v>
      </c>
      <c r="C6" s="1202"/>
      <c r="D6" s="1202"/>
      <c r="E6" s="1202"/>
      <c r="F6" s="1202"/>
      <c r="G6" s="1202"/>
      <c r="H6" s="1202"/>
      <c r="I6" s="1202"/>
      <c r="J6" s="447"/>
      <c r="K6" s="447"/>
      <c r="L6" s="447"/>
      <c r="M6" s="448"/>
      <c r="N6" s="448"/>
      <c r="O6" s="448"/>
      <c r="P6" s="448"/>
      <c r="Q6" s="448"/>
      <c r="R6" s="448"/>
    </row>
    <row r="7" spans="1:18" s="449" customFormat="1" ht="15.75" customHeight="1" x14ac:dyDescent="0.2">
      <c r="A7" s="446"/>
      <c r="B7" s="1203" t="str">
        <f>porsaad!B6</f>
        <v>Situación a 31 de octubre de 2023</v>
      </c>
      <c r="C7" s="1203"/>
      <c r="D7" s="1203"/>
      <c r="E7" s="1203"/>
      <c r="F7" s="1203"/>
      <c r="G7" s="1203"/>
      <c r="H7" s="1203"/>
      <c r="I7" s="1203"/>
      <c r="J7" s="450"/>
      <c r="K7" s="450"/>
      <c r="L7" s="450"/>
      <c r="M7" s="451"/>
      <c r="N7" s="451"/>
      <c r="O7" s="451"/>
      <c r="P7" s="451"/>
      <c r="Q7" s="451"/>
      <c r="R7" s="451"/>
    </row>
    <row r="8" spans="1:18" ht="8.25" customHeight="1" x14ac:dyDescent="0.2">
      <c r="I8" s="453"/>
    </row>
    <row r="9" spans="1:18" ht="15" customHeight="1" x14ac:dyDescent="0.2">
      <c r="B9" s="1204" t="s">
        <v>15</v>
      </c>
      <c r="C9" s="1207" t="s">
        <v>289</v>
      </c>
      <c r="D9" s="454"/>
      <c r="E9" s="454"/>
      <c r="F9" s="454"/>
      <c r="G9" s="454"/>
      <c r="H9" s="454"/>
      <c r="I9" s="455"/>
    </row>
    <row r="10" spans="1:18" ht="15.75" customHeight="1" x14ac:dyDescent="0.2">
      <c r="B10" s="1205"/>
      <c r="C10" s="1208"/>
      <c r="D10" s="1210" t="s">
        <v>141</v>
      </c>
      <c r="E10" s="1211"/>
      <c r="F10" s="1214" t="s">
        <v>142</v>
      </c>
      <c r="G10" s="1215"/>
      <c r="H10" s="1215"/>
      <c r="I10" s="1216"/>
    </row>
    <row r="11" spans="1:18" ht="40.5" customHeight="1" x14ac:dyDescent="0.2">
      <c r="B11" s="1205"/>
      <c r="C11" s="1208"/>
      <c r="D11" s="1212"/>
      <c r="E11" s="1213"/>
      <c r="F11" s="1214" t="s">
        <v>290</v>
      </c>
      <c r="G11" s="1216"/>
      <c r="H11" s="1214" t="s">
        <v>291</v>
      </c>
      <c r="I11" s="1216"/>
    </row>
    <row r="12" spans="1:18" ht="52.5" customHeight="1" x14ac:dyDescent="0.2">
      <c r="B12" s="1206"/>
      <c r="C12" s="1209"/>
      <c r="D12" s="795" t="s">
        <v>12</v>
      </c>
      <c r="E12" s="848" t="s">
        <v>292</v>
      </c>
      <c r="F12" s="794" t="s">
        <v>12</v>
      </c>
      <c r="G12" s="848" t="s">
        <v>292</v>
      </c>
      <c r="H12" s="794" t="s">
        <v>12</v>
      </c>
      <c r="I12" s="848" t="s">
        <v>292</v>
      </c>
    </row>
    <row r="13" spans="1:18" ht="12.75" customHeight="1" x14ac:dyDescent="0.2">
      <c r="B13" s="618" t="s">
        <v>11</v>
      </c>
      <c r="C13" s="335">
        <f>D13+F13+H13</f>
        <v>41604</v>
      </c>
      <c r="D13" s="335">
        <v>21</v>
      </c>
      <c r="E13" s="623">
        <v>5.04759157773291E-2</v>
      </c>
      <c r="F13" s="335">
        <v>1765</v>
      </c>
      <c r="G13" s="623">
        <v>4.2423805403326602</v>
      </c>
      <c r="H13" s="335">
        <v>39818</v>
      </c>
      <c r="I13" s="623">
        <f>H13/C13*100</f>
        <v>95.707143543889998</v>
      </c>
    </row>
    <row r="14" spans="1:18" x14ac:dyDescent="0.2">
      <c r="B14" s="619" t="s">
        <v>10</v>
      </c>
      <c r="C14" s="341">
        <f t="shared" ref="C14:C30" si="0">D14+F14+H14</f>
        <v>291</v>
      </c>
      <c r="D14" s="341">
        <v>1</v>
      </c>
      <c r="E14" s="624">
        <v>0.3436426116838488</v>
      </c>
      <c r="F14" s="341">
        <v>117</v>
      </c>
      <c r="G14" s="624">
        <v>40.206185567010309</v>
      </c>
      <c r="H14" s="341">
        <v>173</v>
      </c>
      <c r="I14" s="624">
        <f t="shared" ref="I14:I31" si="1">H14/C14*100</f>
        <v>59.450171821305844</v>
      </c>
    </row>
    <row r="15" spans="1:18" x14ac:dyDescent="0.2">
      <c r="B15" s="619" t="s">
        <v>40</v>
      </c>
      <c r="C15" s="341">
        <f t="shared" si="0"/>
        <v>2005</v>
      </c>
      <c r="D15" s="341">
        <v>6</v>
      </c>
      <c r="E15" s="624">
        <v>0.29925187032418954</v>
      </c>
      <c r="F15" s="341">
        <v>161</v>
      </c>
      <c r="G15" s="624">
        <v>8.0299251870324184</v>
      </c>
      <c r="H15" s="341">
        <v>1838</v>
      </c>
      <c r="I15" s="624">
        <f t="shared" si="1"/>
        <v>91.670822942643397</v>
      </c>
    </row>
    <row r="16" spans="1:18" x14ac:dyDescent="0.2">
      <c r="B16" s="619" t="s">
        <v>41</v>
      </c>
      <c r="C16" s="341">
        <f t="shared" si="0"/>
        <v>3972</v>
      </c>
      <c r="D16" s="341">
        <v>3</v>
      </c>
      <c r="E16" s="624">
        <v>7.5528700906344406E-2</v>
      </c>
      <c r="F16" s="341">
        <v>1314</v>
      </c>
      <c r="G16" s="624">
        <v>33.081570996978854</v>
      </c>
      <c r="H16" s="341">
        <v>2655</v>
      </c>
      <c r="I16" s="624">
        <f t="shared" si="1"/>
        <v>66.842900302114799</v>
      </c>
    </row>
    <row r="17" spans="2:9" x14ac:dyDescent="0.2">
      <c r="B17" s="619" t="s">
        <v>9</v>
      </c>
      <c r="C17" s="341">
        <f t="shared" si="0"/>
        <v>5791</v>
      </c>
      <c r="D17" s="341">
        <v>4</v>
      </c>
      <c r="E17" s="624">
        <v>6.9072699015714042E-2</v>
      </c>
      <c r="F17" s="341">
        <v>72</v>
      </c>
      <c r="G17" s="624">
        <v>1.2433085822828527</v>
      </c>
      <c r="H17" s="341">
        <v>5715</v>
      </c>
      <c r="I17" s="624">
        <f t="shared" si="1"/>
        <v>98.68761871870143</v>
      </c>
    </row>
    <row r="18" spans="2:9" x14ac:dyDescent="0.2">
      <c r="B18" s="619" t="s">
        <v>8</v>
      </c>
      <c r="C18" s="341">
        <f t="shared" si="0"/>
        <v>1369</v>
      </c>
      <c r="D18" s="341">
        <v>32</v>
      </c>
      <c r="E18" s="624">
        <v>2.3374726077428782</v>
      </c>
      <c r="F18" s="341">
        <v>296</v>
      </c>
      <c r="G18" s="624">
        <v>21.621621621621621</v>
      </c>
      <c r="H18" s="341">
        <v>1041</v>
      </c>
      <c r="I18" s="624">
        <f t="shared" si="1"/>
        <v>76.040905770635504</v>
      </c>
    </row>
    <row r="19" spans="2:9" x14ac:dyDescent="0.2">
      <c r="B19" s="619" t="s">
        <v>7</v>
      </c>
      <c r="C19" s="341">
        <f t="shared" si="0"/>
        <v>152</v>
      </c>
      <c r="D19" s="341">
        <v>14</v>
      </c>
      <c r="E19" s="624">
        <v>9.2105263157894726</v>
      </c>
      <c r="F19" s="341">
        <v>116</v>
      </c>
      <c r="G19" s="624">
        <v>76.31578947368422</v>
      </c>
      <c r="H19" s="341">
        <v>22</v>
      </c>
      <c r="I19" s="624">
        <f t="shared" si="1"/>
        <v>14.473684210526317</v>
      </c>
    </row>
    <row r="20" spans="2:9" x14ac:dyDescent="0.2">
      <c r="B20" s="619" t="s">
        <v>43</v>
      </c>
      <c r="C20" s="341">
        <f t="shared" si="0"/>
        <v>4200</v>
      </c>
      <c r="D20" s="341">
        <v>20</v>
      </c>
      <c r="E20" s="624">
        <v>0.47619047619047622</v>
      </c>
      <c r="F20" s="341">
        <v>1733</v>
      </c>
      <c r="G20" s="624">
        <v>41.261904761904759</v>
      </c>
      <c r="H20" s="341">
        <v>2447</v>
      </c>
      <c r="I20" s="624">
        <f t="shared" si="1"/>
        <v>58.261904761904759</v>
      </c>
    </row>
    <row r="21" spans="2:9" x14ac:dyDescent="0.2">
      <c r="B21" s="619" t="s">
        <v>44</v>
      </c>
      <c r="C21" s="341">
        <f t="shared" si="0"/>
        <v>72010</v>
      </c>
      <c r="D21" s="341">
        <v>5</v>
      </c>
      <c r="E21" s="624">
        <v>6.9434800722121921E-3</v>
      </c>
      <c r="F21" s="341">
        <v>5422</v>
      </c>
      <c r="G21" s="624">
        <v>7.5295097903069017</v>
      </c>
      <c r="H21" s="341">
        <v>66583</v>
      </c>
      <c r="I21" s="624">
        <f t="shared" si="1"/>
        <v>92.463546729620887</v>
      </c>
    </row>
    <row r="22" spans="2:9" x14ac:dyDescent="0.2">
      <c r="B22" s="619" t="s">
        <v>6</v>
      </c>
      <c r="C22" s="341">
        <f t="shared" si="0"/>
        <v>14894</v>
      </c>
      <c r="D22" s="341">
        <v>969</v>
      </c>
      <c r="E22" s="624">
        <v>6.5059755606284408</v>
      </c>
      <c r="F22" s="341">
        <v>3330</v>
      </c>
      <c r="G22" s="624">
        <v>22.357996508661206</v>
      </c>
      <c r="H22" s="341">
        <v>10595</v>
      </c>
      <c r="I22" s="624">
        <f t="shared" si="1"/>
        <v>71.136027930710355</v>
      </c>
    </row>
    <row r="23" spans="2:9" x14ac:dyDescent="0.2">
      <c r="B23" s="619" t="s">
        <v>5</v>
      </c>
      <c r="C23" s="341">
        <f t="shared" si="0"/>
        <v>5811</v>
      </c>
      <c r="D23" s="341">
        <v>21</v>
      </c>
      <c r="E23" s="624">
        <v>0.36138358286009292</v>
      </c>
      <c r="F23" s="341">
        <v>1550</v>
      </c>
      <c r="G23" s="624">
        <v>26.67355016348305</v>
      </c>
      <c r="H23" s="341">
        <v>4240</v>
      </c>
      <c r="I23" s="624">
        <f t="shared" si="1"/>
        <v>72.965066253656857</v>
      </c>
    </row>
    <row r="24" spans="2:9" x14ac:dyDescent="0.2">
      <c r="B24" s="619" t="s">
        <v>38</v>
      </c>
      <c r="C24" s="341">
        <f t="shared" si="0"/>
        <v>1961</v>
      </c>
      <c r="D24" s="341">
        <v>28</v>
      </c>
      <c r="E24" s="624">
        <v>1.4278429372768995</v>
      </c>
      <c r="F24" s="341">
        <v>18</v>
      </c>
      <c r="G24" s="624">
        <v>0.91789903110657822</v>
      </c>
      <c r="H24" s="341">
        <v>1915</v>
      </c>
      <c r="I24" s="624">
        <f t="shared" si="1"/>
        <v>97.654258031616521</v>
      </c>
    </row>
    <row r="25" spans="2:9" x14ac:dyDescent="0.2">
      <c r="B25" s="619" t="s">
        <v>45</v>
      </c>
      <c r="C25" s="341">
        <f t="shared" si="0"/>
        <v>11586</v>
      </c>
      <c r="D25" s="341">
        <v>617</v>
      </c>
      <c r="E25" s="624">
        <v>5.3253927153461076</v>
      </c>
      <c r="F25" s="341">
        <v>1545</v>
      </c>
      <c r="G25" s="624">
        <v>13.335059554634904</v>
      </c>
      <c r="H25" s="341">
        <v>9424</v>
      </c>
      <c r="I25" s="624">
        <f t="shared" si="1"/>
        <v>81.339547730018992</v>
      </c>
    </row>
    <row r="26" spans="2:9" x14ac:dyDescent="0.2">
      <c r="B26" s="619" t="s">
        <v>46</v>
      </c>
      <c r="C26" s="341">
        <f t="shared" si="0"/>
        <v>6655</v>
      </c>
      <c r="D26" s="341">
        <v>3</v>
      </c>
      <c r="E26" s="624">
        <v>4.5078888054094664E-2</v>
      </c>
      <c r="F26" s="341">
        <v>121</v>
      </c>
      <c r="G26" s="624">
        <v>1.8181818181818181</v>
      </c>
      <c r="H26" s="341">
        <v>6531</v>
      </c>
      <c r="I26" s="624">
        <f t="shared" si="1"/>
        <v>98.13673929376408</v>
      </c>
    </row>
    <row r="27" spans="2:9" x14ac:dyDescent="0.2">
      <c r="B27" s="619" t="s">
        <v>47</v>
      </c>
      <c r="C27" s="341">
        <f t="shared" si="0"/>
        <v>679</v>
      </c>
      <c r="D27" s="341">
        <v>176</v>
      </c>
      <c r="E27" s="624">
        <v>25.920471281296027</v>
      </c>
      <c r="F27" s="341">
        <v>21</v>
      </c>
      <c r="G27" s="624">
        <v>3.0927835051546393</v>
      </c>
      <c r="H27" s="341">
        <v>482</v>
      </c>
      <c r="I27" s="624">
        <f t="shared" si="1"/>
        <v>70.986745213549341</v>
      </c>
    </row>
    <row r="28" spans="2:9" x14ac:dyDescent="0.2">
      <c r="B28" s="619" t="s">
        <v>48</v>
      </c>
      <c r="C28" s="341">
        <f t="shared" si="0"/>
        <v>14608</v>
      </c>
      <c r="D28" s="341">
        <v>1466</v>
      </c>
      <c r="E28" s="624">
        <v>10.035596933187295</v>
      </c>
      <c r="F28" s="341">
        <v>3541</v>
      </c>
      <c r="G28" s="624">
        <v>24.24014238773275</v>
      </c>
      <c r="H28" s="341">
        <v>9601</v>
      </c>
      <c r="I28" s="624">
        <f t="shared" si="1"/>
        <v>65.724260679079961</v>
      </c>
    </row>
    <row r="29" spans="2:9" x14ac:dyDescent="0.2">
      <c r="B29" s="619" t="s">
        <v>49</v>
      </c>
      <c r="C29" s="341">
        <f t="shared" si="0"/>
        <v>1617</v>
      </c>
      <c r="D29" s="341">
        <v>572</v>
      </c>
      <c r="E29" s="624">
        <v>35.374149659863946</v>
      </c>
      <c r="F29" s="341">
        <v>630</v>
      </c>
      <c r="G29" s="624">
        <v>38.961038961038966</v>
      </c>
      <c r="H29" s="341">
        <v>415</v>
      </c>
      <c r="I29" s="624">
        <f t="shared" si="1"/>
        <v>25.664811379097092</v>
      </c>
    </row>
    <row r="30" spans="2:9" x14ac:dyDescent="0.2">
      <c r="B30" s="619" t="s">
        <v>4</v>
      </c>
      <c r="C30" s="341">
        <f t="shared" si="0"/>
        <v>341</v>
      </c>
      <c r="D30" s="341">
        <v>1</v>
      </c>
      <c r="E30" s="624">
        <v>0.2932551319648094</v>
      </c>
      <c r="F30" s="341">
        <v>117</v>
      </c>
      <c r="G30" s="624">
        <v>34.310850439882692</v>
      </c>
      <c r="H30" s="341">
        <v>223</v>
      </c>
      <c r="I30" s="624">
        <f t="shared" si="1"/>
        <v>65.395894428152488</v>
      </c>
    </row>
    <row r="31" spans="2:9" x14ac:dyDescent="0.2">
      <c r="B31" s="456" t="s">
        <v>3</v>
      </c>
      <c r="C31" s="333">
        <f>SUM(C13:C30)</f>
        <v>189546</v>
      </c>
      <c r="D31" s="333">
        <f>SUM(D13:D30)</f>
        <v>3959</v>
      </c>
      <c r="E31" s="625">
        <f t="shared" ref="E14:E31" si="2">D31/C31*100</f>
        <v>2.0886750445802074</v>
      </c>
      <c r="F31" s="333">
        <f>SUM(F13:F30)</f>
        <v>21869</v>
      </c>
      <c r="G31" s="625">
        <f t="shared" ref="G14:G31" si="3">F31/C31*100</f>
        <v>11.537568716828632</v>
      </c>
      <c r="H31" s="333">
        <f>SUM(H13:H30)</f>
        <v>163718</v>
      </c>
      <c r="I31" s="625">
        <f t="shared" si="1"/>
        <v>86.373756238591156</v>
      </c>
    </row>
    <row r="33" spans="2:2" x14ac:dyDescent="0.2">
      <c r="B33" s="849" t="s">
        <v>293</v>
      </c>
    </row>
  </sheetData>
  <mergeCells count="8">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N34"/>
  <sheetViews>
    <sheetView zoomScaleNormal="100" workbookViewId="0"/>
  </sheetViews>
  <sheetFormatPr baseColWidth="10" defaultColWidth="11.42578125" defaultRowHeight="12.75" x14ac:dyDescent="0.2"/>
  <cols>
    <col min="1" max="1" width="3.28515625" style="452" customWidth="1"/>
    <col min="2" max="2" width="28.42578125" style="452" customWidth="1"/>
    <col min="3" max="3" width="12.28515625" style="452" bestFit="1" customWidth="1"/>
    <col min="4" max="4" width="15.140625" style="452" customWidth="1"/>
    <col min="5" max="5" width="13.5703125" style="452" customWidth="1"/>
    <col min="6" max="6" width="1.140625" style="452" customWidth="1"/>
    <col min="7" max="7" width="12.42578125" style="452" customWidth="1"/>
    <col min="8" max="8" width="14.85546875" style="452" customWidth="1"/>
    <col min="9" max="9" width="1.140625" style="452" customWidth="1"/>
    <col min="10" max="10" width="12.42578125" style="452" customWidth="1"/>
    <col min="11" max="11" width="14.7109375" style="452" customWidth="1"/>
    <col min="12" max="16384" width="11.42578125" style="452"/>
  </cols>
  <sheetData>
    <row r="1" spans="1:14" s="445" customFormat="1" x14ac:dyDescent="0.2">
      <c r="A1" s="445" t="s">
        <v>102</v>
      </c>
      <c r="B1" s="445" t="s">
        <v>59</v>
      </c>
      <c r="M1" s="445" t="s">
        <v>87</v>
      </c>
    </row>
    <row r="2" spans="1:14" s="445" customFormat="1" x14ac:dyDescent="0.2"/>
    <row r="3" spans="1:14" s="445" customFormat="1" x14ac:dyDescent="0.2"/>
    <row r="4" spans="1:14" s="445" customFormat="1" x14ac:dyDescent="0.2"/>
    <row r="5" spans="1:14" s="445" customFormat="1" ht="16.5" customHeight="1" x14ac:dyDescent="0.2"/>
    <row r="6" spans="1:14" s="449" customFormat="1" ht="38.25" customHeight="1" x14ac:dyDescent="0.2">
      <c r="A6" s="446"/>
      <c r="B6" s="1202" t="s">
        <v>472</v>
      </c>
      <c r="C6" s="1202"/>
      <c r="D6" s="1202"/>
      <c r="E6" s="1202"/>
      <c r="F6" s="1202"/>
      <c r="G6" s="1202"/>
      <c r="H6" s="1202"/>
      <c r="I6" s="1202"/>
      <c r="J6" s="1202"/>
      <c r="K6" s="1202"/>
      <c r="L6" s="448"/>
      <c r="M6" s="448"/>
      <c r="N6" s="448"/>
    </row>
    <row r="7" spans="1:14" s="449" customFormat="1" ht="15.75" customHeight="1" x14ac:dyDescent="0.2">
      <c r="A7" s="446"/>
      <c r="B7" s="1203" t="str">
        <f>porsaad!B6</f>
        <v>Situación a 31 de octubre de 2023</v>
      </c>
      <c r="C7" s="1203"/>
      <c r="D7" s="1203"/>
      <c r="E7" s="1203"/>
      <c r="F7" s="1203"/>
      <c r="G7" s="1203"/>
      <c r="H7" s="1203"/>
      <c r="I7" s="1203"/>
      <c r="J7" s="1203"/>
      <c r="K7" s="1203"/>
      <c r="L7" s="451"/>
      <c r="M7" s="451"/>
      <c r="N7" s="451"/>
    </row>
    <row r="8" spans="1:14" ht="8.25" customHeight="1" x14ac:dyDescent="0.2"/>
    <row r="9" spans="1:14" ht="15" customHeight="1" x14ac:dyDescent="0.2">
      <c r="B9" s="1204" t="s">
        <v>15</v>
      </c>
      <c r="C9" s="1207" t="s">
        <v>32</v>
      </c>
      <c r="D9" s="1210" t="s">
        <v>220</v>
      </c>
      <c r="E9" s="1211"/>
      <c r="F9" s="793"/>
      <c r="G9" s="1210" t="s">
        <v>295</v>
      </c>
      <c r="H9" s="1211"/>
      <c r="I9" s="793"/>
      <c r="J9" s="1210" t="s">
        <v>294</v>
      </c>
      <c r="K9" s="1211"/>
    </row>
    <row r="10" spans="1:14" ht="15.75" customHeight="1" x14ac:dyDescent="0.2">
      <c r="B10" s="1205"/>
      <c r="C10" s="1208"/>
      <c r="D10" s="1217"/>
      <c r="E10" s="1218"/>
      <c r="F10" s="793"/>
      <c r="G10" s="1217"/>
      <c r="H10" s="1218"/>
      <c r="I10" s="793"/>
      <c r="J10" s="1217"/>
      <c r="K10" s="1218"/>
    </row>
    <row r="11" spans="1:14" ht="15" x14ac:dyDescent="0.2">
      <c r="B11" s="1205"/>
      <c r="C11" s="1208"/>
      <c r="D11" s="1217"/>
      <c r="E11" s="1218"/>
      <c r="F11" s="793"/>
      <c r="G11" s="1217"/>
      <c r="H11" s="1218"/>
      <c r="I11" s="793"/>
      <c r="J11" s="1217"/>
      <c r="K11" s="1218"/>
    </row>
    <row r="12" spans="1:14" ht="21.75" customHeight="1" x14ac:dyDescent="0.2">
      <c r="B12" s="1205"/>
      <c r="C12" s="1209"/>
      <c r="D12" s="1212"/>
      <c r="E12" s="1213"/>
      <c r="F12" s="793"/>
      <c r="G12" s="1212"/>
      <c r="H12" s="1213"/>
      <c r="I12" s="793"/>
      <c r="J12" s="1212"/>
      <c r="K12" s="1213"/>
    </row>
    <row r="13" spans="1:14" ht="24.75" customHeight="1" x14ac:dyDescent="0.2">
      <c r="B13" s="1206"/>
      <c r="C13" s="620" t="s">
        <v>12</v>
      </c>
      <c r="D13" s="620" t="s">
        <v>12</v>
      </c>
      <c r="E13" s="850" t="s">
        <v>196</v>
      </c>
      <c r="F13" s="621"/>
      <c r="G13" s="620" t="s">
        <v>12</v>
      </c>
      <c r="H13" s="850" t="s">
        <v>296</v>
      </c>
      <c r="I13" s="621"/>
      <c r="J13" s="620" t="s">
        <v>12</v>
      </c>
      <c r="K13" s="622" t="s">
        <v>196</v>
      </c>
    </row>
    <row r="14" spans="1:14" ht="12.75" customHeight="1" x14ac:dyDescent="0.2">
      <c r="B14" s="618" t="s">
        <v>11</v>
      </c>
      <c r="C14" s="335">
        <f>'21solsaad'!D10</f>
        <v>425463</v>
      </c>
      <c r="D14" s="335">
        <f>'10pendResol'!H13</f>
        <v>29211</v>
      </c>
      <c r="E14" s="485">
        <f>D14/$C14*100</f>
        <v>6.8656968996128924</v>
      </c>
      <c r="F14" s="338"/>
      <c r="G14" s="337">
        <f>'10pendPrest'!H13</f>
        <v>39818</v>
      </c>
      <c r="H14" s="487">
        <f t="shared" ref="H14:H32" si="0">G14/$J14*100</f>
        <v>57.683002795926356</v>
      </c>
      <c r="I14" s="338"/>
      <c r="J14" s="335">
        <f t="shared" ref="J14:J31" si="1">D14+G14</f>
        <v>69029</v>
      </c>
      <c r="K14" s="487">
        <f t="shared" ref="K14:K32" si="2">J14/C14*100</f>
        <v>16.224442548470723</v>
      </c>
    </row>
    <row r="15" spans="1:14" x14ac:dyDescent="0.2">
      <c r="B15" s="619" t="s">
        <v>10</v>
      </c>
      <c r="C15" s="341">
        <f>'21solsaad'!D11</f>
        <v>53455</v>
      </c>
      <c r="D15" s="341">
        <f>'10pendResol'!H14</f>
        <v>1344</v>
      </c>
      <c r="E15" s="485">
        <f t="shared" ref="E15:E31" si="3">D15/$C15*100</f>
        <v>2.5142643344869517</v>
      </c>
      <c r="F15" s="338"/>
      <c r="G15" s="338">
        <f>'10pendPrest'!H14</f>
        <v>173</v>
      </c>
      <c r="H15" s="488">
        <f t="shared" si="0"/>
        <v>11.404087013843112</v>
      </c>
      <c r="I15" s="338"/>
      <c r="J15" s="341">
        <f t="shared" si="1"/>
        <v>1517</v>
      </c>
      <c r="K15" s="488">
        <f t="shared" si="2"/>
        <v>2.8379010382564775</v>
      </c>
    </row>
    <row r="16" spans="1:14" x14ac:dyDescent="0.2">
      <c r="B16" s="619" t="s">
        <v>40</v>
      </c>
      <c r="C16" s="341">
        <f>'21solsaad'!D12</f>
        <v>46790</v>
      </c>
      <c r="D16" s="341">
        <f>'10pendResol'!H15</f>
        <v>1604</v>
      </c>
      <c r="E16" s="485">
        <f t="shared" si="3"/>
        <v>3.4280829237016452</v>
      </c>
      <c r="F16" s="338"/>
      <c r="G16" s="338">
        <f>'10pendPrest'!H15</f>
        <v>1838</v>
      </c>
      <c r="H16" s="488">
        <f t="shared" si="0"/>
        <v>53.399186519465424</v>
      </c>
      <c r="I16" s="338"/>
      <c r="J16" s="341">
        <f t="shared" si="1"/>
        <v>3442</v>
      </c>
      <c r="K16" s="488">
        <f t="shared" si="2"/>
        <v>7.3562727078435559</v>
      </c>
    </row>
    <row r="17" spans="2:11" x14ac:dyDescent="0.2">
      <c r="B17" s="619" t="s">
        <v>41</v>
      </c>
      <c r="C17" s="341">
        <f>'21solsaad'!D13</f>
        <v>43293</v>
      </c>
      <c r="D17" s="341">
        <f>'10pendResol'!H16</f>
        <v>937</v>
      </c>
      <c r="E17" s="485">
        <f t="shared" si="3"/>
        <v>2.1643221767953249</v>
      </c>
      <c r="F17" s="338"/>
      <c r="G17" s="338">
        <f>'10pendPrest'!H16</f>
        <v>2655</v>
      </c>
      <c r="H17" s="488">
        <f t="shared" si="0"/>
        <v>73.914253897550111</v>
      </c>
      <c r="I17" s="338"/>
      <c r="J17" s="341">
        <f t="shared" si="1"/>
        <v>3592</v>
      </c>
      <c r="K17" s="488">
        <f t="shared" si="2"/>
        <v>8.2969533180883754</v>
      </c>
    </row>
    <row r="18" spans="2:11" x14ac:dyDescent="0.2">
      <c r="B18" s="619" t="s">
        <v>9</v>
      </c>
      <c r="C18" s="341">
        <f>'21solsaad'!D14</f>
        <v>61680</v>
      </c>
      <c r="D18" s="341">
        <f>'10pendResol'!H17</f>
        <v>8340</v>
      </c>
      <c r="E18" s="485">
        <f>D18/$C18*100</f>
        <v>13.521400778210117</v>
      </c>
      <c r="F18" s="338"/>
      <c r="G18" s="338">
        <f>'10pendPrest'!H17</f>
        <v>5715</v>
      </c>
      <c r="H18" s="488">
        <f t="shared" si="0"/>
        <v>40.661686232657416</v>
      </c>
      <c r="I18" s="338"/>
      <c r="J18" s="341">
        <f t="shared" si="1"/>
        <v>14055</v>
      </c>
      <c r="K18" s="488">
        <f t="shared" si="2"/>
        <v>22.786964980544745</v>
      </c>
    </row>
    <row r="19" spans="2:11" x14ac:dyDescent="0.2">
      <c r="B19" s="619" t="s">
        <v>8</v>
      </c>
      <c r="C19" s="341">
        <f>'21solsaad'!D15</f>
        <v>23695</v>
      </c>
      <c r="D19" s="341">
        <f>'10pendResol'!H18</f>
        <v>643</v>
      </c>
      <c r="E19" s="485">
        <f t="shared" si="3"/>
        <v>2.7136526693395231</v>
      </c>
      <c r="F19" s="338"/>
      <c r="G19" s="338">
        <f>'10pendPrest'!H18</f>
        <v>1041</v>
      </c>
      <c r="H19" s="488">
        <f t="shared" si="0"/>
        <v>61.817102137767222</v>
      </c>
      <c r="I19" s="338"/>
      <c r="J19" s="341">
        <f t="shared" si="1"/>
        <v>1684</v>
      </c>
      <c r="K19" s="488">
        <f t="shared" si="2"/>
        <v>7.1069845959063098</v>
      </c>
    </row>
    <row r="20" spans="2:11" x14ac:dyDescent="0.2">
      <c r="B20" s="619" t="s">
        <v>7</v>
      </c>
      <c r="C20" s="341">
        <f>'21solsaad'!D16</f>
        <v>155442</v>
      </c>
      <c r="D20" s="341">
        <f>'10pendResol'!H19</f>
        <v>757</v>
      </c>
      <c r="E20" s="485">
        <f t="shared" si="3"/>
        <v>0.48699836595000062</v>
      </c>
      <c r="F20" s="338"/>
      <c r="G20" s="338">
        <f>'10pendPrest'!H19</f>
        <v>22</v>
      </c>
      <c r="H20" s="488">
        <f t="shared" si="0"/>
        <v>2.8241335044929397</v>
      </c>
      <c r="I20" s="338"/>
      <c r="J20" s="341">
        <f t="shared" si="1"/>
        <v>779</v>
      </c>
      <c r="K20" s="488">
        <f t="shared" si="2"/>
        <v>0.50115155492080643</v>
      </c>
    </row>
    <row r="21" spans="2:11" x14ac:dyDescent="0.2">
      <c r="B21" s="619" t="s">
        <v>43</v>
      </c>
      <c r="C21" s="341">
        <f>'21solsaad'!D17</f>
        <v>95726</v>
      </c>
      <c r="D21" s="341">
        <f>'10pendResol'!H20</f>
        <v>551</v>
      </c>
      <c r="E21" s="485">
        <f t="shared" si="3"/>
        <v>0.57560119507761742</v>
      </c>
      <c r="F21" s="338"/>
      <c r="G21" s="338">
        <f>'10pendPrest'!H20</f>
        <v>2447</v>
      </c>
      <c r="H21" s="488">
        <f t="shared" si="0"/>
        <v>81.621080720480322</v>
      </c>
      <c r="I21" s="338"/>
      <c r="J21" s="341">
        <f t="shared" si="1"/>
        <v>2998</v>
      </c>
      <c r="K21" s="488">
        <f t="shared" si="2"/>
        <v>3.1318555042517184</v>
      </c>
    </row>
    <row r="22" spans="2:11" x14ac:dyDescent="0.2">
      <c r="B22" s="619" t="s">
        <v>44</v>
      </c>
      <c r="C22" s="341">
        <f>'21solsaad'!D18</f>
        <v>377760</v>
      </c>
      <c r="D22" s="341">
        <f>'10pendResol'!H21</f>
        <v>5519</v>
      </c>
      <c r="E22" s="485">
        <f t="shared" si="3"/>
        <v>1.460980516730199</v>
      </c>
      <c r="F22" s="338"/>
      <c r="G22" s="338">
        <f>'10pendPrest'!H21</f>
        <v>66583</v>
      </c>
      <c r="H22" s="488">
        <f t="shared" si="0"/>
        <v>92.345566003716968</v>
      </c>
      <c r="I22" s="338"/>
      <c r="J22" s="341">
        <f t="shared" si="1"/>
        <v>72102</v>
      </c>
      <c r="K22" s="488">
        <f t="shared" si="2"/>
        <v>19.086721728081322</v>
      </c>
    </row>
    <row r="23" spans="2:11" x14ac:dyDescent="0.2">
      <c r="B23" s="619" t="s">
        <v>6</v>
      </c>
      <c r="C23" s="341">
        <f>'21solsaad'!D19</f>
        <v>203398</v>
      </c>
      <c r="D23" s="341">
        <f>'10pendResol'!H22</f>
        <v>7632</v>
      </c>
      <c r="E23" s="485">
        <f t="shared" si="3"/>
        <v>3.752249284653733</v>
      </c>
      <c r="F23" s="338"/>
      <c r="G23" s="338">
        <f>'10pendPrest'!H22</f>
        <v>10595</v>
      </c>
      <c r="H23" s="488">
        <f t="shared" si="0"/>
        <v>58.128051791298617</v>
      </c>
      <c r="I23" s="338"/>
      <c r="J23" s="341">
        <f t="shared" si="1"/>
        <v>18227</v>
      </c>
      <c r="K23" s="488">
        <f t="shared" si="2"/>
        <v>8.9612483898563404</v>
      </c>
    </row>
    <row r="24" spans="2:11" x14ac:dyDescent="0.2">
      <c r="B24" s="619" t="s">
        <v>5</v>
      </c>
      <c r="C24" s="341">
        <f>'21solsaad'!D20</f>
        <v>58538</v>
      </c>
      <c r="D24" s="341">
        <f>'10pendResol'!H23</f>
        <v>527</v>
      </c>
      <c r="E24" s="485">
        <f t="shared" si="3"/>
        <v>0.90026991014383817</v>
      </c>
      <c r="F24" s="338"/>
      <c r="G24" s="338">
        <f>'10pendPrest'!H23</f>
        <v>4240</v>
      </c>
      <c r="H24" s="488">
        <f t="shared" si="0"/>
        <v>88.944829032934763</v>
      </c>
      <c r="I24" s="338"/>
      <c r="J24" s="341">
        <f t="shared" si="1"/>
        <v>4767</v>
      </c>
      <c r="K24" s="488">
        <f t="shared" si="2"/>
        <v>8.1434282004851539</v>
      </c>
    </row>
    <row r="25" spans="2:11" x14ac:dyDescent="0.2">
      <c r="B25" s="619" t="s">
        <v>38</v>
      </c>
      <c r="C25" s="341">
        <f>'21solsaad'!D21</f>
        <v>83578</v>
      </c>
      <c r="D25" s="341">
        <f>'10pendResol'!H24</f>
        <v>441</v>
      </c>
      <c r="E25" s="485">
        <f t="shared" si="3"/>
        <v>0.52765081720069873</v>
      </c>
      <c r="F25" s="338"/>
      <c r="G25" s="338">
        <f>'10pendPrest'!H24</f>
        <v>1915</v>
      </c>
      <c r="H25" s="488">
        <f t="shared" si="0"/>
        <v>81.281833616298812</v>
      </c>
      <c r="I25" s="338"/>
      <c r="J25" s="341">
        <f t="shared" si="1"/>
        <v>2356</v>
      </c>
      <c r="K25" s="488">
        <f t="shared" si="2"/>
        <v>2.8189236401923954</v>
      </c>
    </row>
    <row r="26" spans="2:11" x14ac:dyDescent="0.2">
      <c r="B26" s="619" t="s">
        <v>45</v>
      </c>
      <c r="C26" s="341">
        <f>'21solsaad'!D22</f>
        <v>238875</v>
      </c>
      <c r="D26" s="341">
        <f>'10pendResol'!H25</f>
        <v>201</v>
      </c>
      <c r="E26" s="485">
        <f t="shared" si="3"/>
        <v>8.4144427001569863E-2</v>
      </c>
      <c r="F26" s="338"/>
      <c r="G26" s="338">
        <f>'10pendPrest'!H25</f>
        <v>9424</v>
      </c>
      <c r="H26" s="488">
        <f t="shared" si="0"/>
        <v>97.911688311688323</v>
      </c>
      <c r="I26" s="338"/>
      <c r="J26" s="341">
        <f t="shared" si="1"/>
        <v>9625</v>
      </c>
      <c r="K26" s="488">
        <f t="shared" si="2"/>
        <v>4.0293040293040292</v>
      </c>
    </row>
    <row r="27" spans="2:11" x14ac:dyDescent="0.2">
      <c r="B27" s="619" t="s">
        <v>46</v>
      </c>
      <c r="C27" s="341">
        <f>'21solsaad'!D23</f>
        <v>62109</v>
      </c>
      <c r="D27" s="341">
        <f>'10pendResol'!H26</f>
        <v>3450</v>
      </c>
      <c r="E27" s="485">
        <f t="shared" si="3"/>
        <v>5.5547505192484179</v>
      </c>
      <c r="F27" s="338"/>
      <c r="G27" s="338">
        <f>'10pendPrest'!H26</f>
        <v>6531</v>
      </c>
      <c r="H27" s="488">
        <f t="shared" si="0"/>
        <v>65.434325217914036</v>
      </c>
      <c r="I27" s="338"/>
      <c r="J27" s="341">
        <f t="shared" si="1"/>
        <v>9981</v>
      </c>
      <c r="K27" s="488">
        <f t="shared" si="2"/>
        <v>16.070134763077814</v>
      </c>
    </row>
    <row r="28" spans="2:11" x14ac:dyDescent="0.2">
      <c r="B28" s="619" t="s">
        <v>47</v>
      </c>
      <c r="C28" s="341">
        <f>'21solsaad'!D24</f>
        <v>22032</v>
      </c>
      <c r="D28" s="341">
        <f>'10pendResol'!H27</f>
        <v>70</v>
      </c>
      <c r="E28" s="485">
        <f t="shared" si="3"/>
        <v>0.3177196804647785</v>
      </c>
      <c r="F28" s="338"/>
      <c r="G28" s="338">
        <f>'10pendPrest'!H27</f>
        <v>482</v>
      </c>
      <c r="H28" s="488">
        <f t="shared" si="0"/>
        <v>87.318840579710141</v>
      </c>
      <c r="I28" s="338"/>
      <c r="J28" s="341">
        <f t="shared" si="1"/>
        <v>552</v>
      </c>
      <c r="K28" s="488">
        <f t="shared" si="2"/>
        <v>2.505446623093682</v>
      </c>
    </row>
    <row r="29" spans="2:11" x14ac:dyDescent="0.2">
      <c r="B29" s="619" t="s">
        <v>48</v>
      </c>
      <c r="C29" s="341">
        <f>'21solsaad'!D25</f>
        <v>113402</v>
      </c>
      <c r="D29" s="341">
        <f>'10pendResol'!H28</f>
        <v>383</v>
      </c>
      <c r="E29" s="485">
        <f t="shared" si="3"/>
        <v>0.33773654785629886</v>
      </c>
      <c r="F29" s="338"/>
      <c r="G29" s="338">
        <f>'10pendPrest'!H28</f>
        <v>9601</v>
      </c>
      <c r="H29" s="488">
        <f t="shared" si="0"/>
        <v>96.163862179487182</v>
      </c>
      <c r="I29" s="338"/>
      <c r="J29" s="341">
        <f t="shared" si="1"/>
        <v>9984</v>
      </c>
      <c r="K29" s="488">
        <f t="shared" si="2"/>
        <v>8.8040775294968334</v>
      </c>
    </row>
    <row r="30" spans="2:11" x14ac:dyDescent="0.2">
      <c r="B30" s="619" t="s">
        <v>49</v>
      </c>
      <c r="C30" s="341">
        <f>'21solsaad'!D26</f>
        <v>14651</v>
      </c>
      <c r="D30" s="341">
        <f>'10pendResol'!H29</f>
        <v>46</v>
      </c>
      <c r="E30" s="485">
        <f t="shared" si="3"/>
        <v>0.31397174254317112</v>
      </c>
      <c r="F30" s="338"/>
      <c r="G30" s="338">
        <f>'10pendPrest'!H29</f>
        <v>415</v>
      </c>
      <c r="H30" s="488">
        <f t="shared" si="0"/>
        <v>90.021691973969638</v>
      </c>
      <c r="I30" s="338"/>
      <c r="J30" s="341">
        <f t="shared" si="1"/>
        <v>461</v>
      </c>
      <c r="K30" s="488">
        <f t="shared" si="2"/>
        <v>3.1465428980956931</v>
      </c>
    </row>
    <row r="31" spans="2:11" x14ac:dyDescent="0.2">
      <c r="B31" s="619" t="s">
        <v>4</v>
      </c>
      <c r="C31" s="341">
        <f>'21solsaad'!D27</f>
        <v>5184</v>
      </c>
      <c r="D31" s="341">
        <f>'10pendResol'!H30</f>
        <v>35</v>
      </c>
      <c r="E31" s="485">
        <f t="shared" si="3"/>
        <v>0.67515432098765427</v>
      </c>
      <c r="F31" s="338"/>
      <c r="G31" s="338">
        <f>'10pendPrest'!H30</f>
        <v>223</v>
      </c>
      <c r="H31" s="488">
        <f t="shared" si="0"/>
        <v>86.434108527131784</v>
      </c>
      <c r="I31" s="338"/>
      <c r="J31" s="341">
        <f t="shared" si="1"/>
        <v>258</v>
      </c>
      <c r="K31" s="488">
        <f t="shared" si="2"/>
        <v>4.9768518518518521</v>
      </c>
    </row>
    <row r="32" spans="2:11" x14ac:dyDescent="0.2">
      <c r="B32" s="456" t="s">
        <v>3</v>
      </c>
      <c r="C32" s="333">
        <f>SUM(C14:C31)</f>
        <v>2085071</v>
      </c>
      <c r="D32" s="333">
        <f>SUM(D14:D31)</f>
        <v>61691</v>
      </c>
      <c r="E32" s="486">
        <f>D32/$C32*100</f>
        <v>2.9587002073310691</v>
      </c>
      <c r="F32" s="349"/>
      <c r="G32" s="339">
        <f>SUM(G14:G31)</f>
        <v>163718</v>
      </c>
      <c r="H32" s="489">
        <f t="shared" si="0"/>
        <v>72.631527578756845</v>
      </c>
      <c r="I32" s="349"/>
      <c r="J32" s="333">
        <f>SUM(J14:J31)</f>
        <v>225409</v>
      </c>
      <c r="K32" s="489">
        <f t="shared" si="2"/>
        <v>10.810615082172262</v>
      </c>
    </row>
    <row r="34" spans="2:2" x14ac:dyDescent="0.2">
      <c r="B34" s="849" t="s">
        <v>293</v>
      </c>
    </row>
  </sheetData>
  <mergeCells count="7">
    <mergeCell ref="B6:K6"/>
    <mergeCell ref="B7:K7"/>
    <mergeCell ref="C9:C12"/>
    <mergeCell ref="B9:B13"/>
    <mergeCell ref="J9:K12"/>
    <mergeCell ref="D9:E12"/>
    <mergeCell ref="G9:H12"/>
  </mergeCells>
  <printOptions horizontalCentered="1"/>
  <pageMargins left="0" right="0" top="0.43307086614173229" bottom="0.43307086614173229" header="0" footer="0"/>
  <pageSetup paperSize="9"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1" t="s">
        <v>473</v>
      </c>
      <c r="C6" s="1181"/>
      <c r="D6" s="1181"/>
      <c r="E6" s="1181"/>
      <c r="F6" s="1181"/>
      <c r="G6" s="1181"/>
      <c r="H6" s="1181"/>
      <c r="I6" s="1181"/>
      <c r="J6" s="1181"/>
      <c r="K6" s="1181"/>
      <c r="L6" s="1181"/>
      <c r="M6" s="1181"/>
      <c r="N6" s="1181"/>
      <c r="O6" s="389"/>
    </row>
    <row r="7" spans="1:17" s="7" customFormat="1" ht="11.25" customHeight="1" x14ac:dyDescent="0.2">
      <c r="A7" s="364"/>
      <c r="B7" s="1181"/>
      <c r="C7" s="1181"/>
      <c r="D7" s="1181"/>
      <c r="E7" s="1181"/>
      <c r="F7" s="1181"/>
      <c r="G7" s="1181"/>
      <c r="H7" s="1181"/>
      <c r="I7" s="1181"/>
      <c r="J7" s="1181"/>
      <c r="K7" s="1181"/>
      <c r="L7" s="1181"/>
      <c r="M7" s="1181"/>
      <c r="N7" s="1181"/>
      <c r="O7" s="389"/>
    </row>
    <row r="8" spans="1:17" s="7" customFormat="1" ht="15.75" customHeight="1" x14ac:dyDescent="0.2">
      <c r="A8" s="364"/>
      <c r="B8" s="1182" t="s">
        <v>489</v>
      </c>
      <c r="C8" s="1182"/>
      <c r="D8" s="1182"/>
      <c r="E8" s="1182"/>
      <c r="F8" s="1182"/>
      <c r="G8" s="1182"/>
      <c r="H8" s="1182"/>
      <c r="I8" s="1182"/>
      <c r="J8" s="1182"/>
      <c r="K8" s="1182"/>
      <c r="L8" s="1182"/>
      <c r="M8" s="1182"/>
      <c r="N8" s="1182"/>
      <c r="O8" s="426"/>
      <c r="P8" s="426"/>
      <c r="Q8" s="426"/>
    </row>
    <row r="9" spans="1:17" s="361" customFormat="1" ht="6" customHeight="1" x14ac:dyDescent="0.2">
      <c r="A9" s="365"/>
      <c r="B9"/>
      <c r="C9"/>
      <c r="D9"/>
      <c r="E9"/>
      <c r="F9"/>
      <c r="G9"/>
      <c r="H9"/>
      <c r="I9"/>
      <c r="J9"/>
      <c r="K9"/>
      <c r="L9"/>
      <c r="M9"/>
      <c r="N9"/>
      <c r="O9"/>
      <c r="P9"/>
      <c r="Q9"/>
    </row>
    <row r="10" spans="1:17" s="390" customFormat="1" x14ac:dyDescent="0.2"/>
    <row r="11" spans="1:17" s="390" customFormat="1" x14ac:dyDescent="0.2">
      <c r="C11" s="1183" t="s">
        <v>3</v>
      </c>
      <c r="D11" s="1183"/>
      <c r="E11" s="118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321747</v>
      </c>
      <c r="D13" s="392">
        <v>280143</v>
      </c>
      <c r="E13" s="392">
        <v>41604</v>
      </c>
      <c r="F13" s="393">
        <v>0.87069343303900271</v>
      </c>
      <c r="G13" s="393">
        <v>0.12930656696099729</v>
      </c>
      <c r="I13" s="391">
        <v>14</v>
      </c>
      <c r="J13" s="391">
        <v>1</v>
      </c>
      <c r="K13" s="391">
        <v>8</v>
      </c>
      <c r="L13" s="390" t="s">
        <v>7</v>
      </c>
      <c r="M13" s="392">
        <v>121004</v>
      </c>
      <c r="N13" s="392">
        <v>152</v>
      </c>
      <c r="O13" s="393">
        <f t="shared" ref="M13:P28" si="0">INDEX($B$13:$G$32,$K13,O$11)</f>
        <v>0.99874541912905679</v>
      </c>
      <c r="P13" s="393">
        <f t="shared" si="0"/>
        <v>1.2545808709432467E-3</v>
      </c>
      <c r="Q13" s="393">
        <f>$F$32</f>
        <v>0.88015372008679948</v>
      </c>
    </row>
    <row r="14" spans="1:17" s="390" customFormat="1" ht="15" x14ac:dyDescent="0.25">
      <c r="B14" s="390" t="s">
        <v>10</v>
      </c>
      <c r="C14" s="392">
        <v>40189</v>
      </c>
      <c r="D14" s="392">
        <v>39898</v>
      </c>
      <c r="E14" s="392">
        <v>291</v>
      </c>
      <c r="F14" s="393">
        <v>0.99275921271989853</v>
      </c>
      <c r="G14" s="393">
        <v>7.2407872801015204E-3</v>
      </c>
      <c r="I14" s="391">
        <v>2</v>
      </c>
      <c r="J14" s="391">
        <v>2</v>
      </c>
      <c r="K14" s="391">
        <v>2</v>
      </c>
      <c r="L14" s="390" t="s">
        <v>10</v>
      </c>
      <c r="M14" s="392">
        <v>39898</v>
      </c>
      <c r="N14" s="392">
        <v>291</v>
      </c>
      <c r="O14" s="393">
        <f t="shared" si="0"/>
        <v>0.99275921271989853</v>
      </c>
      <c r="P14" s="393">
        <f t="shared" si="0"/>
        <v>7.2407872801015204E-3</v>
      </c>
      <c r="Q14" s="393">
        <f t="shared" ref="Q14:Q32" si="1">$F$32</f>
        <v>0.88015372008679948</v>
      </c>
    </row>
    <row r="15" spans="1:17" s="390" customFormat="1" ht="15" x14ac:dyDescent="0.25">
      <c r="B15" s="390" t="s">
        <v>40</v>
      </c>
      <c r="C15" s="392">
        <v>32529</v>
      </c>
      <c r="D15" s="392">
        <v>30524</v>
      </c>
      <c r="E15" s="392">
        <v>2005</v>
      </c>
      <c r="F15" s="393">
        <v>0.93836269175197518</v>
      </c>
      <c r="G15" s="393">
        <v>6.1637308248024839E-2</v>
      </c>
      <c r="I15" s="391">
        <v>7</v>
      </c>
      <c r="J15" s="391">
        <v>3</v>
      </c>
      <c r="K15" s="391">
        <v>13</v>
      </c>
      <c r="L15" s="390" t="s">
        <v>38</v>
      </c>
      <c r="M15" s="392">
        <v>73212</v>
      </c>
      <c r="N15" s="392">
        <v>1961</v>
      </c>
      <c r="O15" s="393">
        <f t="shared" si="0"/>
        <v>0.97391350617908024</v>
      </c>
      <c r="P15" s="393">
        <f t="shared" si="0"/>
        <v>2.6086493820919744E-2</v>
      </c>
      <c r="Q15" s="393">
        <f t="shared" si="1"/>
        <v>0.88015372008679948</v>
      </c>
    </row>
    <row r="16" spans="1:17" s="390" customFormat="1" ht="15" x14ac:dyDescent="0.25">
      <c r="B16" s="390" t="s">
        <v>41</v>
      </c>
      <c r="C16" s="392">
        <v>32926</v>
      </c>
      <c r="D16" s="392">
        <v>28954</v>
      </c>
      <c r="E16" s="392">
        <v>3972</v>
      </c>
      <c r="F16" s="393">
        <v>0.879365850695499</v>
      </c>
      <c r="G16" s="393">
        <v>0.120634149304501</v>
      </c>
      <c r="I16" s="391">
        <v>12</v>
      </c>
      <c r="J16" s="391">
        <v>4</v>
      </c>
      <c r="K16" s="391">
        <v>10</v>
      </c>
      <c r="L16" s="390" t="s">
        <v>42</v>
      </c>
      <c r="M16" s="392">
        <v>1486</v>
      </c>
      <c r="N16" s="392">
        <v>51</v>
      </c>
      <c r="O16" s="393">
        <f t="shared" si="0"/>
        <v>0.966818477553676</v>
      </c>
      <c r="P16" s="393">
        <f t="shared" si="0"/>
        <v>3.318152244632401E-2</v>
      </c>
      <c r="Q16" s="393">
        <f t="shared" si="1"/>
        <v>0.88015372008679948</v>
      </c>
    </row>
    <row r="17" spans="2:17" s="390" customFormat="1" ht="15" x14ac:dyDescent="0.25">
      <c r="B17" s="390" t="s">
        <v>9</v>
      </c>
      <c r="C17" s="392">
        <v>45803</v>
      </c>
      <c r="D17" s="392">
        <v>40012</v>
      </c>
      <c r="E17" s="392">
        <v>5791</v>
      </c>
      <c r="F17" s="393">
        <v>0.87356723358731958</v>
      </c>
      <c r="G17" s="393">
        <v>0.12643276641268039</v>
      </c>
      <c r="I17" s="391">
        <v>13</v>
      </c>
      <c r="J17" s="391">
        <v>5</v>
      </c>
      <c r="K17" s="391">
        <v>17</v>
      </c>
      <c r="L17" s="390" t="s">
        <v>47</v>
      </c>
      <c r="M17" s="392">
        <v>15885</v>
      </c>
      <c r="N17" s="392">
        <v>679</v>
      </c>
      <c r="O17" s="393">
        <f t="shared" si="0"/>
        <v>0.95900748611446507</v>
      </c>
      <c r="P17" s="393">
        <f t="shared" si="0"/>
        <v>4.0992513885534897E-2</v>
      </c>
      <c r="Q17" s="393">
        <f t="shared" si="1"/>
        <v>0.88015372008679948</v>
      </c>
    </row>
    <row r="18" spans="2:17" s="390" customFormat="1" ht="15" x14ac:dyDescent="0.25">
      <c r="B18" s="390" t="s">
        <v>8</v>
      </c>
      <c r="C18" s="392">
        <v>18681</v>
      </c>
      <c r="D18" s="392">
        <v>17312</v>
      </c>
      <c r="E18" s="392">
        <v>1369</v>
      </c>
      <c r="F18" s="393">
        <v>0.92671698517209999</v>
      </c>
      <c r="G18" s="393">
        <v>7.3283014827900006E-2</v>
      </c>
      <c r="I18" s="391">
        <v>9</v>
      </c>
      <c r="J18" s="391">
        <v>6</v>
      </c>
      <c r="K18" s="391">
        <v>7</v>
      </c>
      <c r="L18" s="390" t="s">
        <v>43</v>
      </c>
      <c r="M18" s="392">
        <v>70822</v>
      </c>
      <c r="N18" s="392">
        <v>4200</v>
      </c>
      <c r="O18" s="393">
        <f t="shared" si="0"/>
        <v>0.94401642184959078</v>
      </c>
      <c r="P18" s="393">
        <f t="shared" si="0"/>
        <v>5.5983578150409212E-2</v>
      </c>
      <c r="Q18" s="393">
        <f t="shared" si="1"/>
        <v>0.88015372008679948</v>
      </c>
    </row>
    <row r="19" spans="2:17" s="390" customFormat="1" ht="15" x14ac:dyDescent="0.25">
      <c r="B19" s="390" t="s">
        <v>43</v>
      </c>
      <c r="C19" s="392">
        <v>75022</v>
      </c>
      <c r="D19" s="392">
        <v>70822</v>
      </c>
      <c r="E19" s="392">
        <v>4200</v>
      </c>
      <c r="F19" s="393">
        <v>0.94401642184959078</v>
      </c>
      <c r="G19" s="393">
        <v>5.5983578150409212E-2</v>
      </c>
      <c r="I19" s="391">
        <v>6</v>
      </c>
      <c r="J19" s="391">
        <v>7</v>
      </c>
      <c r="K19" s="391">
        <v>3</v>
      </c>
      <c r="L19" s="390" t="s">
        <v>40</v>
      </c>
      <c r="M19" s="392">
        <v>30524</v>
      </c>
      <c r="N19" s="392">
        <v>2005</v>
      </c>
      <c r="O19" s="393">
        <f t="shared" si="0"/>
        <v>0.93836269175197518</v>
      </c>
      <c r="P19" s="393">
        <f t="shared" si="0"/>
        <v>6.1637308248024839E-2</v>
      </c>
      <c r="Q19" s="393">
        <f t="shared" si="1"/>
        <v>0.88015372008679948</v>
      </c>
    </row>
    <row r="20" spans="2:17" s="390" customFormat="1" ht="15" x14ac:dyDescent="0.25">
      <c r="B20" s="390" t="s">
        <v>7</v>
      </c>
      <c r="C20" s="392">
        <v>121156</v>
      </c>
      <c r="D20" s="392">
        <v>121004</v>
      </c>
      <c r="E20" s="392">
        <v>152</v>
      </c>
      <c r="F20" s="393">
        <v>0.99874541912905679</v>
      </c>
      <c r="G20" s="393">
        <v>1.2545808709432467E-3</v>
      </c>
      <c r="I20" s="391">
        <v>1</v>
      </c>
      <c r="J20" s="391">
        <v>8</v>
      </c>
      <c r="K20" s="391">
        <v>14</v>
      </c>
      <c r="L20" s="390" t="s">
        <v>45</v>
      </c>
      <c r="M20" s="392">
        <v>174935</v>
      </c>
      <c r="N20" s="392">
        <v>11586</v>
      </c>
      <c r="O20" s="393">
        <f t="shared" si="0"/>
        <v>0.93788366993528882</v>
      </c>
      <c r="P20" s="393">
        <f t="shared" si="0"/>
        <v>6.2116330064711213E-2</v>
      </c>
      <c r="Q20" s="393">
        <f t="shared" si="1"/>
        <v>0.88015372008679948</v>
      </c>
    </row>
    <row r="21" spans="2:17" s="390" customFormat="1" ht="15" x14ac:dyDescent="0.25">
      <c r="B21" s="390" t="s">
        <v>44</v>
      </c>
      <c r="C21" s="392">
        <v>273349</v>
      </c>
      <c r="D21" s="392">
        <v>201339</v>
      </c>
      <c r="E21" s="392">
        <v>72010</v>
      </c>
      <c r="F21" s="393">
        <v>0.73656387987517791</v>
      </c>
      <c r="G21" s="393">
        <v>0.26343612012482209</v>
      </c>
      <c r="I21" s="391">
        <v>20</v>
      </c>
      <c r="J21" s="391">
        <v>9</v>
      </c>
      <c r="K21" s="391">
        <v>6</v>
      </c>
      <c r="L21" s="390" t="s">
        <v>8</v>
      </c>
      <c r="M21" s="392">
        <v>17312</v>
      </c>
      <c r="N21" s="392">
        <v>1369</v>
      </c>
      <c r="O21" s="393">
        <f t="shared" si="0"/>
        <v>0.92671698517209999</v>
      </c>
      <c r="P21" s="393">
        <f t="shared" si="0"/>
        <v>7.3283014827900006E-2</v>
      </c>
      <c r="Q21" s="393">
        <f t="shared" si="1"/>
        <v>0.88015372008679948</v>
      </c>
    </row>
    <row r="22" spans="2:17" s="390" customFormat="1" ht="15" x14ac:dyDescent="0.25">
      <c r="B22" s="390" t="s">
        <v>42</v>
      </c>
      <c r="C22" s="392">
        <v>1537</v>
      </c>
      <c r="D22" s="392">
        <v>1486</v>
      </c>
      <c r="E22" s="392">
        <v>51</v>
      </c>
      <c r="F22" s="393">
        <v>0.966818477553676</v>
      </c>
      <c r="G22" s="393">
        <v>3.318152244632401E-2</v>
      </c>
      <c r="I22" s="391">
        <v>4</v>
      </c>
      <c r="J22" s="391">
        <v>10</v>
      </c>
      <c r="K22" s="391">
        <v>11</v>
      </c>
      <c r="L22" s="390" t="s">
        <v>6</v>
      </c>
      <c r="M22" s="392">
        <v>143800</v>
      </c>
      <c r="N22" s="392">
        <v>14894</v>
      </c>
      <c r="O22" s="393">
        <f t="shared" si="0"/>
        <v>0.90614642015451119</v>
      </c>
      <c r="P22" s="393">
        <f t="shared" si="0"/>
        <v>9.3853579845488797E-2</v>
      </c>
      <c r="Q22" s="393">
        <f t="shared" si="1"/>
        <v>0.88015372008679948</v>
      </c>
    </row>
    <row r="23" spans="2:17" s="390" customFormat="1" ht="15" x14ac:dyDescent="0.25">
      <c r="B23" s="390" t="s">
        <v>6</v>
      </c>
      <c r="C23" s="392">
        <v>158694</v>
      </c>
      <c r="D23" s="392">
        <v>143800</v>
      </c>
      <c r="E23" s="392">
        <v>14894</v>
      </c>
      <c r="F23" s="393">
        <v>0.90614642015451119</v>
      </c>
      <c r="G23" s="393">
        <v>9.3853579845488797E-2</v>
      </c>
      <c r="I23" s="391">
        <v>10</v>
      </c>
      <c r="J23" s="391">
        <v>11</v>
      </c>
      <c r="K23" s="391">
        <v>20</v>
      </c>
      <c r="L23" s="390" t="s">
        <v>114</v>
      </c>
      <c r="M23" s="392">
        <v>1392030</v>
      </c>
      <c r="N23" s="392">
        <v>189546</v>
      </c>
      <c r="O23" s="393">
        <f t="shared" si="0"/>
        <v>0.88015372008679948</v>
      </c>
      <c r="P23" s="393">
        <f t="shared" si="0"/>
        <v>0.1198462799132005</v>
      </c>
      <c r="Q23" s="393">
        <f t="shared" si="1"/>
        <v>0.88015372008679948</v>
      </c>
    </row>
    <row r="24" spans="2:17" s="390" customFormat="1" ht="15" x14ac:dyDescent="0.25">
      <c r="B24" s="390" t="s">
        <v>5</v>
      </c>
      <c r="C24" s="392">
        <v>40570</v>
      </c>
      <c r="D24" s="392">
        <v>34759</v>
      </c>
      <c r="E24" s="392">
        <v>5811</v>
      </c>
      <c r="F24" s="393">
        <v>0.85676608331279269</v>
      </c>
      <c r="G24" s="393">
        <v>0.14323391668720731</v>
      </c>
      <c r="I24" s="391">
        <v>16</v>
      </c>
      <c r="J24" s="391">
        <v>12</v>
      </c>
      <c r="K24" s="391">
        <v>4</v>
      </c>
      <c r="L24" s="390" t="s">
        <v>41</v>
      </c>
      <c r="M24" s="392">
        <v>28954</v>
      </c>
      <c r="N24" s="392">
        <v>3972</v>
      </c>
      <c r="O24" s="393">
        <f t="shared" si="0"/>
        <v>0.879365850695499</v>
      </c>
      <c r="P24" s="393">
        <f t="shared" si="0"/>
        <v>0.120634149304501</v>
      </c>
      <c r="Q24" s="393">
        <f t="shared" si="1"/>
        <v>0.88015372008679948</v>
      </c>
    </row>
    <row r="25" spans="2:17" s="390" customFormat="1" ht="15" x14ac:dyDescent="0.25">
      <c r="B25" s="390" t="s">
        <v>38</v>
      </c>
      <c r="C25" s="392">
        <v>75173</v>
      </c>
      <c r="D25" s="392">
        <v>73212</v>
      </c>
      <c r="E25" s="392">
        <v>1961</v>
      </c>
      <c r="F25" s="393">
        <v>0.97391350617908024</v>
      </c>
      <c r="G25" s="393">
        <v>2.6086493820919744E-2</v>
      </c>
      <c r="I25" s="391">
        <v>3</v>
      </c>
      <c r="J25" s="391">
        <v>13</v>
      </c>
      <c r="K25" s="391">
        <v>5</v>
      </c>
      <c r="L25" s="390" t="s">
        <v>9</v>
      </c>
      <c r="M25" s="392">
        <v>40012</v>
      </c>
      <c r="N25" s="392">
        <v>5791</v>
      </c>
      <c r="O25" s="393">
        <f t="shared" si="0"/>
        <v>0.87356723358731958</v>
      </c>
      <c r="P25" s="393">
        <f t="shared" si="0"/>
        <v>0.12643276641268039</v>
      </c>
      <c r="Q25" s="393">
        <f t="shared" si="1"/>
        <v>0.88015372008679948</v>
      </c>
    </row>
    <row r="26" spans="2:17" s="390" customFormat="1" ht="15" x14ac:dyDescent="0.25">
      <c r="B26" s="390" t="s">
        <v>45</v>
      </c>
      <c r="C26" s="392">
        <v>186521</v>
      </c>
      <c r="D26" s="392">
        <v>174935</v>
      </c>
      <c r="E26" s="392">
        <v>11586</v>
      </c>
      <c r="F26" s="393">
        <v>0.93788366993528882</v>
      </c>
      <c r="G26" s="393">
        <v>6.2116330064711213E-2</v>
      </c>
      <c r="I26" s="391">
        <v>8</v>
      </c>
      <c r="J26" s="391">
        <v>14</v>
      </c>
      <c r="K26" s="391">
        <v>1</v>
      </c>
      <c r="L26" s="390" t="s">
        <v>11</v>
      </c>
      <c r="M26" s="392">
        <v>280143</v>
      </c>
      <c r="N26" s="392">
        <v>41604</v>
      </c>
      <c r="O26" s="393">
        <f t="shared" si="0"/>
        <v>0.87069343303900271</v>
      </c>
      <c r="P26" s="393">
        <f t="shared" si="0"/>
        <v>0.12930656696099729</v>
      </c>
      <c r="Q26" s="393">
        <f t="shared" si="1"/>
        <v>0.88015372008679948</v>
      </c>
    </row>
    <row r="27" spans="2:17" s="390" customFormat="1" ht="15" x14ac:dyDescent="0.25">
      <c r="B27" s="390" t="s">
        <v>50</v>
      </c>
      <c r="C27" s="392">
        <v>2154</v>
      </c>
      <c r="D27" s="392">
        <v>1864</v>
      </c>
      <c r="E27" s="392">
        <v>290</v>
      </c>
      <c r="F27" s="393">
        <v>0.86536675951717734</v>
      </c>
      <c r="G27" s="393">
        <v>0.13463324048282266</v>
      </c>
      <c r="I27" s="391">
        <v>15</v>
      </c>
      <c r="J27" s="391">
        <v>15</v>
      </c>
      <c r="K27" s="391">
        <v>15</v>
      </c>
      <c r="L27" s="390" t="s">
        <v>50</v>
      </c>
      <c r="M27" s="392">
        <v>1864</v>
      </c>
      <c r="N27" s="392">
        <v>290</v>
      </c>
      <c r="O27" s="393">
        <f t="shared" si="0"/>
        <v>0.86536675951717734</v>
      </c>
      <c r="P27" s="393">
        <f t="shared" si="0"/>
        <v>0.13463324048282266</v>
      </c>
      <c r="Q27" s="393">
        <f t="shared" si="1"/>
        <v>0.88015372008679948</v>
      </c>
    </row>
    <row r="28" spans="2:17" s="390" customFormat="1" ht="15" x14ac:dyDescent="0.25">
      <c r="B28" s="390" t="s">
        <v>46</v>
      </c>
      <c r="C28" s="392">
        <v>46438</v>
      </c>
      <c r="D28" s="392">
        <v>39783</v>
      </c>
      <c r="E28" s="392">
        <v>6655</v>
      </c>
      <c r="F28" s="393">
        <v>0.85669064128515438</v>
      </c>
      <c r="G28" s="393">
        <v>0.1433093587148456</v>
      </c>
      <c r="I28" s="391">
        <v>17</v>
      </c>
      <c r="J28" s="391">
        <v>16</v>
      </c>
      <c r="K28" s="391">
        <v>12</v>
      </c>
      <c r="L28" s="390" t="s">
        <v>5</v>
      </c>
      <c r="M28" s="392">
        <v>34759</v>
      </c>
      <c r="N28" s="392">
        <v>5811</v>
      </c>
      <c r="O28" s="393">
        <f t="shared" si="0"/>
        <v>0.85676608331279269</v>
      </c>
      <c r="P28" s="393">
        <f t="shared" si="0"/>
        <v>0.14323391668720731</v>
      </c>
      <c r="Q28" s="393">
        <f t="shared" si="1"/>
        <v>0.88015372008679948</v>
      </c>
    </row>
    <row r="29" spans="2:17" s="390" customFormat="1" ht="15" x14ac:dyDescent="0.25">
      <c r="B29" s="390" t="s">
        <v>47</v>
      </c>
      <c r="C29" s="392">
        <v>16564</v>
      </c>
      <c r="D29" s="392">
        <v>15885</v>
      </c>
      <c r="E29" s="392">
        <v>679</v>
      </c>
      <c r="F29" s="393">
        <v>0.95900748611446507</v>
      </c>
      <c r="G29" s="393">
        <v>4.0992513885534897E-2</v>
      </c>
      <c r="I29" s="391">
        <v>5</v>
      </c>
      <c r="J29" s="391">
        <v>17</v>
      </c>
      <c r="K29" s="391">
        <v>16</v>
      </c>
      <c r="L29" s="390" t="s">
        <v>46</v>
      </c>
      <c r="M29" s="392">
        <v>39783</v>
      </c>
      <c r="N29" s="392">
        <v>6655</v>
      </c>
      <c r="O29" s="393">
        <f t="shared" ref="M29:P32" si="2">INDEX($B$13:$G$32,$K29,O$11)</f>
        <v>0.85669064128515438</v>
      </c>
      <c r="P29" s="393">
        <f t="shared" si="2"/>
        <v>0.1433093587148456</v>
      </c>
      <c r="Q29" s="393">
        <f t="shared" si="1"/>
        <v>0.88015372008679948</v>
      </c>
    </row>
    <row r="30" spans="2:17" s="390" customFormat="1" ht="15" x14ac:dyDescent="0.25">
      <c r="B30" s="390" t="s">
        <v>48</v>
      </c>
      <c r="C30" s="392">
        <v>81855</v>
      </c>
      <c r="D30" s="392">
        <v>67247</v>
      </c>
      <c r="E30" s="392">
        <v>14608</v>
      </c>
      <c r="F30" s="393">
        <v>0.82153808563924013</v>
      </c>
      <c r="G30" s="393">
        <v>0.17846191436075989</v>
      </c>
      <c r="I30" s="391">
        <v>19</v>
      </c>
      <c r="J30" s="391">
        <v>18</v>
      </c>
      <c r="K30" s="391">
        <v>19</v>
      </c>
      <c r="L30" s="390" t="s">
        <v>49</v>
      </c>
      <c r="M30" s="392">
        <v>9051</v>
      </c>
      <c r="N30" s="392">
        <v>1617</v>
      </c>
      <c r="O30" s="393">
        <f t="shared" si="2"/>
        <v>0.84842519685039375</v>
      </c>
      <c r="P30" s="393">
        <f t="shared" si="2"/>
        <v>0.15157480314960631</v>
      </c>
      <c r="Q30" s="393">
        <f t="shared" si="1"/>
        <v>0.88015372008679948</v>
      </c>
    </row>
    <row r="31" spans="2:17" s="390" customFormat="1" ht="15" x14ac:dyDescent="0.25">
      <c r="B31" s="390" t="s">
        <v>49</v>
      </c>
      <c r="C31" s="392">
        <v>10668</v>
      </c>
      <c r="D31" s="392">
        <v>9051</v>
      </c>
      <c r="E31" s="392">
        <v>1617</v>
      </c>
      <c r="F31" s="393">
        <v>0.84842519685039375</v>
      </c>
      <c r="G31" s="393">
        <v>0.15157480314960631</v>
      </c>
      <c r="I31" s="391">
        <v>18</v>
      </c>
      <c r="J31" s="391">
        <v>19</v>
      </c>
      <c r="K31" s="391">
        <v>18</v>
      </c>
      <c r="L31" s="390" t="s">
        <v>48</v>
      </c>
      <c r="M31" s="392">
        <v>67247</v>
      </c>
      <c r="N31" s="392">
        <v>14608</v>
      </c>
      <c r="O31" s="393">
        <f t="shared" si="2"/>
        <v>0.82153808563924013</v>
      </c>
      <c r="P31" s="393">
        <f t="shared" si="2"/>
        <v>0.17846191436075989</v>
      </c>
      <c r="Q31" s="393">
        <f t="shared" si="1"/>
        <v>0.88015372008679948</v>
      </c>
    </row>
    <row r="32" spans="2:17" s="390" customFormat="1" ht="15" x14ac:dyDescent="0.25">
      <c r="B32" s="394" t="s">
        <v>114</v>
      </c>
      <c r="C32" s="395">
        <v>1581576</v>
      </c>
      <c r="D32" s="395">
        <v>1392030</v>
      </c>
      <c r="E32" s="395">
        <v>189546</v>
      </c>
      <c r="F32" s="396">
        <v>0.88015372008679948</v>
      </c>
      <c r="G32" s="396">
        <v>0.1198462799132005</v>
      </c>
      <c r="I32" s="391">
        <v>11</v>
      </c>
      <c r="J32" s="391">
        <v>20</v>
      </c>
      <c r="K32" s="391">
        <v>9</v>
      </c>
      <c r="L32" s="390" t="s">
        <v>44</v>
      </c>
      <c r="M32" s="392">
        <v>201339</v>
      </c>
      <c r="N32" s="392">
        <v>72010</v>
      </c>
      <c r="O32" s="393">
        <f t="shared" si="2"/>
        <v>0.73656387987517791</v>
      </c>
      <c r="P32" s="393">
        <f t="shared" si="2"/>
        <v>0.26343612012482209</v>
      </c>
      <c r="Q32" s="393">
        <f t="shared" si="1"/>
        <v>0.88015372008679948</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1" t="s">
        <v>474</v>
      </c>
      <c r="C6" s="1181"/>
      <c r="D6" s="1181"/>
      <c r="E6" s="1181"/>
      <c r="F6" s="1181"/>
      <c r="G6" s="1181"/>
      <c r="H6" s="1181"/>
      <c r="I6" s="1181"/>
      <c r="J6" s="1181"/>
      <c r="K6" s="1181"/>
      <c r="L6" s="1181"/>
      <c r="M6" s="1181"/>
      <c r="N6" s="1181"/>
      <c r="O6" s="389"/>
    </row>
    <row r="7" spans="1:17" s="7" customFormat="1" ht="24.75" customHeight="1" x14ac:dyDescent="0.2">
      <c r="A7" s="364"/>
      <c r="B7" s="1181"/>
      <c r="C7" s="1181"/>
      <c r="D7" s="1181"/>
      <c r="E7" s="1181"/>
      <c r="F7" s="1181"/>
      <c r="G7" s="1181"/>
      <c r="H7" s="1181"/>
      <c r="I7" s="1181"/>
      <c r="J7" s="1181"/>
      <c r="K7" s="1181"/>
      <c r="L7" s="1181"/>
      <c r="M7" s="1181"/>
      <c r="N7" s="1181"/>
      <c r="O7" s="389"/>
    </row>
    <row r="8" spans="1:17" s="7" customFormat="1" ht="15.75" customHeight="1" x14ac:dyDescent="0.2">
      <c r="A8" s="364"/>
      <c r="B8" s="1182" t="s">
        <v>489</v>
      </c>
      <c r="C8" s="1182"/>
      <c r="D8" s="1182"/>
      <c r="E8" s="1182"/>
      <c r="F8" s="1182"/>
      <c r="G8" s="1182"/>
      <c r="H8" s="1182"/>
      <c r="I8" s="1182"/>
      <c r="J8" s="1182"/>
      <c r="K8" s="1182"/>
      <c r="L8" s="1182"/>
      <c r="M8" s="1182"/>
      <c r="N8" s="1182"/>
    </row>
    <row r="9" spans="1:17" s="361" customFormat="1" ht="6" customHeight="1" x14ac:dyDescent="0.2">
      <c r="A9" s="365"/>
      <c r="B9" s="365"/>
      <c r="C9" s="365"/>
      <c r="D9" s="365"/>
      <c r="E9" s="365"/>
      <c r="F9" s="365"/>
      <c r="G9" s="365"/>
      <c r="H9" s="365"/>
      <c r="I9" s="365"/>
      <c r="J9" s="365"/>
      <c r="K9" s="365"/>
      <c r="L9" s="365"/>
    </row>
    <row r="10" spans="1:17" s="356" customFormat="1" x14ac:dyDescent="0.2"/>
    <row r="11" spans="1:17" s="390" customFormat="1" x14ac:dyDescent="0.2">
      <c r="C11" s="1183" t="s">
        <v>35</v>
      </c>
      <c r="D11" s="1183"/>
      <c r="E11" s="118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85841</v>
      </c>
      <c r="D13" s="392">
        <v>78835</v>
      </c>
      <c r="E13" s="392">
        <v>7006</v>
      </c>
      <c r="F13" s="393">
        <v>0.91838398900292406</v>
      </c>
      <c r="G13" s="393">
        <v>8.1616010997075994E-2</v>
      </c>
      <c r="I13" s="391">
        <v>14</v>
      </c>
      <c r="J13" s="391">
        <v>1</v>
      </c>
      <c r="K13" s="391">
        <v>8</v>
      </c>
      <c r="L13" s="390" t="s">
        <v>7</v>
      </c>
      <c r="M13" s="392">
        <v>34459</v>
      </c>
      <c r="N13" s="392">
        <v>46</v>
      </c>
      <c r="O13" s="393">
        <v>0.9986668598753804</v>
      </c>
      <c r="P13" s="393">
        <v>1.3331401246196204E-3</v>
      </c>
      <c r="Q13" s="393">
        <v>0.93303360589700612</v>
      </c>
    </row>
    <row r="14" spans="1:17" s="390" customFormat="1" ht="15" x14ac:dyDescent="0.25">
      <c r="B14" s="390" t="s">
        <v>10</v>
      </c>
      <c r="C14" s="392">
        <v>11883</v>
      </c>
      <c r="D14" s="392">
        <v>11842</v>
      </c>
      <c r="E14" s="392">
        <v>41</v>
      </c>
      <c r="F14" s="393">
        <v>0.9965496928385088</v>
      </c>
      <c r="G14" s="393">
        <v>3.4503071614912059E-3</v>
      </c>
      <c r="I14" s="391">
        <v>2</v>
      </c>
      <c r="J14" s="391">
        <v>2</v>
      </c>
      <c r="K14" s="391">
        <v>2</v>
      </c>
      <c r="L14" s="390" t="s">
        <v>10</v>
      </c>
      <c r="M14" s="392">
        <v>11842</v>
      </c>
      <c r="N14" s="392">
        <v>41</v>
      </c>
      <c r="O14" s="393">
        <v>0.9965496928385088</v>
      </c>
      <c r="P14" s="393">
        <v>3.4503071614912059E-3</v>
      </c>
      <c r="Q14" s="393">
        <v>0.93303360589700612</v>
      </c>
    </row>
    <row r="15" spans="1:17" s="390" customFormat="1" ht="15" x14ac:dyDescent="0.25">
      <c r="B15" s="390" t="s">
        <v>40</v>
      </c>
      <c r="C15" s="392">
        <v>8044</v>
      </c>
      <c r="D15" s="392">
        <v>7632</v>
      </c>
      <c r="E15" s="392">
        <v>412</v>
      </c>
      <c r="F15" s="393">
        <v>0.94878170064644451</v>
      </c>
      <c r="G15" s="393">
        <v>5.1218299353555444E-2</v>
      </c>
      <c r="I15" s="391">
        <v>8</v>
      </c>
      <c r="J15" s="391">
        <v>3</v>
      </c>
      <c r="K15" s="391">
        <v>13</v>
      </c>
      <c r="L15" s="390" t="s">
        <v>38</v>
      </c>
      <c r="M15" s="392">
        <v>26438</v>
      </c>
      <c r="N15" s="392">
        <v>162</v>
      </c>
      <c r="O15" s="393">
        <v>0.99390977443609019</v>
      </c>
      <c r="P15" s="393">
        <v>6.0902255639097742E-3</v>
      </c>
      <c r="Q15" s="393">
        <v>0.93303360589700612</v>
      </c>
    </row>
    <row r="16" spans="1:17" s="390" customFormat="1" ht="15" x14ac:dyDescent="0.25">
      <c r="B16" s="390" t="s">
        <v>41</v>
      </c>
      <c r="C16" s="392">
        <v>8345</v>
      </c>
      <c r="D16" s="392">
        <v>7683</v>
      </c>
      <c r="E16" s="392">
        <v>662</v>
      </c>
      <c r="F16" s="393">
        <v>0.92067106051527858</v>
      </c>
      <c r="G16" s="393">
        <v>7.9328939484721389E-2</v>
      </c>
      <c r="I16" s="391">
        <v>12</v>
      </c>
      <c r="J16" s="391">
        <v>4</v>
      </c>
      <c r="K16" s="391">
        <v>10</v>
      </c>
      <c r="L16" s="390" t="s">
        <v>42</v>
      </c>
      <c r="M16" s="392">
        <v>401</v>
      </c>
      <c r="N16" s="392">
        <v>7</v>
      </c>
      <c r="O16" s="393">
        <v>0.98284313725490191</v>
      </c>
      <c r="P16" s="393">
        <v>1.7156862745098041E-2</v>
      </c>
      <c r="Q16" s="393">
        <v>0.93303360589700612</v>
      </c>
    </row>
    <row r="17" spans="2:17" s="390" customFormat="1" ht="15" x14ac:dyDescent="0.25">
      <c r="B17" s="390" t="s">
        <v>9</v>
      </c>
      <c r="C17" s="392">
        <v>15169</v>
      </c>
      <c r="D17" s="392">
        <v>13477</v>
      </c>
      <c r="E17" s="392">
        <v>1692</v>
      </c>
      <c r="F17" s="393">
        <v>0.88845672094403061</v>
      </c>
      <c r="G17" s="393">
        <v>0.1115432790559694</v>
      </c>
      <c r="I17" s="391">
        <v>18</v>
      </c>
      <c r="J17" s="391">
        <v>5</v>
      </c>
      <c r="K17" s="391">
        <v>17</v>
      </c>
      <c r="L17" s="390" t="s">
        <v>47</v>
      </c>
      <c r="M17" s="392">
        <v>3445</v>
      </c>
      <c r="N17" s="392">
        <v>87</v>
      </c>
      <c r="O17" s="393">
        <v>0.97536806342015858</v>
      </c>
      <c r="P17" s="393">
        <v>2.4631936579841449E-2</v>
      </c>
      <c r="Q17" s="393">
        <v>0.93303360589700612</v>
      </c>
    </row>
    <row r="18" spans="2:17" s="390" customFormat="1" ht="15" x14ac:dyDescent="0.25">
      <c r="B18" s="390" t="s">
        <v>8</v>
      </c>
      <c r="C18" s="392">
        <v>5670</v>
      </c>
      <c r="D18" s="392">
        <v>5379</v>
      </c>
      <c r="E18" s="392">
        <v>291</v>
      </c>
      <c r="F18" s="393">
        <v>0.94867724867724867</v>
      </c>
      <c r="G18" s="393">
        <v>5.1322751322751325E-2</v>
      </c>
      <c r="I18" s="391">
        <v>9</v>
      </c>
      <c r="J18" s="391">
        <v>6</v>
      </c>
      <c r="K18" s="391">
        <v>14</v>
      </c>
      <c r="L18" s="390" t="s">
        <v>45</v>
      </c>
      <c r="M18" s="392">
        <v>59518</v>
      </c>
      <c r="N18" s="392">
        <v>2002</v>
      </c>
      <c r="O18" s="393">
        <v>0.96745773732119633</v>
      </c>
      <c r="P18" s="393">
        <v>3.2542262678803641E-2</v>
      </c>
      <c r="Q18" s="393">
        <v>0.93303360589700612</v>
      </c>
    </row>
    <row r="19" spans="2:17" s="390" customFormat="1" ht="15" x14ac:dyDescent="0.25">
      <c r="B19" s="390" t="s">
        <v>43</v>
      </c>
      <c r="C19" s="392">
        <v>22590</v>
      </c>
      <c r="D19" s="392">
        <v>21784</v>
      </c>
      <c r="E19" s="392">
        <v>806</v>
      </c>
      <c r="F19" s="393">
        <v>0.96432049579459933</v>
      </c>
      <c r="G19" s="393">
        <v>3.5679504205400621E-2</v>
      </c>
      <c r="I19" s="391">
        <v>7</v>
      </c>
      <c r="J19" s="391">
        <v>7</v>
      </c>
      <c r="K19" s="391">
        <v>7</v>
      </c>
      <c r="L19" s="390" t="s">
        <v>43</v>
      </c>
      <c r="M19" s="392">
        <v>21784</v>
      </c>
      <c r="N19" s="392">
        <v>806</v>
      </c>
      <c r="O19" s="393">
        <v>0.96432049579459933</v>
      </c>
      <c r="P19" s="393">
        <v>3.5679504205400621E-2</v>
      </c>
      <c r="Q19" s="393">
        <v>0.93303360589700612</v>
      </c>
    </row>
    <row r="20" spans="2:17" s="390" customFormat="1" ht="15" x14ac:dyDescent="0.25">
      <c r="B20" s="390" t="s">
        <v>7</v>
      </c>
      <c r="C20" s="392">
        <v>34505</v>
      </c>
      <c r="D20" s="392">
        <v>34459</v>
      </c>
      <c r="E20" s="392">
        <v>46</v>
      </c>
      <c r="F20" s="393">
        <v>0.9986668598753804</v>
      </c>
      <c r="G20" s="393">
        <v>1.3331401246196204E-3</v>
      </c>
      <c r="I20" s="391">
        <v>1</v>
      </c>
      <c r="J20" s="391">
        <v>8</v>
      </c>
      <c r="K20" s="391">
        <v>3</v>
      </c>
      <c r="L20" s="390" t="s">
        <v>40</v>
      </c>
      <c r="M20" s="392">
        <v>7632</v>
      </c>
      <c r="N20" s="392">
        <v>412</v>
      </c>
      <c r="O20" s="393">
        <v>0.94878170064644451</v>
      </c>
      <c r="P20" s="393">
        <v>5.1218299353555444E-2</v>
      </c>
      <c r="Q20" s="393">
        <v>0.93303360589700612</v>
      </c>
    </row>
    <row r="21" spans="2:17" s="390" customFormat="1" ht="15" x14ac:dyDescent="0.25">
      <c r="B21" s="390" t="s">
        <v>44</v>
      </c>
      <c r="C21" s="392">
        <v>50842</v>
      </c>
      <c r="D21" s="392">
        <v>43746</v>
      </c>
      <c r="E21" s="392">
        <v>7096</v>
      </c>
      <c r="F21" s="393">
        <v>0.86043035285787339</v>
      </c>
      <c r="G21" s="393">
        <v>0.13956964714212658</v>
      </c>
      <c r="I21" s="391">
        <v>20</v>
      </c>
      <c r="J21" s="391">
        <v>9</v>
      </c>
      <c r="K21" s="391">
        <v>6</v>
      </c>
      <c r="L21" s="390" t="s">
        <v>8</v>
      </c>
      <c r="M21" s="392">
        <v>5379</v>
      </c>
      <c r="N21" s="392">
        <v>291</v>
      </c>
      <c r="O21" s="393">
        <v>0.94867724867724867</v>
      </c>
      <c r="P21" s="393">
        <v>5.1322751322751325E-2</v>
      </c>
      <c r="Q21" s="393">
        <v>0.93303360589700612</v>
      </c>
    </row>
    <row r="22" spans="2:17" s="390" customFormat="1" ht="15" x14ac:dyDescent="0.25">
      <c r="B22" s="390" t="s">
        <v>42</v>
      </c>
      <c r="C22" s="392">
        <v>408</v>
      </c>
      <c r="D22" s="392">
        <v>401</v>
      </c>
      <c r="E22" s="392">
        <v>7</v>
      </c>
      <c r="F22" s="393">
        <v>0.98284313725490191</v>
      </c>
      <c r="G22" s="393">
        <v>1.7156862745098041E-2</v>
      </c>
      <c r="I22" s="391">
        <v>4</v>
      </c>
      <c r="J22" s="391">
        <v>10</v>
      </c>
      <c r="K22" s="391">
        <v>11</v>
      </c>
      <c r="L22" s="390" t="s">
        <v>6</v>
      </c>
      <c r="M22" s="392">
        <v>43169</v>
      </c>
      <c r="N22" s="392">
        <v>3095</v>
      </c>
      <c r="O22" s="393">
        <v>0.93310133148884666</v>
      </c>
      <c r="P22" s="393">
        <v>6.6898668511153378E-2</v>
      </c>
      <c r="Q22" s="393">
        <v>0.93303360589700612</v>
      </c>
    </row>
    <row r="23" spans="2:17" s="390" customFormat="1" ht="15" x14ac:dyDescent="0.25">
      <c r="B23" s="390" t="s">
        <v>6</v>
      </c>
      <c r="C23" s="392">
        <v>46264</v>
      </c>
      <c r="D23" s="392">
        <v>43169</v>
      </c>
      <c r="E23" s="392">
        <v>3095</v>
      </c>
      <c r="F23" s="393">
        <v>0.93310133148884666</v>
      </c>
      <c r="G23" s="393">
        <v>6.6898668511153378E-2</v>
      </c>
      <c r="I23" s="391">
        <v>10</v>
      </c>
      <c r="J23" s="391">
        <v>11</v>
      </c>
      <c r="K23" s="391">
        <v>20</v>
      </c>
      <c r="L23" s="390" t="s">
        <v>114</v>
      </c>
      <c r="M23" s="392">
        <v>403022</v>
      </c>
      <c r="N23" s="392">
        <v>28926</v>
      </c>
      <c r="O23" s="393">
        <v>0.93303360589700612</v>
      </c>
      <c r="P23" s="393">
        <v>6.6966394102993876E-2</v>
      </c>
      <c r="Q23" s="393">
        <v>0.93303360589700612</v>
      </c>
    </row>
    <row r="24" spans="2:17" s="390" customFormat="1" ht="15" x14ac:dyDescent="0.25">
      <c r="B24" s="390" t="s">
        <v>5</v>
      </c>
      <c r="C24" s="392">
        <v>13101</v>
      </c>
      <c r="D24" s="392">
        <v>11950</v>
      </c>
      <c r="E24" s="392">
        <v>1151</v>
      </c>
      <c r="F24" s="393">
        <v>0.91214411113655447</v>
      </c>
      <c r="G24" s="393">
        <v>8.7855888863445544E-2</v>
      </c>
      <c r="I24" s="391">
        <v>16</v>
      </c>
      <c r="J24" s="391">
        <v>12</v>
      </c>
      <c r="K24" s="391">
        <v>4</v>
      </c>
      <c r="L24" s="390" t="s">
        <v>41</v>
      </c>
      <c r="M24" s="392">
        <v>7683</v>
      </c>
      <c r="N24" s="392">
        <v>662</v>
      </c>
      <c r="O24" s="393">
        <v>0.92067106051527858</v>
      </c>
      <c r="P24" s="393">
        <v>7.9328939484721389E-2</v>
      </c>
      <c r="Q24" s="393">
        <v>0.93303360589700612</v>
      </c>
    </row>
    <row r="25" spans="2:17" s="390" customFormat="1" ht="15" x14ac:dyDescent="0.25">
      <c r="B25" s="390" t="s">
        <v>38</v>
      </c>
      <c r="C25" s="392">
        <v>26600</v>
      </c>
      <c r="D25" s="392">
        <v>26438</v>
      </c>
      <c r="E25" s="392">
        <v>162</v>
      </c>
      <c r="F25" s="393">
        <v>0.99390977443609019</v>
      </c>
      <c r="G25" s="393">
        <v>6.0902255639097742E-3</v>
      </c>
      <c r="I25" s="391">
        <v>3</v>
      </c>
      <c r="J25" s="391">
        <v>13</v>
      </c>
      <c r="K25" s="391">
        <v>19</v>
      </c>
      <c r="L25" s="390" t="s">
        <v>49</v>
      </c>
      <c r="M25" s="392">
        <v>2393</v>
      </c>
      <c r="N25" s="392">
        <v>207</v>
      </c>
      <c r="O25" s="393">
        <v>0.92038461538461536</v>
      </c>
      <c r="P25" s="393">
        <v>7.9615384615384616E-2</v>
      </c>
      <c r="Q25" s="393">
        <v>0.93303360589700612</v>
      </c>
    </row>
    <row r="26" spans="2:17" s="390" customFormat="1" ht="15" x14ac:dyDescent="0.25">
      <c r="B26" s="390" t="s">
        <v>45</v>
      </c>
      <c r="C26" s="392">
        <v>61520</v>
      </c>
      <c r="D26" s="392">
        <v>59518</v>
      </c>
      <c r="E26" s="392">
        <v>2002</v>
      </c>
      <c r="F26" s="393">
        <v>0.96745773732119633</v>
      </c>
      <c r="G26" s="393">
        <v>3.2542262678803641E-2</v>
      </c>
      <c r="I26" s="391">
        <v>6</v>
      </c>
      <c r="J26" s="391">
        <v>14</v>
      </c>
      <c r="K26" s="391">
        <v>1</v>
      </c>
      <c r="L26" s="390" t="s">
        <v>11</v>
      </c>
      <c r="M26" s="392">
        <v>78835</v>
      </c>
      <c r="N26" s="392">
        <v>7006</v>
      </c>
      <c r="O26" s="393">
        <v>0.91838398900292406</v>
      </c>
      <c r="P26" s="393">
        <v>8.1616010997075994E-2</v>
      </c>
      <c r="Q26" s="393">
        <v>0.93303360589700612</v>
      </c>
    </row>
    <row r="27" spans="2:17" s="390" customFormat="1" ht="15" x14ac:dyDescent="0.25">
      <c r="B27" s="390" t="s">
        <v>50</v>
      </c>
      <c r="C27" s="392">
        <v>811</v>
      </c>
      <c r="D27" s="392">
        <v>741</v>
      </c>
      <c r="E27" s="392">
        <v>70</v>
      </c>
      <c r="F27" s="393">
        <v>0.91368680641183719</v>
      </c>
      <c r="G27" s="393">
        <v>8.6313193588162765E-2</v>
      </c>
      <c r="I27" s="391">
        <v>15</v>
      </c>
      <c r="J27" s="391">
        <v>15</v>
      </c>
      <c r="K27" s="391">
        <v>15</v>
      </c>
      <c r="L27" s="390" t="s">
        <v>50</v>
      </c>
      <c r="M27" s="392">
        <v>741</v>
      </c>
      <c r="N27" s="392">
        <v>70</v>
      </c>
      <c r="O27" s="393">
        <v>0.91368680641183719</v>
      </c>
      <c r="P27" s="393">
        <v>8.6313193588162765E-2</v>
      </c>
      <c r="Q27" s="393">
        <v>0.93303360589700612</v>
      </c>
    </row>
    <row r="28" spans="2:17" s="390" customFormat="1" ht="15" x14ac:dyDescent="0.25">
      <c r="B28" s="390" t="s">
        <v>46</v>
      </c>
      <c r="C28" s="392">
        <v>14612</v>
      </c>
      <c r="D28" s="392">
        <v>13062</v>
      </c>
      <c r="E28" s="392">
        <v>1550</v>
      </c>
      <c r="F28" s="393">
        <v>0.89392280317547224</v>
      </c>
      <c r="G28" s="393">
        <v>0.10607719682452779</v>
      </c>
      <c r="I28" s="391">
        <v>17</v>
      </c>
      <c r="J28" s="391">
        <v>16</v>
      </c>
      <c r="K28" s="391">
        <v>12</v>
      </c>
      <c r="L28" s="390" t="s">
        <v>5</v>
      </c>
      <c r="M28" s="392">
        <v>11950</v>
      </c>
      <c r="N28" s="392">
        <v>1151</v>
      </c>
      <c r="O28" s="393">
        <v>0.91214411113655447</v>
      </c>
      <c r="P28" s="393">
        <v>8.7855888863445544E-2</v>
      </c>
      <c r="Q28" s="393">
        <v>0.93303360589700612</v>
      </c>
    </row>
    <row r="29" spans="2:17" s="390" customFormat="1" ht="15" x14ac:dyDescent="0.25">
      <c r="B29" s="390" t="s">
        <v>47</v>
      </c>
      <c r="C29" s="392">
        <v>3532</v>
      </c>
      <c r="D29" s="392">
        <v>3445</v>
      </c>
      <c r="E29" s="392">
        <v>87</v>
      </c>
      <c r="F29" s="393">
        <v>0.97536806342015858</v>
      </c>
      <c r="G29" s="393">
        <v>2.4631936579841449E-2</v>
      </c>
      <c r="I29" s="391">
        <v>5</v>
      </c>
      <c r="J29" s="391">
        <v>17</v>
      </c>
      <c r="K29" s="391">
        <v>16</v>
      </c>
      <c r="L29" s="390" t="s">
        <v>46</v>
      </c>
      <c r="M29" s="392">
        <v>13062</v>
      </c>
      <c r="N29" s="392">
        <v>1550</v>
      </c>
      <c r="O29" s="393">
        <v>0.89392280317547224</v>
      </c>
      <c r="P29" s="393">
        <v>0.10607719682452779</v>
      </c>
      <c r="Q29" s="393">
        <v>0.93303360589700612</v>
      </c>
    </row>
    <row r="30" spans="2:17" s="390" customFormat="1" ht="15" x14ac:dyDescent="0.25">
      <c r="B30" s="390" t="s">
        <v>48</v>
      </c>
      <c r="C30" s="392">
        <v>19611</v>
      </c>
      <c r="D30" s="392">
        <v>17068</v>
      </c>
      <c r="E30" s="392">
        <v>2543</v>
      </c>
      <c r="F30" s="393">
        <v>0.87032787721176885</v>
      </c>
      <c r="G30" s="393">
        <v>0.12967212278823109</v>
      </c>
      <c r="I30" s="391">
        <v>19</v>
      </c>
      <c r="J30" s="391">
        <v>18</v>
      </c>
      <c r="K30" s="391">
        <v>5</v>
      </c>
      <c r="L30" s="390" t="s">
        <v>9</v>
      </c>
      <c r="M30" s="392">
        <v>13477</v>
      </c>
      <c r="N30" s="392">
        <v>1692</v>
      </c>
      <c r="O30" s="393">
        <v>0.88845672094403061</v>
      </c>
      <c r="P30" s="393">
        <v>0.1115432790559694</v>
      </c>
      <c r="Q30" s="393">
        <v>0.93303360589700612</v>
      </c>
    </row>
    <row r="31" spans="2:17" s="390" customFormat="1" ht="15" x14ac:dyDescent="0.25">
      <c r="B31" s="390" t="s">
        <v>49</v>
      </c>
      <c r="C31" s="392">
        <v>2600</v>
      </c>
      <c r="D31" s="392">
        <v>2393</v>
      </c>
      <c r="E31" s="392">
        <v>207</v>
      </c>
      <c r="F31" s="393">
        <v>0.92038461538461536</v>
      </c>
      <c r="G31" s="393">
        <v>7.9615384615384616E-2</v>
      </c>
      <c r="I31" s="391">
        <v>13</v>
      </c>
      <c r="J31" s="391">
        <v>19</v>
      </c>
      <c r="K31" s="391">
        <v>18</v>
      </c>
      <c r="L31" s="390" t="s">
        <v>48</v>
      </c>
      <c r="M31" s="392">
        <v>17068</v>
      </c>
      <c r="N31" s="392">
        <v>2543</v>
      </c>
      <c r="O31" s="393">
        <v>0.87032787721176885</v>
      </c>
      <c r="P31" s="393">
        <v>0.12967212278823109</v>
      </c>
      <c r="Q31" s="393">
        <v>0.93303360589700612</v>
      </c>
    </row>
    <row r="32" spans="2:17" s="390" customFormat="1" ht="15" x14ac:dyDescent="0.25">
      <c r="B32" s="394" t="s">
        <v>114</v>
      </c>
      <c r="C32" s="395">
        <v>431948</v>
      </c>
      <c r="D32" s="395">
        <v>403022</v>
      </c>
      <c r="E32" s="395">
        <v>28926</v>
      </c>
      <c r="F32" s="396">
        <v>0.93303360589700612</v>
      </c>
      <c r="G32" s="396">
        <v>6.6966394102993876E-2</v>
      </c>
      <c r="I32" s="391">
        <v>11</v>
      </c>
      <c r="J32" s="391">
        <v>20</v>
      </c>
      <c r="K32" s="391">
        <v>9</v>
      </c>
      <c r="L32" s="390" t="s">
        <v>44</v>
      </c>
      <c r="M32" s="392">
        <v>43746</v>
      </c>
      <c r="N32" s="392">
        <v>7096</v>
      </c>
      <c r="O32" s="393">
        <v>0.86043035285787339</v>
      </c>
      <c r="P32" s="393">
        <v>0.13956964714212658</v>
      </c>
      <c r="Q32" s="393">
        <v>0.93303360589700612</v>
      </c>
    </row>
    <row r="33" spans="9:16" s="356" customFormat="1" ht="15" x14ac:dyDescent="0.25">
      <c r="I33" s="427"/>
      <c r="J33" s="427"/>
      <c r="K33" s="427"/>
      <c r="M33" s="428"/>
      <c r="N33" s="428"/>
      <c r="O33" s="429"/>
      <c r="P33" s="429"/>
    </row>
    <row r="34" spans="9:16" s="356"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W26"/>
  <sheetViews>
    <sheetView zoomScaleNormal="100" workbookViewId="0"/>
  </sheetViews>
  <sheetFormatPr baseColWidth="10" defaultColWidth="11.42578125" defaultRowHeight="15" x14ac:dyDescent="0.25"/>
  <cols>
    <col min="1" max="1" width="1.85546875" style="867" customWidth="1"/>
    <col min="2" max="2" width="24.5703125" style="867" customWidth="1"/>
    <col min="3" max="8" width="10.85546875" style="867" customWidth="1"/>
    <col min="9" max="10" width="7.140625" style="867" customWidth="1"/>
    <col min="11" max="11" width="7.7109375" style="867" customWidth="1"/>
    <col min="12" max="17" width="8.28515625" style="867" customWidth="1"/>
    <col min="18" max="19" width="7.7109375" style="867" customWidth="1"/>
    <col min="20" max="20" width="11.42578125" style="867" customWidth="1"/>
    <col min="21" max="21" width="11.42578125" style="867"/>
    <col min="22" max="22" width="11.85546875" style="867" bestFit="1" customWidth="1"/>
    <col min="23" max="16384" width="11.42578125" style="867"/>
  </cols>
  <sheetData>
    <row r="1" spans="1:21" x14ac:dyDescent="0.25">
      <c r="A1" s="866"/>
      <c r="B1" s="866"/>
      <c r="H1" s="868"/>
      <c r="I1" s="868"/>
    </row>
    <row r="2" spans="1:21" ht="48.75" customHeight="1" x14ac:dyDescent="0.25">
      <c r="A2" s="866"/>
      <c r="B2" s="866"/>
      <c r="H2" s="868"/>
      <c r="I2" s="868"/>
    </row>
    <row r="3" spans="1:21" ht="39.75" customHeight="1" x14ac:dyDescent="0.25">
      <c r="A3" s="866"/>
      <c r="B3" s="1043" t="s">
        <v>381</v>
      </c>
      <c r="C3" s="1043"/>
      <c r="D3" s="1043"/>
      <c r="E3" s="1043"/>
      <c r="F3" s="1043"/>
      <c r="G3" s="1043"/>
      <c r="H3" s="1043"/>
      <c r="I3" s="1043"/>
      <c r="J3" s="1043"/>
      <c r="K3" s="1043"/>
      <c r="L3" s="1043"/>
      <c r="M3" s="1043"/>
      <c r="N3" s="1043"/>
      <c r="O3" s="1043"/>
      <c r="P3" s="1043"/>
      <c r="Q3" s="1043"/>
      <c r="R3" s="1043"/>
      <c r="S3" s="1043"/>
    </row>
    <row r="5" spans="1:21" x14ac:dyDescent="0.25">
      <c r="B5" s="869"/>
      <c r="C5" s="1038" t="s">
        <v>377</v>
      </c>
      <c r="D5" s="1038"/>
      <c r="E5" s="1038"/>
      <c r="F5" s="1038"/>
      <c r="G5" s="1038"/>
      <c r="H5" s="1038"/>
      <c r="I5" s="1038"/>
      <c r="J5" s="1038" t="s">
        <v>351</v>
      </c>
      <c r="K5" s="1038"/>
      <c r="L5" s="1038"/>
      <c r="M5" s="1038"/>
      <c r="N5" s="1038"/>
      <c r="O5" s="1038"/>
      <c r="P5" s="1038"/>
      <c r="Q5" s="1038"/>
      <c r="R5" s="1038"/>
      <c r="S5" s="1038"/>
    </row>
    <row r="6" spans="1:21" ht="21" customHeight="1" x14ac:dyDescent="0.25">
      <c r="B6" s="869"/>
      <c r="C6" s="1039"/>
      <c r="D6" s="1039"/>
      <c r="E6" s="1039"/>
      <c r="F6" s="1039"/>
      <c r="G6" s="1039"/>
      <c r="H6" s="1039"/>
      <c r="I6" s="1039"/>
      <c r="J6" s="1039">
        <v>43830</v>
      </c>
      <c r="K6" s="1040"/>
      <c r="L6" s="1041">
        <v>44196</v>
      </c>
      <c r="M6" s="1041"/>
      <c r="N6" s="1041">
        <v>44561</v>
      </c>
      <c r="O6" s="1041"/>
      <c r="P6" s="1041">
        <v>44926</v>
      </c>
      <c r="Q6" s="1041"/>
      <c r="R6" s="1041">
        <f>EVO_sol!R6</f>
        <v>45230</v>
      </c>
      <c r="S6" s="1041"/>
    </row>
    <row r="7" spans="1:21" x14ac:dyDescent="0.25">
      <c r="B7" s="938"/>
      <c r="C7" s="871">
        <v>43465</v>
      </c>
      <c r="D7" s="871">
        <v>43830</v>
      </c>
      <c r="E7" s="871">
        <v>44196</v>
      </c>
      <c r="F7" s="871">
        <v>44561</v>
      </c>
      <c r="G7" s="871">
        <v>44926</v>
      </c>
      <c r="H7" s="871">
        <f>EVO!H7</f>
        <v>45230</v>
      </c>
      <c r="I7" s="871"/>
      <c r="J7" s="871" t="s">
        <v>31</v>
      </c>
      <c r="K7" s="871" t="s">
        <v>352</v>
      </c>
      <c r="L7" s="871" t="s">
        <v>31</v>
      </c>
      <c r="M7" s="871" t="s">
        <v>352</v>
      </c>
      <c r="N7" s="871" t="s">
        <v>31</v>
      </c>
      <c r="O7" s="871" t="s">
        <v>352</v>
      </c>
      <c r="P7" s="871" t="s">
        <v>31</v>
      </c>
      <c r="Q7" s="871" t="s">
        <v>352</v>
      </c>
      <c r="R7" s="871" t="s">
        <v>31</v>
      </c>
      <c r="S7" s="871" t="s">
        <v>352</v>
      </c>
    </row>
    <row r="8" spans="1:21" ht="15" customHeight="1" x14ac:dyDescent="0.25">
      <c r="B8" s="910" t="s">
        <v>11</v>
      </c>
      <c r="C8" s="917">
        <v>75097</v>
      </c>
      <c r="D8" s="917">
        <v>73871</v>
      </c>
      <c r="E8" s="917">
        <v>56534</v>
      </c>
      <c r="F8" s="917">
        <v>38325</v>
      </c>
      <c r="G8" s="917">
        <v>36606</v>
      </c>
      <c r="H8" s="917">
        <v>41604</v>
      </c>
      <c r="I8" s="882"/>
      <c r="J8" s="918">
        <v>-1.6325552285710532E-2</v>
      </c>
      <c r="K8" s="917">
        <v>-1226</v>
      </c>
      <c r="L8" s="919">
        <v>-0.23469291061444952</v>
      </c>
      <c r="M8" s="920">
        <v>-17337</v>
      </c>
      <c r="N8" s="919">
        <v>-0.32208936215374817</v>
      </c>
      <c r="O8" s="920">
        <v>-18209</v>
      </c>
      <c r="P8" s="919">
        <v>-4.4853228962817959E-2</v>
      </c>
      <c r="Q8" s="920">
        <f>G8-F8</f>
        <v>-1719</v>
      </c>
      <c r="R8" s="921">
        <f>[1]Cuadro_CCAA2!N105</f>
        <v>0.1728356778394835</v>
      </c>
      <c r="S8" s="920">
        <f>[1]Cuadro_CCAA2!O105</f>
        <v>6131</v>
      </c>
    </row>
    <row r="9" spans="1:21" x14ac:dyDescent="0.25">
      <c r="B9" s="939" t="s">
        <v>10</v>
      </c>
      <c r="C9" s="887">
        <v>6000</v>
      </c>
      <c r="D9" s="887">
        <v>6236</v>
      </c>
      <c r="E9" s="887">
        <v>4811</v>
      </c>
      <c r="F9" s="887">
        <v>2779</v>
      </c>
      <c r="G9" s="887">
        <v>1565</v>
      </c>
      <c r="H9" s="887">
        <v>291</v>
      </c>
      <c r="I9" s="888"/>
      <c r="J9" s="889">
        <v>3.9333333333333442E-2</v>
      </c>
      <c r="K9" s="887">
        <v>236</v>
      </c>
      <c r="L9" s="892">
        <v>-0.22851186658114175</v>
      </c>
      <c r="M9" s="890">
        <v>-1425</v>
      </c>
      <c r="N9" s="892">
        <v>-0.4223654125961338</v>
      </c>
      <c r="O9" s="890">
        <v>-2032</v>
      </c>
      <c r="P9" s="892">
        <v>-0.43684778697373161</v>
      </c>
      <c r="Q9" s="890">
        <f t="shared" ref="Q9:Q26" si="0">G9-F9</f>
        <v>-1214</v>
      </c>
      <c r="R9" s="891">
        <f>[1]Cuadro_CCAA2!N106</f>
        <v>-0.82791247782377297</v>
      </c>
      <c r="S9" s="890">
        <f>[1]Cuadro_CCAA2!O106</f>
        <v>-1400</v>
      </c>
    </row>
    <row r="10" spans="1:21" x14ac:dyDescent="0.25">
      <c r="B10" s="939" t="s">
        <v>40</v>
      </c>
      <c r="C10" s="887">
        <v>3524</v>
      </c>
      <c r="D10" s="887">
        <v>5794</v>
      </c>
      <c r="E10" s="887">
        <v>3064</v>
      </c>
      <c r="F10" s="887">
        <v>2063</v>
      </c>
      <c r="G10" s="887">
        <v>2778</v>
      </c>
      <c r="H10" s="887">
        <v>2005</v>
      </c>
      <c r="I10" s="888"/>
      <c r="J10" s="889">
        <v>0.64415437003405218</v>
      </c>
      <c r="K10" s="887">
        <v>2270</v>
      </c>
      <c r="L10" s="892">
        <v>-0.47117707973765965</v>
      </c>
      <c r="M10" s="890">
        <v>-2730</v>
      </c>
      <c r="N10" s="892">
        <v>-0.32669712793733685</v>
      </c>
      <c r="O10" s="890">
        <v>-1001</v>
      </c>
      <c r="P10" s="892">
        <v>0.34658264663111971</v>
      </c>
      <c r="Q10" s="890">
        <f t="shared" si="0"/>
        <v>715</v>
      </c>
      <c r="R10" s="891">
        <f>[1]Cuadro_CCAA2!N107</f>
        <v>-0.26958105646630237</v>
      </c>
      <c r="S10" s="890">
        <f>[1]Cuadro_CCAA2!O107</f>
        <v>-740</v>
      </c>
    </row>
    <row r="11" spans="1:21" x14ac:dyDescent="0.25">
      <c r="B11" s="939" t="s">
        <v>41</v>
      </c>
      <c r="C11" s="887">
        <v>2811</v>
      </c>
      <c r="D11" s="887">
        <v>4317</v>
      </c>
      <c r="E11" s="887">
        <v>2454</v>
      </c>
      <c r="F11" s="887">
        <v>2514</v>
      </c>
      <c r="G11" s="887">
        <v>3293</v>
      </c>
      <c r="H11" s="887">
        <v>3972</v>
      </c>
      <c r="I11" s="888"/>
      <c r="J11" s="889">
        <v>0.53575240128068313</v>
      </c>
      <c r="K11" s="887">
        <v>1506</v>
      </c>
      <c r="L11" s="892">
        <v>-0.43154968728283527</v>
      </c>
      <c r="M11" s="890">
        <v>-1863</v>
      </c>
      <c r="N11" s="892">
        <v>2.4449877750611249E-2</v>
      </c>
      <c r="O11" s="890">
        <v>60</v>
      </c>
      <c r="P11" s="892">
        <v>0.30986475735879071</v>
      </c>
      <c r="Q11" s="890">
        <f t="shared" si="0"/>
        <v>779</v>
      </c>
      <c r="R11" s="891">
        <f>[1]Cuadro_CCAA2!N108</f>
        <v>0.26982097186700771</v>
      </c>
      <c r="S11" s="890">
        <f>[1]Cuadro_CCAA2!O108</f>
        <v>844</v>
      </c>
    </row>
    <row r="12" spans="1:21" x14ac:dyDescent="0.25">
      <c r="B12" s="939" t="s">
        <v>9</v>
      </c>
      <c r="C12" s="887">
        <v>8956</v>
      </c>
      <c r="D12" s="887">
        <v>9040</v>
      </c>
      <c r="E12" s="887">
        <v>8082</v>
      </c>
      <c r="F12" s="887">
        <v>9950</v>
      </c>
      <c r="G12" s="887">
        <v>7071</v>
      </c>
      <c r="H12" s="887">
        <v>5791</v>
      </c>
      <c r="I12" s="888"/>
      <c r="J12" s="889">
        <v>9.3791871371147195E-3</v>
      </c>
      <c r="K12" s="887">
        <v>84</v>
      </c>
      <c r="L12" s="892">
        <v>-0.10597345132743363</v>
      </c>
      <c r="M12" s="890">
        <v>-958</v>
      </c>
      <c r="N12" s="892">
        <v>0.23113090819104176</v>
      </c>
      <c r="O12" s="890">
        <v>1868</v>
      </c>
      <c r="P12" s="892">
        <v>-0.28934673366834174</v>
      </c>
      <c r="Q12" s="890">
        <f t="shared" si="0"/>
        <v>-2879</v>
      </c>
      <c r="R12" s="891">
        <f>[1]Cuadro_CCAA2!N109</f>
        <v>-0.27540040040040037</v>
      </c>
      <c r="S12" s="890">
        <f>[1]Cuadro_CCAA2!O109</f>
        <v>-2201</v>
      </c>
      <c r="U12" s="922"/>
    </row>
    <row r="13" spans="1:21" x14ac:dyDescent="0.25">
      <c r="B13" s="939" t="s">
        <v>8</v>
      </c>
      <c r="C13" s="887">
        <v>4667</v>
      </c>
      <c r="D13" s="887">
        <v>3990</v>
      </c>
      <c r="E13" s="887">
        <v>3899</v>
      </c>
      <c r="F13" s="887">
        <v>1365</v>
      </c>
      <c r="G13" s="887">
        <v>873</v>
      </c>
      <c r="H13" s="887">
        <v>1369</v>
      </c>
      <c r="I13" s="888"/>
      <c r="J13" s="889">
        <v>-0.14506106706663813</v>
      </c>
      <c r="K13" s="887">
        <v>-677</v>
      </c>
      <c r="L13" s="892">
        <v>-2.2807017543859609E-2</v>
      </c>
      <c r="M13" s="890">
        <v>-91</v>
      </c>
      <c r="N13" s="892">
        <v>-0.64991023339317766</v>
      </c>
      <c r="O13" s="890">
        <v>-2534</v>
      </c>
      <c r="P13" s="892">
        <v>-0.36043956043956049</v>
      </c>
      <c r="Q13" s="890">
        <f t="shared" si="0"/>
        <v>-492</v>
      </c>
      <c r="R13" s="891">
        <f>[1]Cuadro_CCAA2!N110</f>
        <v>0.48804347826086958</v>
      </c>
      <c r="S13" s="890">
        <f>[1]Cuadro_CCAA2!O110</f>
        <v>449</v>
      </c>
      <c r="U13" s="922"/>
    </row>
    <row r="14" spans="1:21" x14ac:dyDescent="0.25">
      <c r="B14" s="939" t="s">
        <v>7</v>
      </c>
      <c r="C14" s="887">
        <v>1471</v>
      </c>
      <c r="D14" s="887">
        <v>1593</v>
      </c>
      <c r="E14" s="887">
        <v>119</v>
      </c>
      <c r="F14" s="887">
        <v>186</v>
      </c>
      <c r="G14" s="887">
        <v>207</v>
      </c>
      <c r="H14" s="887">
        <v>152</v>
      </c>
      <c r="I14" s="888"/>
      <c r="J14" s="889">
        <v>8.2936777702243392E-2</v>
      </c>
      <c r="K14" s="887">
        <v>122</v>
      </c>
      <c r="L14" s="892">
        <v>-0.92529817953546767</v>
      </c>
      <c r="M14" s="890">
        <v>-1474</v>
      </c>
      <c r="N14" s="892">
        <v>0.56302521008403361</v>
      </c>
      <c r="O14" s="890">
        <v>67</v>
      </c>
      <c r="P14" s="892">
        <v>0.11290322580645151</v>
      </c>
      <c r="Q14" s="890">
        <f t="shared" si="0"/>
        <v>21</v>
      </c>
      <c r="R14" s="891">
        <f>[1]Cuadro_CCAA2!N111</f>
        <v>-5.5900621118012417E-2</v>
      </c>
      <c r="S14" s="890">
        <f>[1]Cuadro_CCAA2!O111</f>
        <v>-9</v>
      </c>
      <c r="U14" s="922"/>
    </row>
    <row r="15" spans="1:21" x14ac:dyDescent="0.25">
      <c r="B15" s="939" t="s">
        <v>43</v>
      </c>
      <c r="C15" s="887">
        <v>7126</v>
      </c>
      <c r="D15" s="887">
        <v>5895</v>
      </c>
      <c r="E15" s="887">
        <v>4923</v>
      </c>
      <c r="F15" s="887">
        <v>3015</v>
      </c>
      <c r="G15" s="887">
        <v>2591</v>
      </c>
      <c r="H15" s="887">
        <v>4200</v>
      </c>
      <c r="I15" s="888"/>
      <c r="J15" s="889">
        <v>-0.17274768453550382</v>
      </c>
      <c r="K15" s="887">
        <v>-1231</v>
      </c>
      <c r="L15" s="892">
        <v>-0.16488549618320614</v>
      </c>
      <c r="M15" s="890">
        <v>-972</v>
      </c>
      <c r="N15" s="892">
        <v>-0.38756855575868376</v>
      </c>
      <c r="O15" s="890">
        <v>-1908</v>
      </c>
      <c r="P15" s="892">
        <v>-0.14063018242122716</v>
      </c>
      <c r="Q15" s="890">
        <f t="shared" si="0"/>
        <v>-424</v>
      </c>
      <c r="R15" s="891">
        <f>[1]Cuadro_CCAA2!N112</f>
        <v>2.6643852358836373E-2</v>
      </c>
      <c r="S15" s="890">
        <f>[1]Cuadro_CCAA2!O112</f>
        <v>109</v>
      </c>
      <c r="U15" s="922"/>
    </row>
    <row r="16" spans="1:21" x14ac:dyDescent="0.25">
      <c r="B16" s="939" t="s">
        <v>44</v>
      </c>
      <c r="C16" s="887">
        <v>75141</v>
      </c>
      <c r="D16" s="887">
        <v>76253</v>
      </c>
      <c r="E16" s="887">
        <v>73386</v>
      </c>
      <c r="F16" s="887">
        <v>78542</v>
      </c>
      <c r="G16" s="887">
        <v>69770</v>
      </c>
      <c r="H16" s="887">
        <v>72010</v>
      </c>
      <c r="I16" s="888"/>
      <c r="J16" s="889">
        <v>1.4798844838370462E-2</v>
      </c>
      <c r="K16" s="887">
        <v>1112</v>
      </c>
      <c r="L16" s="892">
        <v>-3.7598520713939099E-2</v>
      </c>
      <c r="M16" s="890">
        <v>-2867</v>
      </c>
      <c r="N16" s="892">
        <v>7.0258632436704493E-2</v>
      </c>
      <c r="O16" s="890">
        <v>5156</v>
      </c>
      <c r="P16" s="892">
        <v>-0.11168546764788267</v>
      </c>
      <c r="Q16" s="890">
        <f t="shared" si="0"/>
        <v>-8772</v>
      </c>
      <c r="R16" s="891">
        <f>[1]Cuadro_CCAA2!N113</f>
        <v>2.2636900704385399E-2</v>
      </c>
      <c r="S16" s="890">
        <f>[1]Cuadro_CCAA2!O113</f>
        <v>1594</v>
      </c>
      <c r="U16" s="922"/>
    </row>
    <row r="17" spans="2:23" x14ac:dyDescent="0.25">
      <c r="B17" s="939" t="s">
        <v>6</v>
      </c>
      <c r="C17" s="887">
        <v>10677</v>
      </c>
      <c r="D17" s="887">
        <v>14865</v>
      </c>
      <c r="E17" s="887">
        <v>13381</v>
      </c>
      <c r="F17" s="887">
        <v>11826</v>
      </c>
      <c r="G17" s="887">
        <v>10571</v>
      </c>
      <c r="H17" s="887">
        <v>14894</v>
      </c>
      <c r="I17" s="888"/>
      <c r="J17" s="889">
        <v>0.39224501264400113</v>
      </c>
      <c r="K17" s="887">
        <v>4188</v>
      </c>
      <c r="L17" s="892">
        <v>-9.9831819710729852E-2</v>
      </c>
      <c r="M17" s="890">
        <v>-1484</v>
      </c>
      <c r="N17" s="892">
        <v>-0.11620955085569096</v>
      </c>
      <c r="O17" s="890">
        <v>-1555</v>
      </c>
      <c r="P17" s="892">
        <v>-0.10612210383899878</v>
      </c>
      <c r="Q17" s="890">
        <f t="shared" si="0"/>
        <v>-1255</v>
      </c>
      <c r="R17" s="891">
        <f>[1]Cuadro_CCAA2!N114</f>
        <v>0.55340008343763047</v>
      </c>
      <c r="S17" s="890">
        <f>[1]Cuadro_CCAA2!O114</f>
        <v>5306</v>
      </c>
      <c r="U17" s="922"/>
    </row>
    <row r="18" spans="2:23" x14ac:dyDescent="0.25">
      <c r="B18" s="939" t="s">
        <v>5</v>
      </c>
      <c r="C18" s="887">
        <v>4152</v>
      </c>
      <c r="D18" s="887">
        <v>7206</v>
      </c>
      <c r="E18" s="887">
        <v>5685</v>
      </c>
      <c r="F18" s="887">
        <v>5272</v>
      </c>
      <c r="G18" s="887">
        <v>6122</v>
      </c>
      <c r="H18" s="887">
        <v>5811</v>
      </c>
      <c r="I18" s="888"/>
      <c r="J18" s="889">
        <v>0.73554913294797686</v>
      </c>
      <c r="K18" s="887">
        <v>3054</v>
      </c>
      <c r="L18" s="892">
        <v>-0.21107410491257284</v>
      </c>
      <c r="M18" s="890">
        <v>-1521</v>
      </c>
      <c r="N18" s="892">
        <v>-7.2647317502198772E-2</v>
      </c>
      <c r="O18" s="890">
        <v>-413</v>
      </c>
      <c r="P18" s="892">
        <v>0.16122913505311076</v>
      </c>
      <c r="Q18" s="890">
        <f t="shared" si="0"/>
        <v>850</v>
      </c>
      <c r="R18" s="891">
        <f>[1]Cuadro_CCAA2!N115</f>
        <v>-8.7181903864278931E-2</v>
      </c>
      <c r="S18" s="890">
        <f>[1]Cuadro_CCAA2!O115</f>
        <v>-555</v>
      </c>
      <c r="U18" s="922"/>
    </row>
    <row r="19" spans="2:23" x14ac:dyDescent="0.25">
      <c r="B19" s="939" t="s">
        <v>38</v>
      </c>
      <c r="C19" s="887">
        <v>7804</v>
      </c>
      <c r="D19" s="887">
        <v>8456</v>
      </c>
      <c r="E19" s="887">
        <v>4923</v>
      </c>
      <c r="F19" s="887">
        <v>4018</v>
      </c>
      <c r="G19" s="887">
        <v>3271</v>
      </c>
      <c r="H19" s="887">
        <v>1961</v>
      </c>
      <c r="I19" s="888"/>
      <c r="J19" s="889">
        <v>8.3546899026140542E-2</v>
      </c>
      <c r="K19" s="887">
        <v>652</v>
      </c>
      <c r="L19" s="892">
        <v>-0.41780983916745507</v>
      </c>
      <c r="M19" s="890">
        <v>-3533</v>
      </c>
      <c r="N19" s="892">
        <v>-0.18383099735933373</v>
      </c>
      <c r="O19" s="890">
        <v>-905</v>
      </c>
      <c r="P19" s="892">
        <v>-0.18591338974614235</v>
      </c>
      <c r="Q19" s="890">
        <f t="shared" si="0"/>
        <v>-747</v>
      </c>
      <c r="R19" s="891">
        <f>[1]Cuadro_CCAA2!N116</f>
        <v>-0.4528459821428571</v>
      </c>
      <c r="S19" s="890">
        <f>[1]Cuadro_CCAA2!O116</f>
        <v>-1623</v>
      </c>
      <c r="U19" s="922"/>
    </row>
    <row r="20" spans="2:23" x14ac:dyDescent="0.25">
      <c r="B20" s="939" t="s">
        <v>45</v>
      </c>
      <c r="C20" s="887">
        <v>19669</v>
      </c>
      <c r="D20" s="887">
        <v>28300</v>
      </c>
      <c r="E20" s="887">
        <v>28494</v>
      </c>
      <c r="F20" s="887">
        <v>10563</v>
      </c>
      <c r="G20" s="887">
        <v>9303</v>
      </c>
      <c r="H20" s="887">
        <v>11586</v>
      </c>
      <c r="I20" s="888"/>
      <c r="J20" s="889">
        <v>0.4388123442981342</v>
      </c>
      <c r="K20" s="887">
        <v>8631</v>
      </c>
      <c r="L20" s="892">
        <v>6.8551236749117006E-3</v>
      </c>
      <c r="M20" s="890">
        <v>194</v>
      </c>
      <c r="N20" s="892">
        <v>-0.62929037692145717</v>
      </c>
      <c r="O20" s="890">
        <v>-17931</v>
      </c>
      <c r="P20" s="892">
        <v>-0.11928429423459241</v>
      </c>
      <c r="Q20" s="890">
        <f t="shared" si="0"/>
        <v>-1260</v>
      </c>
      <c r="R20" s="891">
        <f>[1]Cuadro_CCAA2!N117</f>
        <v>-7.9087512916302338E-2</v>
      </c>
      <c r="S20" s="890">
        <f>[1]Cuadro_CCAA2!O117</f>
        <v>-995</v>
      </c>
      <c r="U20" s="922"/>
    </row>
    <row r="21" spans="2:23" x14ac:dyDescent="0.25">
      <c r="B21" s="939" t="s">
        <v>46</v>
      </c>
      <c r="C21" s="887">
        <v>4430</v>
      </c>
      <c r="D21" s="887">
        <v>6258</v>
      </c>
      <c r="E21" s="887">
        <v>4718</v>
      </c>
      <c r="F21" s="887">
        <v>5035</v>
      </c>
      <c r="G21" s="887">
        <v>6525</v>
      </c>
      <c r="H21" s="887">
        <v>6655</v>
      </c>
      <c r="I21" s="888"/>
      <c r="J21" s="889">
        <v>0.41264108352144468</v>
      </c>
      <c r="K21" s="887">
        <v>1828</v>
      </c>
      <c r="L21" s="892">
        <v>-0.24608501118568238</v>
      </c>
      <c r="M21" s="890">
        <v>-1540</v>
      </c>
      <c r="N21" s="892">
        <v>6.7189487070792753E-2</v>
      </c>
      <c r="O21" s="890">
        <v>317</v>
      </c>
      <c r="P21" s="892">
        <v>0.29592850049652442</v>
      </c>
      <c r="Q21" s="890">
        <f t="shared" si="0"/>
        <v>1490</v>
      </c>
      <c r="R21" s="891">
        <f>[1]Cuadro_CCAA2!N118</f>
        <v>-2.1179585233122467E-2</v>
      </c>
      <c r="S21" s="890">
        <f>[1]Cuadro_CCAA2!O118</f>
        <v>-144</v>
      </c>
      <c r="U21" s="922"/>
    </row>
    <row r="22" spans="2:23" x14ac:dyDescent="0.25">
      <c r="B22" s="939" t="s">
        <v>47</v>
      </c>
      <c r="C22" s="887">
        <v>1465</v>
      </c>
      <c r="D22" s="887">
        <v>836</v>
      </c>
      <c r="E22" s="887">
        <v>801</v>
      </c>
      <c r="F22" s="887">
        <v>1019</v>
      </c>
      <c r="G22" s="887">
        <v>768</v>
      </c>
      <c r="H22" s="887">
        <v>679</v>
      </c>
      <c r="I22" s="888"/>
      <c r="J22" s="889">
        <v>-0.42935153583617747</v>
      </c>
      <c r="K22" s="887">
        <v>-629</v>
      </c>
      <c r="L22" s="892">
        <v>-4.186602870813394E-2</v>
      </c>
      <c r="M22" s="890">
        <v>-35</v>
      </c>
      <c r="N22" s="892">
        <v>0.27215980024968789</v>
      </c>
      <c r="O22" s="890">
        <v>218</v>
      </c>
      <c r="P22" s="892">
        <v>-0.24631992149165849</v>
      </c>
      <c r="Q22" s="890">
        <f t="shared" si="0"/>
        <v>-251</v>
      </c>
      <c r="R22" s="891">
        <f>[1]Cuadro_CCAA2!N119</f>
        <v>-0.18389423076923073</v>
      </c>
      <c r="S22" s="890">
        <f>[1]Cuadro_CCAA2!O119</f>
        <v>-153</v>
      </c>
      <c r="U22" s="922"/>
    </row>
    <row r="23" spans="2:23" x14ac:dyDescent="0.25">
      <c r="B23" s="939" t="s">
        <v>48</v>
      </c>
      <c r="C23" s="887">
        <v>13794</v>
      </c>
      <c r="D23" s="887">
        <v>13680</v>
      </c>
      <c r="E23" s="887">
        <v>13558</v>
      </c>
      <c r="F23" s="887">
        <v>13090</v>
      </c>
      <c r="G23" s="887">
        <v>13861</v>
      </c>
      <c r="H23" s="887">
        <v>14608</v>
      </c>
      <c r="I23" s="888"/>
      <c r="J23" s="889">
        <v>-8.2644628099173278E-3</v>
      </c>
      <c r="K23" s="887">
        <v>-114</v>
      </c>
      <c r="L23" s="892">
        <v>-8.9181286549707695E-3</v>
      </c>
      <c r="M23" s="890">
        <v>-122</v>
      </c>
      <c r="N23" s="892">
        <v>-3.451836554064025E-2</v>
      </c>
      <c r="O23" s="890">
        <v>-468</v>
      </c>
      <c r="P23" s="892">
        <v>5.8899923605805871E-2</v>
      </c>
      <c r="Q23" s="890">
        <f t="shared" si="0"/>
        <v>771</v>
      </c>
      <c r="R23" s="891">
        <f>[1]Cuadro_CCAA2!N120</f>
        <v>8.7795070370094486E-2</v>
      </c>
      <c r="S23" s="890">
        <f>[1]Cuadro_CCAA2!O120</f>
        <v>1179</v>
      </c>
      <c r="U23" s="922"/>
    </row>
    <row r="24" spans="2:23" x14ac:dyDescent="0.25">
      <c r="B24" s="939" t="s">
        <v>49</v>
      </c>
      <c r="C24" s="887">
        <v>3067</v>
      </c>
      <c r="D24" s="887">
        <v>3116</v>
      </c>
      <c r="E24" s="887">
        <v>3168</v>
      </c>
      <c r="F24" s="887">
        <v>3686</v>
      </c>
      <c r="G24" s="887">
        <v>1997</v>
      </c>
      <c r="H24" s="887">
        <v>1617</v>
      </c>
      <c r="I24" s="888"/>
      <c r="J24" s="889">
        <v>1.5976524290837846E-2</v>
      </c>
      <c r="K24" s="887">
        <v>49</v>
      </c>
      <c r="L24" s="892">
        <v>1.6688061617458283E-2</v>
      </c>
      <c r="M24" s="890">
        <v>52</v>
      </c>
      <c r="N24" s="892">
        <v>0.16351010101010099</v>
      </c>
      <c r="O24" s="890">
        <v>518</v>
      </c>
      <c r="P24" s="892">
        <v>-0.45822029300054257</v>
      </c>
      <c r="Q24" s="890">
        <f t="shared" si="0"/>
        <v>-1689</v>
      </c>
      <c r="R24" s="891">
        <f>[1]Cuadro_CCAA2!N121</f>
        <v>-0.28387953941541189</v>
      </c>
      <c r="S24" s="890">
        <f>[1]Cuadro_CCAA2!O121</f>
        <v>-641</v>
      </c>
      <c r="U24" s="922"/>
    </row>
    <row r="25" spans="2:23" x14ac:dyDescent="0.25">
      <c r="B25" s="940" t="s">
        <v>4</v>
      </c>
      <c r="C25" s="903">
        <v>186</v>
      </c>
      <c r="D25" s="903">
        <v>148</v>
      </c>
      <c r="E25" s="903">
        <v>243</v>
      </c>
      <c r="F25" s="903">
        <v>188</v>
      </c>
      <c r="G25" s="903">
        <v>251</v>
      </c>
      <c r="H25" s="903">
        <v>341</v>
      </c>
      <c r="I25" s="904"/>
      <c r="J25" s="906">
        <v>-0.20430107526881724</v>
      </c>
      <c r="K25" s="903">
        <v>-38</v>
      </c>
      <c r="L25" s="909">
        <v>0.64189189189189189</v>
      </c>
      <c r="M25" s="907">
        <v>95</v>
      </c>
      <c r="N25" s="909">
        <v>-0.22633744855967075</v>
      </c>
      <c r="O25" s="907">
        <v>-55</v>
      </c>
      <c r="P25" s="909">
        <v>0.33510638297872331</v>
      </c>
      <c r="Q25" s="907">
        <f t="shared" si="0"/>
        <v>63</v>
      </c>
      <c r="R25" s="908">
        <f>[1]Cuadro_CCAA2!P124</f>
        <v>0.30651340996168575</v>
      </c>
      <c r="S25" s="907">
        <f>[1]Cuadro_CCAA2!O122+[1]Cuadro_CCAA2!O123</f>
        <v>80</v>
      </c>
      <c r="U25" s="922"/>
      <c r="V25" s="922"/>
      <c r="W25" s="930"/>
    </row>
    <row r="26" spans="2:23" x14ac:dyDescent="0.25">
      <c r="B26" s="872" t="s">
        <v>3</v>
      </c>
      <c r="C26" s="873">
        <v>250037</v>
      </c>
      <c r="D26" s="873">
        <v>269854</v>
      </c>
      <c r="E26" s="873">
        <v>232243</v>
      </c>
      <c r="F26" s="873">
        <v>193436</v>
      </c>
      <c r="G26" s="873">
        <v>177423</v>
      </c>
      <c r="H26" s="873">
        <v>189546</v>
      </c>
      <c r="I26" s="874"/>
      <c r="J26" s="875">
        <v>7.92562700720294E-2</v>
      </c>
      <c r="K26" s="876">
        <v>19817</v>
      </c>
      <c r="L26" s="877">
        <v>-0.13937536593861866</v>
      </c>
      <c r="M26" s="873">
        <v>-37611</v>
      </c>
      <c r="N26" s="878">
        <v>-0.16709653251120593</v>
      </c>
      <c r="O26" s="879">
        <v>-38807</v>
      </c>
      <c r="P26" s="878">
        <v>-8.2781902024442244E-2</v>
      </c>
      <c r="Q26" s="879">
        <f t="shared" si="0"/>
        <v>-16013</v>
      </c>
      <c r="R26" s="878">
        <f>[1]Cuadro_CCAA2!N124</f>
        <v>3.9662123248224157E-2</v>
      </c>
      <c r="S26" s="879">
        <f>[1]Cuadro_CCAA2!O124</f>
        <v>7231</v>
      </c>
    </row>
  </sheetData>
  <mergeCells count="8">
    <mergeCell ref="B3:S3"/>
    <mergeCell ref="C5:I6"/>
    <mergeCell ref="J5:S5"/>
    <mergeCell ref="J6:K6"/>
    <mergeCell ref="L6:M6"/>
    <mergeCell ref="R6:S6"/>
    <mergeCell ref="N6:O6"/>
    <mergeCell ref="P6:Q6"/>
  </mergeCells>
  <pageMargins left="0.7" right="0.7" top="0.75" bottom="0.75" header="0.3" footer="0.3"/>
  <pageSetup paperSize="9" scale="75" orientation="landscape" r:id="rId1"/>
  <drawing r:id="rId2"/>
  <extLst>
    <ext xmlns:x14="http://schemas.microsoft.com/office/spreadsheetml/2009/9/main" uri="{05C60535-1F16-4fd2-B633-F4F36F0B64E0}">
      <x14:sparklineGroups xmlns:xm="http://schemas.microsoft.com/office/excel/2006/main">
        <x14:sparklineGroup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EVO_sinPIA!C8:H8</xm:f>
              <xm:sqref>I8</xm:sqref>
            </x14:sparkline>
            <x14:sparkline>
              <xm:f>EVO_sinPIA!C9:H9</xm:f>
              <xm:sqref>I9</xm:sqref>
            </x14:sparkline>
            <x14:sparkline>
              <xm:f>EVO_sinPIA!C10:H10</xm:f>
              <xm:sqref>I10</xm:sqref>
            </x14:sparkline>
            <x14:sparkline>
              <xm:f>EVO_sinPIA!C11:H11</xm:f>
              <xm:sqref>I11</xm:sqref>
            </x14:sparkline>
            <x14:sparkline>
              <xm:f>EVO_sinPIA!C12:H12</xm:f>
              <xm:sqref>I12</xm:sqref>
            </x14:sparkline>
            <x14:sparkline>
              <xm:f>EVO_sinPIA!C13:H13</xm:f>
              <xm:sqref>I13</xm:sqref>
            </x14:sparkline>
            <x14:sparkline>
              <xm:f>EVO_sinPIA!C14:H14</xm:f>
              <xm:sqref>I14</xm:sqref>
            </x14:sparkline>
            <x14:sparkline>
              <xm:f>EVO_sinPIA!C15:H15</xm:f>
              <xm:sqref>I15</xm:sqref>
            </x14:sparkline>
            <x14:sparkline>
              <xm:f>EVO_sinPIA!C16:H16</xm:f>
              <xm:sqref>I16</xm:sqref>
            </x14:sparkline>
            <x14:sparkline>
              <xm:f>EVO_sinPIA!C17:H17</xm:f>
              <xm:sqref>I17</xm:sqref>
            </x14:sparkline>
            <x14:sparkline>
              <xm:f>EVO_sinPIA!C18:H18</xm:f>
              <xm:sqref>I18</xm:sqref>
            </x14:sparkline>
            <x14:sparkline>
              <xm:f>EVO_sinPIA!C19:H19</xm:f>
              <xm:sqref>I19</xm:sqref>
            </x14:sparkline>
            <x14:sparkline>
              <xm:f>EVO_sinPIA!C20:H20</xm:f>
              <xm:sqref>I20</xm:sqref>
            </x14:sparkline>
            <x14:sparkline>
              <xm:f>EVO_sinPIA!C21:H21</xm:f>
              <xm:sqref>I21</xm:sqref>
            </x14:sparkline>
            <x14:sparkline>
              <xm:f>EVO_sinPIA!C22:H22</xm:f>
              <xm:sqref>I22</xm:sqref>
            </x14:sparkline>
            <x14:sparkline>
              <xm:f>EVO_sinPIA!C23:H23</xm:f>
              <xm:sqref>I23</xm:sqref>
            </x14:sparkline>
            <x14:sparkline>
              <xm:f>EVO_sinPIA!C24:H24</xm:f>
              <xm:sqref>I24</xm:sqref>
            </x14:sparkline>
            <x14:sparkline>
              <xm:f>EVO_sinPIA!C25:H25</xm:f>
              <xm:sqref>I25</xm:sqref>
            </x14:sparkline>
            <x14:sparkline>
              <xm:f>EVO_sinPIA!C26:H26</xm:f>
              <xm:sqref>I26</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1" t="s">
        <v>475</v>
      </c>
      <c r="C6" s="1181"/>
      <c r="D6" s="1181"/>
      <c r="E6" s="1181"/>
      <c r="F6" s="1181"/>
      <c r="G6" s="1181"/>
      <c r="H6" s="1181"/>
      <c r="I6" s="1181"/>
      <c r="J6" s="1181"/>
      <c r="K6" s="1181"/>
      <c r="L6" s="1181"/>
      <c r="M6" s="1181"/>
      <c r="N6" s="1181"/>
      <c r="O6" s="389"/>
    </row>
    <row r="7" spans="1:17" s="7" customFormat="1" ht="24.75" customHeight="1" x14ac:dyDescent="0.2">
      <c r="A7" s="364"/>
      <c r="B7" s="1181"/>
      <c r="C7" s="1181"/>
      <c r="D7" s="1181"/>
      <c r="E7" s="1181"/>
      <c r="F7" s="1181"/>
      <c r="G7" s="1181"/>
      <c r="H7" s="1181"/>
      <c r="I7" s="1181"/>
      <c r="J7" s="1181"/>
      <c r="K7" s="1181"/>
      <c r="L7" s="1181"/>
      <c r="M7" s="1181"/>
      <c r="N7" s="1181"/>
      <c r="O7" s="389"/>
    </row>
    <row r="8" spans="1:17" s="7" customFormat="1" ht="15.75" customHeight="1" x14ac:dyDescent="0.2">
      <c r="A8" s="364"/>
      <c r="B8" s="1182" t="s">
        <v>489</v>
      </c>
      <c r="C8" s="1182"/>
      <c r="D8" s="1182"/>
      <c r="E8" s="1182"/>
      <c r="F8" s="1182"/>
      <c r="G8" s="1182"/>
      <c r="H8" s="1182"/>
      <c r="I8" s="1182"/>
      <c r="J8" s="1182"/>
      <c r="K8" s="1182"/>
      <c r="L8" s="1182"/>
      <c r="M8" s="1182"/>
      <c r="N8" s="118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3" t="s">
        <v>36</v>
      </c>
      <c r="D11" s="1183"/>
      <c r="E11" s="118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143691</v>
      </c>
      <c r="D13" s="392">
        <v>129600</v>
      </c>
      <c r="E13" s="392">
        <v>14091</v>
      </c>
      <c r="F13" s="393">
        <v>0.90193540305238329</v>
      </c>
      <c r="G13" s="393">
        <v>9.8064596947616767E-2</v>
      </c>
      <c r="I13" s="391">
        <v>12</v>
      </c>
      <c r="J13" s="391">
        <v>1</v>
      </c>
      <c r="K13" s="391">
        <v>8</v>
      </c>
      <c r="L13" s="390" t="s">
        <v>7</v>
      </c>
      <c r="M13" s="392">
        <v>39903</v>
      </c>
      <c r="N13" s="392">
        <v>58</v>
      </c>
      <c r="O13" s="393">
        <v>0.99854858487024845</v>
      </c>
      <c r="P13" s="393">
        <v>1.4514151297515077E-3</v>
      </c>
      <c r="Q13" s="393">
        <v>0.9052611369067769</v>
      </c>
    </row>
    <row r="14" spans="1:17" s="390" customFormat="1" ht="15" x14ac:dyDescent="0.25">
      <c r="B14" s="390" t="s">
        <v>10</v>
      </c>
      <c r="C14" s="392">
        <v>14614</v>
      </c>
      <c r="D14" s="392">
        <v>14532</v>
      </c>
      <c r="E14" s="392">
        <v>82</v>
      </c>
      <c r="F14" s="393">
        <v>0.99438894211030515</v>
      </c>
      <c r="G14" s="393">
        <v>5.6110578896948135E-3</v>
      </c>
      <c r="I14" s="391">
        <v>2</v>
      </c>
      <c r="J14" s="391">
        <v>2</v>
      </c>
      <c r="K14" s="391">
        <v>2</v>
      </c>
      <c r="L14" s="390" t="s">
        <v>10</v>
      </c>
      <c r="M14" s="392">
        <v>14532</v>
      </c>
      <c r="N14" s="392">
        <v>82</v>
      </c>
      <c r="O14" s="393">
        <v>0.99438894211030515</v>
      </c>
      <c r="P14" s="393">
        <v>5.6110578896948135E-3</v>
      </c>
      <c r="Q14" s="393">
        <v>0.9052611369067769</v>
      </c>
    </row>
    <row r="15" spans="1:17" s="390" customFormat="1" ht="15" x14ac:dyDescent="0.25">
      <c r="B15" s="390" t="s">
        <v>40</v>
      </c>
      <c r="C15" s="392">
        <v>10939</v>
      </c>
      <c r="D15" s="392">
        <v>10318</v>
      </c>
      <c r="E15" s="392">
        <v>621</v>
      </c>
      <c r="F15" s="393">
        <v>0.94323064265472167</v>
      </c>
      <c r="G15" s="393">
        <v>5.6769357345278361E-2</v>
      </c>
      <c r="I15" s="391">
        <v>7</v>
      </c>
      <c r="J15" s="391">
        <v>3</v>
      </c>
      <c r="K15" s="391">
        <v>13</v>
      </c>
      <c r="L15" s="390" t="s">
        <v>38</v>
      </c>
      <c r="M15" s="392">
        <v>25377</v>
      </c>
      <c r="N15" s="392">
        <v>329</v>
      </c>
      <c r="O15" s="393">
        <v>0.98720143157239559</v>
      </c>
      <c r="P15" s="393">
        <v>1.279856842760445E-2</v>
      </c>
      <c r="Q15" s="393">
        <v>0.9052611369067769</v>
      </c>
    </row>
    <row r="16" spans="1:17" s="390" customFormat="1" ht="15" x14ac:dyDescent="0.25">
      <c r="B16" s="390" t="s">
        <v>41</v>
      </c>
      <c r="C16" s="392">
        <v>10978</v>
      </c>
      <c r="D16" s="392">
        <v>9836</v>
      </c>
      <c r="E16" s="392">
        <v>1142</v>
      </c>
      <c r="F16" s="393">
        <v>0.89597376571324472</v>
      </c>
      <c r="G16" s="393">
        <v>0.10402623428675532</v>
      </c>
      <c r="I16" s="391">
        <v>13</v>
      </c>
      <c r="J16" s="391">
        <v>4</v>
      </c>
      <c r="K16" s="391">
        <v>10</v>
      </c>
      <c r="L16" s="390" t="s">
        <v>42</v>
      </c>
      <c r="M16" s="392">
        <v>535</v>
      </c>
      <c r="N16" s="392">
        <v>8</v>
      </c>
      <c r="O16" s="393">
        <v>0.98526703499079193</v>
      </c>
      <c r="P16" s="393">
        <v>1.4732965009208104E-2</v>
      </c>
      <c r="Q16" s="393">
        <v>0.9052611369067769</v>
      </c>
    </row>
    <row r="17" spans="2:17" s="390" customFormat="1" ht="15" x14ac:dyDescent="0.25">
      <c r="B17" s="390" t="s">
        <v>9</v>
      </c>
      <c r="C17" s="392">
        <v>15922</v>
      </c>
      <c r="D17" s="392">
        <v>14013</v>
      </c>
      <c r="E17" s="392">
        <v>1909</v>
      </c>
      <c r="F17" s="393">
        <v>0.88010300213541015</v>
      </c>
      <c r="G17" s="393">
        <v>0.11989699786458988</v>
      </c>
      <c r="I17" s="391">
        <v>15</v>
      </c>
      <c r="J17" s="391">
        <v>5</v>
      </c>
      <c r="K17" s="391">
        <v>17</v>
      </c>
      <c r="L17" s="390" t="s">
        <v>47</v>
      </c>
      <c r="M17" s="392">
        <v>5992</v>
      </c>
      <c r="N17" s="392">
        <v>162</v>
      </c>
      <c r="O17" s="393">
        <v>0.97367565810854728</v>
      </c>
      <c r="P17" s="393">
        <v>2.6324341891452715E-2</v>
      </c>
      <c r="Q17" s="393">
        <v>0.9052611369067769</v>
      </c>
    </row>
    <row r="18" spans="2:17" s="390" customFormat="1" ht="15" x14ac:dyDescent="0.25">
      <c r="B18" s="390" t="s">
        <v>8</v>
      </c>
      <c r="C18" s="392">
        <v>7930</v>
      </c>
      <c r="D18" s="392">
        <v>7478</v>
      </c>
      <c r="E18" s="392">
        <v>452</v>
      </c>
      <c r="F18" s="393">
        <v>0.94300126103404791</v>
      </c>
      <c r="G18" s="393">
        <v>5.6998738965952082E-2</v>
      </c>
      <c r="I18" s="391">
        <v>8</v>
      </c>
      <c r="J18" s="391">
        <v>6</v>
      </c>
      <c r="K18" s="391">
        <v>7</v>
      </c>
      <c r="L18" s="390" t="s">
        <v>43</v>
      </c>
      <c r="M18" s="392">
        <v>23256</v>
      </c>
      <c r="N18" s="392">
        <v>1331</v>
      </c>
      <c r="O18" s="393">
        <v>0.94586570138691173</v>
      </c>
      <c r="P18" s="393">
        <v>5.4134298613088216E-2</v>
      </c>
      <c r="Q18" s="393">
        <v>0.9052611369067769</v>
      </c>
    </row>
    <row r="19" spans="2:17" s="390" customFormat="1" ht="15" x14ac:dyDescent="0.25">
      <c r="B19" s="390" t="s">
        <v>43</v>
      </c>
      <c r="C19" s="392">
        <v>24587</v>
      </c>
      <c r="D19" s="392">
        <v>23256</v>
      </c>
      <c r="E19" s="392">
        <v>1331</v>
      </c>
      <c r="F19" s="393">
        <v>0.94586570138691173</v>
      </c>
      <c r="G19" s="393">
        <v>5.4134298613088216E-2</v>
      </c>
      <c r="I19" s="391">
        <v>6</v>
      </c>
      <c r="J19" s="391">
        <v>7</v>
      </c>
      <c r="K19" s="391">
        <v>3</v>
      </c>
      <c r="L19" s="390" t="s">
        <v>40</v>
      </c>
      <c r="M19" s="392">
        <v>10318</v>
      </c>
      <c r="N19" s="392">
        <v>621</v>
      </c>
      <c r="O19" s="393">
        <v>0.94323064265472167</v>
      </c>
      <c r="P19" s="393">
        <v>5.6769357345278361E-2</v>
      </c>
      <c r="Q19" s="393">
        <v>0.9052611369067769</v>
      </c>
    </row>
    <row r="20" spans="2:17" s="390" customFormat="1" ht="15" x14ac:dyDescent="0.25">
      <c r="B20" s="390" t="s">
        <v>7</v>
      </c>
      <c r="C20" s="392">
        <v>39961</v>
      </c>
      <c r="D20" s="392">
        <v>39903</v>
      </c>
      <c r="E20" s="392">
        <v>58</v>
      </c>
      <c r="F20" s="393">
        <v>0.99854858487024845</v>
      </c>
      <c r="G20" s="393">
        <v>1.4514151297515077E-3</v>
      </c>
      <c r="I20" s="391">
        <v>1</v>
      </c>
      <c r="J20" s="391">
        <v>8</v>
      </c>
      <c r="K20" s="391">
        <v>6</v>
      </c>
      <c r="L20" s="390" t="s">
        <v>8</v>
      </c>
      <c r="M20" s="392">
        <v>7478</v>
      </c>
      <c r="N20" s="392">
        <v>452</v>
      </c>
      <c r="O20" s="393">
        <v>0.94300126103404791</v>
      </c>
      <c r="P20" s="393">
        <v>5.6998738965952082E-2</v>
      </c>
      <c r="Q20" s="393">
        <v>0.9052611369067769</v>
      </c>
    </row>
    <row r="21" spans="2:17" s="390" customFormat="1" ht="15" x14ac:dyDescent="0.25">
      <c r="B21" s="390" t="s">
        <v>44</v>
      </c>
      <c r="C21" s="392">
        <v>101087</v>
      </c>
      <c r="D21" s="392">
        <v>82190</v>
      </c>
      <c r="E21" s="392">
        <v>18897</v>
      </c>
      <c r="F21" s="393">
        <v>0.81306201588730498</v>
      </c>
      <c r="G21" s="393">
        <v>0.18693798411269499</v>
      </c>
      <c r="I21" s="391">
        <v>20</v>
      </c>
      <c r="J21" s="391">
        <v>9</v>
      </c>
      <c r="K21" s="391">
        <v>14</v>
      </c>
      <c r="L21" s="390" t="s">
        <v>45</v>
      </c>
      <c r="M21" s="392">
        <v>65343</v>
      </c>
      <c r="N21" s="392">
        <v>4025</v>
      </c>
      <c r="O21" s="393">
        <v>0.94197612732095493</v>
      </c>
      <c r="P21" s="393">
        <v>5.8023872679045095E-2</v>
      </c>
      <c r="Q21" s="393">
        <v>0.9052611369067769</v>
      </c>
    </row>
    <row r="22" spans="2:17" s="390" customFormat="1" ht="15" x14ac:dyDescent="0.25">
      <c r="B22" s="390" t="s">
        <v>42</v>
      </c>
      <c r="C22" s="392">
        <v>543</v>
      </c>
      <c r="D22" s="392">
        <v>535</v>
      </c>
      <c r="E22" s="392">
        <v>8</v>
      </c>
      <c r="F22" s="393">
        <v>0.98526703499079193</v>
      </c>
      <c r="G22" s="393">
        <v>1.4732965009208104E-2</v>
      </c>
      <c r="I22" s="391">
        <v>4</v>
      </c>
      <c r="J22" s="391">
        <v>10</v>
      </c>
      <c r="K22" s="391">
        <v>11</v>
      </c>
      <c r="L22" s="390" t="s">
        <v>6</v>
      </c>
      <c r="M22" s="392">
        <v>54219</v>
      </c>
      <c r="N22" s="392">
        <v>5141</v>
      </c>
      <c r="O22" s="393">
        <v>0.91339285714285712</v>
      </c>
      <c r="P22" s="393">
        <v>8.6607142857142855E-2</v>
      </c>
      <c r="Q22" s="393">
        <v>0.9052611369067769</v>
      </c>
    </row>
    <row r="23" spans="2:17" s="390" customFormat="1" ht="15" x14ac:dyDescent="0.25">
      <c r="B23" s="390" t="s">
        <v>6</v>
      </c>
      <c r="C23" s="392">
        <v>59360</v>
      </c>
      <c r="D23" s="392">
        <v>54219</v>
      </c>
      <c r="E23" s="392">
        <v>5141</v>
      </c>
      <c r="F23" s="393">
        <v>0.91339285714285712</v>
      </c>
      <c r="G23" s="393">
        <v>8.6607142857142855E-2</v>
      </c>
      <c r="I23" s="391">
        <v>10</v>
      </c>
      <c r="J23" s="391">
        <v>11</v>
      </c>
      <c r="K23" s="391">
        <v>20</v>
      </c>
      <c r="L23" s="390" t="s">
        <v>114</v>
      </c>
      <c r="M23" s="392">
        <v>537516</v>
      </c>
      <c r="N23" s="392">
        <v>56253</v>
      </c>
      <c r="O23" s="393">
        <v>0.9052611369067769</v>
      </c>
      <c r="P23" s="393">
        <v>9.4738863093223116E-2</v>
      </c>
      <c r="Q23" s="393">
        <v>0.9052611369067769</v>
      </c>
    </row>
    <row r="24" spans="2:17" s="390" customFormat="1" ht="15" x14ac:dyDescent="0.25">
      <c r="B24" s="390" t="s">
        <v>5</v>
      </c>
      <c r="C24" s="392">
        <v>13362</v>
      </c>
      <c r="D24" s="392">
        <v>11619</v>
      </c>
      <c r="E24" s="392">
        <v>1743</v>
      </c>
      <c r="F24" s="393">
        <v>0.8695554557700943</v>
      </c>
      <c r="G24" s="393">
        <v>0.1304445442299057</v>
      </c>
      <c r="I24" s="391">
        <v>18</v>
      </c>
      <c r="J24" s="391">
        <v>12</v>
      </c>
      <c r="K24" s="391">
        <v>1</v>
      </c>
      <c r="L24" s="390" t="s">
        <v>11</v>
      </c>
      <c r="M24" s="392">
        <v>129600</v>
      </c>
      <c r="N24" s="392">
        <v>14091</v>
      </c>
      <c r="O24" s="393">
        <v>0.90193540305238329</v>
      </c>
      <c r="P24" s="393">
        <v>9.8064596947616767E-2</v>
      </c>
      <c r="Q24" s="393">
        <v>0.9052611369067769</v>
      </c>
    </row>
    <row r="25" spans="2:17" s="390" customFormat="1" ht="15" x14ac:dyDescent="0.25">
      <c r="B25" s="390" t="s">
        <v>38</v>
      </c>
      <c r="C25" s="392">
        <v>25706</v>
      </c>
      <c r="D25" s="392">
        <v>25377</v>
      </c>
      <c r="E25" s="392">
        <v>329</v>
      </c>
      <c r="F25" s="393">
        <v>0.98720143157239559</v>
      </c>
      <c r="G25" s="393">
        <v>1.279856842760445E-2</v>
      </c>
      <c r="I25" s="391">
        <v>3</v>
      </c>
      <c r="J25" s="391">
        <v>13</v>
      </c>
      <c r="K25" s="391">
        <v>4</v>
      </c>
      <c r="L25" s="390" t="s">
        <v>41</v>
      </c>
      <c r="M25" s="392">
        <v>9836</v>
      </c>
      <c r="N25" s="392">
        <v>1142</v>
      </c>
      <c r="O25" s="393">
        <v>0.89597376571324472</v>
      </c>
      <c r="P25" s="393">
        <v>0.10402623428675532</v>
      </c>
      <c r="Q25" s="393">
        <v>0.9052611369067769</v>
      </c>
    </row>
    <row r="26" spans="2:17" s="390" customFormat="1" ht="15" x14ac:dyDescent="0.25">
      <c r="B26" s="390" t="s">
        <v>45</v>
      </c>
      <c r="C26" s="392">
        <v>69368</v>
      </c>
      <c r="D26" s="392">
        <v>65343</v>
      </c>
      <c r="E26" s="392">
        <v>4025</v>
      </c>
      <c r="F26" s="393">
        <v>0.94197612732095493</v>
      </c>
      <c r="G26" s="393">
        <v>5.8023872679045095E-2</v>
      </c>
      <c r="I26" s="391">
        <v>9</v>
      </c>
      <c r="J26" s="391">
        <v>14</v>
      </c>
      <c r="K26" s="391">
        <v>19</v>
      </c>
      <c r="L26" s="390" t="s">
        <v>49</v>
      </c>
      <c r="M26" s="392">
        <v>3822</v>
      </c>
      <c r="N26" s="392">
        <v>481</v>
      </c>
      <c r="O26" s="393">
        <v>0.88821752265861031</v>
      </c>
      <c r="P26" s="393">
        <v>0.11178247734138973</v>
      </c>
      <c r="Q26" s="393">
        <v>0.9052611369067769</v>
      </c>
    </row>
    <row r="27" spans="2:17" s="390" customFormat="1" ht="15" x14ac:dyDescent="0.25">
      <c r="B27" s="390" t="s">
        <v>50</v>
      </c>
      <c r="C27" s="392">
        <v>817</v>
      </c>
      <c r="D27" s="392">
        <v>715</v>
      </c>
      <c r="E27" s="392">
        <v>102</v>
      </c>
      <c r="F27" s="393">
        <v>0.87515299877600983</v>
      </c>
      <c r="G27" s="393">
        <v>0.12484700122399021</v>
      </c>
      <c r="I27" s="391">
        <v>17</v>
      </c>
      <c r="J27" s="391">
        <v>15</v>
      </c>
      <c r="K27" s="391">
        <v>5</v>
      </c>
      <c r="L27" s="390" t="s">
        <v>9</v>
      </c>
      <c r="M27" s="392">
        <v>14013</v>
      </c>
      <c r="N27" s="392">
        <v>1909</v>
      </c>
      <c r="O27" s="393">
        <v>0.88010300213541015</v>
      </c>
      <c r="P27" s="393">
        <v>0.11989699786458988</v>
      </c>
      <c r="Q27" s="393">
        <v>0.9052611369067769</v>
      </c>
    </row>
    <row r="28" spans="2:17" s="390" customFormat="1" ht="15" x14ac:dyDescent="0.25">
      <c r="B28" s="390" t="s">
        <v>46</v>
      </c>
      <c r="C28" s="392">
        <v>18127</v>
      </c>
      <c r="D28" s="392">
        <v>15896</v>
      </c>
      <c r="E28" s="392">
        <v>2231</v>
      </c>
      <c r="F28" s="393">
        <v>0.87692392563579191</v>
      </c>
      <c r="G28" s="393">
        <v>0.12307607436420809</v>
      </c>
      <c r="I28" s="391">
        <v>16</v>
      </c>
      <c r="J28" s="391">
        <v>16</v>
      </c>
      <c r="K28" s="391">
        <v>16</v>
      </c>
      <c r="L28" s="390" t="s">
        <v>46</v>
      </c>
      <c r="M28" s="392">
        <v>15896</v>
      </c>
      <c r="N28" s="392">
        <v>2231</v>
      </c>
      <c r="O28" s="393">
        <v>0.87692392563579191</v>
      </c>
      <c r="P28" s="393">
        <v>0.12307607436420809</v>
      </c>
      <c r="Q28" s="393">
        <v>0.9052611369067769</v>
      </c>
    </row>
    <row r="29" spans="2:17" s="390" customFormat="1" ht="15" x14ac:dyDescent="0.25">
      <c r="B29" s="390" t="s">
        <v>47</v>
      </c>
      <c r="C29" s="392">
        <v>6154</v>
      </c>
      <c r="D29" s="392">
        <v>5992</v>
      </c>
      <c r="E29" s="392">
        <v>162</v>
      </c>
      <c r="F29" s="393">
        <v>0.97367565810854728</v>
      </c>
      <c r="G29" s="393">
        <v>2.6324341891452715E-2</v>
      </c>
      <c r="I29" s="391">
        <v>5</v>
      </c>
      <c r="J29" s="391">
        <v>17</v>
      </c>
      <c r="K29" s="391">
        <v>15</v>
      </c>
      <c r="L29" s="390" t="s">
        <v>50</v>
      </c>
      <c r="M29" s="392">
        <v>715</v>
      </c>
      <c r="N29" s="392">
        <v>102</v>
      </c>
      <c r="O29" s="393">
        <v>0.87515299877600983</v>
      </c>
      <c r="P29" s="393">
        <v>0.12484700122399021</v>
      </c>
      <c r="Q29" s="393">
        <v>0.9052611369067769</v>
      </c>
    </row>
    <row r="30" spans="2:17" s="390" customFormat="1" ht="15" x14ac:dyDescent="0.25">
      <c r="B30" s="390" t="s">
        <v>48</v>
      </c>
      <c r="C30" s="392">
        <v>26320</v>
      </c>
      <c r="D30" s="392">
        <v>22872</v>
      </c>
      <c r="E30" s="392">
        <v>3448</v>
      </c>
      <c r="F30" s="393">
        <v>0.86899696048632213</v>
      </c>
      <c r="G30" s="393">
        <v>0.13100303951367781</v>
      </c>
      <c r="I30" s="391">
        <v>19</v>
      </c>
      <c r="J30" s="391">
        <v>18</v>
      </c>
      <c r="K30" s="391">
        <v>12</v>
      </c>
      <c r="L30" s="390" t="s">
        <v>5</v>
      </c>
      <c r="M30" s="392">
        <v>11619</v>
      </c>
      <c r="N30" s="392">
        <v>1743</v>
      </c>
      <c r="O30" s="393">
        <v>0.8695554557700943</v>
      </c>
      <c r="P30" s="393">
        <v>0.1304445442299057</v>
      </c>
      <c r="Q30" s="393">
        <v>0.9052611369067769</v>
      </c>
    </row>
    <row r="31" spans="2:17" s="390" customFormat="1" ht="15" x14ac:dyDescent="0.25">
      <c r="B31" s="390" t="s">
        <v>49</v>
      </c>
      <c r="C31" s="392">
        <v>4303</v>
      </c>
      <c r="D31" s="392">
        <v>3822</v>
      </c>
      <c r="E31" s="392">
        <v>481</v>
      </c>
      <c r="F31" s="393">
        <v>0.88821752265861031</v>
      </c>
      <c r="G31" s="393">
        <v>0.11178247734138973</v>
      </c>
      <c r="I31" s="391">
        <v>14</v>
      </c>
      <c r="J31" s="391">
        <v>19</v>
      </c>
      <c r="K31" s="391">
        <v>18</v>
      </c>
      <c r="L31" s="390" t="s">
        <v>48</v>
      </c>
      <c r="M31" s="392">
        <v>22872</v>
      </c>
      <c r="N31" s="392">
        <v>3448</v>
      </c>
      <c r="O31" s="393">
        <v>0.86899696048632213</v>
      </c>
      <c r="P31" s="393">
        <v>0.13100303951367781</v>
      </c>
      <c r="Q31" s="393">
        <v>0.9052611369067769</v>
      </c>
    </row>
    <row r="32" spans="2:17" s="390" customFormat="1" ht="15" x14ac:dyDescent="0.25">
      <c r="B32" s="394" t="s">
        <v>114</v>
      </c>
      <c r="C32" s="395">
        <v>593769</v>
      </c>
      <c r="D32" s="395">
        <v>537516</v>
      </c>
      <c r="E32" s="395">
        <v>56253</v>
      </c>
      <c r="F32" s="396">
        <v>0.9052611369067769</v>
      </c>
      <c r="G32" s="396">
        <v>9.4738863093223116E-2</v>
      </c>
      <c r="I32" s="391">
        <v>11</v>
      </c>
      <c r="J32" s="391">
        <v>20</v>
      </c>
      <c r="K32" s="391">
        <v>9</v>
      </c>
      <c r="L32" s="390" t="s">
        <v>44</v>
      </c>
      <c r="M32" s="392">
        <v>82190</v>
      </c>
      <c r="N32" s="392">
        <v>18897</v>
      </c>
      <c r="O32" s="393">
        <v>0.81306201588730498</v>
      </c>
      <c r="P32" s="393">
        <v>0.18693798411269499</v>
      </c>
      <c r="Q32" s="393">
        <v>0.9052611369067769</v>
      </c>
    </row>
    <row r="33" spans="9:16" s="390" customFormat="1" ht="15" x14ac:dyDescent="0.25">
      <c r="I33" s="391"/>
      <c r="J33" s="391"/>
      <c r="K33" s="391"/>
      <c r="M33" s="392"/>
      <c r="N33" s="392"/>
      <c r="O33" s="393"/>
      <c r="P33" s="393"/>
    </row>
    <row r="34" spans="9:16" s="390"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42"/>
  <sheetViews>
    <sheetView zoomScaleNormal="100" workbookViewId="0"/>
  </sheetViews>
  <sheetFormatPr baseColWidth="10" defaultRowHeight="12.75" x14ac:dyDescent="0.2"/>
  <cols>
    <col min="1" max="1" width="4.28515625" customWidth="1"/>
    <col min="2" max="2" width="7.28515625" customWidth="1"/>
    <col min="3" max="3" width="10.85546875" bestFit="1" customWidth="1"/>
    <col min="4" max="4" width="9.5703125" customWidth="1"/>
    <col min="5" max="5" width="10.85546875" bestFit="1" customWidth="1"/>
    <col min="6" max="6" width="11.7109375" customWidth="1"/>
    <col min="7" max="7" width="10.85546875" bestFit="1" customWidth="1"/>
    <col min="9" max="9" width="28.140625" customWidth="1"/>
    <col min="10" max="10" width="7" customWidth="1"/>
    <col min="11" max="11" width="10.85546875" customWidth="1"/>
    <col min="12" max="12" width="7" customWidth="1"/>
  </cols>
  <sheetData>
    <row r="1" spans="1:17" s="361" customFormat="1" x14ac:dyDescent="0.2"/>
    <row r="2" spans="1:17" s="361" customFormat="1" x14ac:dyDescent="0.2"/>
    <row r="3" spans="1:17" s="361" customFormat="1" x14ac:dyDescent="0.2"/>
    <row r="4" spans="1:17" s="361" customFormat="1" x14ac:dyDescent="0.2"/>
    <row r="5" spans="1:17" s="361" customFormat="1" ht="16.5" customHeight="1" x14ac:dyDescent="0.2"/>
    <row r="6" spans="1:17" s="7" customFormat="1" ht="24.75" customHeight="1" x14ac:dyDescent="0.2">
      <c r="A6" s="364"/>
      <c r="B6" s="1181" t="s">
        <v>476</v>
      </c>
      <c r="C6" s="1181"/>
      <c r="D6" s="1181"/>
      <c r="E6" s="1181"/>
      <c r="F6" s="1181"/>
      <c r="G6" s="1181"/>
      <c r="H6" s="1181"/>
      <c r="I6" s="1181"/>
      <c r="J6" s="1181"/>
      <c r="K6" s="1181"/>
      <c r="L6" s="1181"/>
      <c r="M6" s="1181"/>
      <c r="N6" s="1181"/>
      <c r="O6" s="389"/>
    </row>
    <row r="7" spans="1:17" s="7" customFormat="1" ht="24.75" customHeight="1" x14ac:dyDescent="0.2">
      <c r="A7" s="364"/>
      <c r="B7" s="1181"/>
      <c r="C7" s="1181"/>
      <c r="D7" s="1181"/>
      <c r="E7" s="1181"/>
      <c r="F7" s="1181"/>
      <c r="G7" s="1181"/>
      <c r="H7" s="1181"/>
      <c r="I7" s="1181"/>
      <c r="J7" s="1181"/>
      <c r="K7" s="1181"/>
      <c r="L7" s="1181"/>
      <c r="M7" s="1181"/>
      <c r="N7" s="1181"/>
      <c r="O7" s="389"/>
    </row>
    <row r="8" spans="1:17" s="7" customFormat="1" ht="15.75" customHeight="1" x14ac:dyDescent="0.2">
      <c r="A8" s="364"/>
      <c r="B8" s="1182" t="s">
        <v>489</v>
      </c>
      <c r="C8" s="1182"/>
      <c r="D8" s="1182"/>
      <c r="E8" s="1182"/>
      <c r="F8" s="1182"/>
      <c r="G8" s="1182"/>
      <c r="H8" s="1182"/>
      <c r="I8" s="1182"/>
      <c r="J8" s="1182"/>
      <c r="K8" s="1182"/>
      <c r="L8" s="1182"/>
      <c r="M8" s="1182"/>
      <c r="N8" s="1182"/>
    </row>
    <row r="9" spans="1:17" s="361" customFormat="1" ht="6" customHeight="1" x14ac:dyDescent="0.2">
      <c r="A9" s="365"/>
      <c r="B9" s="365"/>
      <c r="C9" s="365"/>
      <c r="D9" s="365"/>
      <c r="E9" s="365"/>
      <c r="F9" s="365"/>
      <c r="G9" s="365"/>
      <c r="H9" s="365"/>
      <c r="I9" s="365"/>
      <c r="J9" s="365"/>
      <c r="K9" s="365"/>
      <c r="L9" s="365"/>
    </row>
    <row r="10" spans="1:17" s="390" customFormat="1" x14ac:dyDescent="0.2"/>
    <row r="11" spans="1:17" s="390" customFormat="1" x14ac:dyDescent="0.2">
      <c r="C11" s="1183" t="s">
        <v>51</v>
      </c>
      <c r="D11" s="1183"/>
      <c r="E11" s="1183"/>
      <c r="L11" s="390">
        <v>1</v>
      </c>
      <c r="M11" s="390">
        <v>3</v>
      </c>
      <c r="N11" s="390">
        <v>4</v>
      </c>
      <c r="O11" s="390">
        <v>5</v>
      </c>
      <c r="P11" s="390">
        <v>6</v>
      </c>
    </row>
    <row r="12" spans="1:17" s="390" customFormat="1" ht="15" x14ac:dyDescent="0.25">
      <c r="C12" s="390" t="s">
        <v>219</v>
      </c>
      <c r="D12" s="390" t="s">
        <v>103</v>
      </c>
      <c r="E12" s="390" t="s">
        <v>104</v>
      </c>
      <c r="F12" s="390" t="s">
        <v>105</v>
      </c>
      <c r="G12" s="390" t="s">
        <v>106</v>
      </c>
      <c r="I12" s="391"/>
      <c r="J12" s="391"/>
      <c r="K12" s="391" t="s">
        <v>107</v>
      </c>
      <c r="L12" s="390" t="s">
        <v>108</v>
      </c>
      <c r="M12" s="390" t="s">
        <v>109</v>
      </c>
      <c r="N12" s="390" t="s">
        <v>110</v>
      </c>
      <c r="O12" s="390" t="s">
        <v>111</v>
      </c>
      <c r="P12" s="390" t="s">
        <v>112</v>
      </c>
      <c r="Q12" s="390" t="s">
        <v>113</v>
      </c>
    </row>
    <row r="13" spans="1:17" s="390" customFormat="1" ht="15" x14ac:dyDescent="0.25">
      <c r="B13" s="390" t="s">
        <v>11</v>
      </c>
      <c r="C13" s="392">
        <v>92215</v>
      </c>
      <c r="D13" s="392">
        <v>71708</v>
      </c>
      <c r="E13" s="392">
        <v>20507</v>
      </c>
      <c r="F13" s="393">
        <v>0.77761752426394837</v>
      </c>
      <c r="G13" s="393">
        <v>0.2223824757360516</v>
      </c>
      <c r="I13" s="391">
        <v>16</v>
      </c>
      <c r="J13" s="391">
        <v>1</v>
      </c>
      <c r="K13" s="391">
        <v>8</v>
      </c>
      <c r="L13" s="390" t="s">
        <v>7</v>
      </c>
      <c r="M13" s="392">
        <v>46642</v>
      </c>
      <c r="N13" s="392">
        <v>48</v>
      </c>
      <c r="O13" s="393">
        <v>0.99897194260012856</v>
      </c>
      <c r="P13" s="393">
        <v>1.0280573998714929E-3</v>
      </c>
      <c r="Q13" s="393">
        <v>0.81224195344502836</v>
      </c>
    </row>
    <row r="14" spans="1:17" s="390" customFormat="1" ht="15" x14ac:dyDescent="0.25">
      <c r="B14" s="390" t="s">
        <v>10</v>
      </c>
      <c r="C14" s="392">
        <v>13692</v>
      </c>
      <c r="D14" s="392">
        <v>13524</v>
      </c>
      <c r="E14" s="392">
        <v>168</v>
      </c>
      <c r="F14" s="393">
        <v>0.98773006134969321</v>
      </c>
      <c r="G14" s="393">
        <v>1.2269938650306749E-2</v>
      </c>
      <c r="I14" s="391">
        <v>2</v>
      </c>
      <c r="J14" s="391">
        <v>2</v>
      </c>
      <c r="K14" s="391">
        <v>2</v>
      </c>
      <c r="L14" s="390" t="s">
        <v>10</v>
      </c>
      <c r="M14" s="392">
        <v>13524</v>
      </c>
      <c r="N14" s="392">
        <v>168</v>
      </c>
      <c r="O14" s="393">
        <v>0.98773006134969321</v>
      </c>
      <c r="P14" s="393">
        <v>1.2269938650306749E-2</v>
      </c>
      <c r="Q14" s="393">
        <v>0.81224195344502836</v>
      </c>
    </row>
    <row r="15" spans="1:17" s="390" customFormat="1" ht="15" x14ac:dyDescent="0.25">
      <c r="B15" s="390" t="s">
        <v>40</v>
      </c>
      <c r="C15" s="392">
        <v>13546</v>
      </c>
      <c r="D15" s="392">
        <v>12574</v>
      </c>
      <c r="E15" s="392">
        <v>972</v>
      </c>
      <c r="F15" s="393">
        <v>0.92824450022146754</v>
      </c>
      <c r="G15" s="393">
        <v>7.1755499778532406E-2</v>
      </c>
      <c r="I15" s="391">
        <v>6</v>
      </c>
      <c r="J15" s="391">
        <v>3</v>
      </c>
      <c r="K15" s="391">
        <v>10</v>
      </c>
      <c r="L15" s="390" t="s">
        <v>42</v>
      </c>
      <c r="M15" s="392">
        <v>550</v>
      </c>
      <c r="N15" s="392">
        <v>36</v>
      </c>
      <c r="O15" s="393">
        <v>0.93856655290102387</v>
      </c>
      <c r="P15" s="393">
        <v>6.1433447098976107E-2</v>
      </c>
      <c r="Q15" s="393">
        <v>0.81224195344502836</v>
      </c>
    </row>
    <row r="16" spans="1:17" s="390" customFormat="1" ht="15" x14ac:dyDescent="0.25">
      <c r="B16" s="390" t="s">
        <v>41</v>
      </c>
      <c r="C16" s="392">
        <v>13603</v>
      </c>
      <c r="D16" s="392">
        <v>11435</v>
      </c>
      <c r="E16" s="392">
        <v>2168</v>
      </c>
      <c r="F16" s="393">
        <v>0.84062339189884583</v>
      </c>
      <c r="G16" s="393">
        <v>0.15937660810115414</v>
      </c>
      <c r="I16" s="391">
        <v>12</v>
      </c>
      <c r="J16" s="391">
        <v>4</v>
      </c>
      <c r="K16" s="391">
        <v>17</v>
      </c>
      <c r="L16" s="390" t="s">
        <v>47</v>
      </c>
      <c r="M16" s="392">
        <v>6448</v>
      </c>
      <c r="N16" s="392">
        <v>430</v>
      </c>
      <c r="O16" s="393">
        <v>0.93748182611224196</v>
      </c>
      <c r="P16" s="393">
        <v>6.2518173887758072E-2</v>
      </c>
      <c r="Q16" s="393">
        <v>0.81224195344502836</v>
      </c>
    </row>
    <row r="17" spans="2:17" s="390" customFormat="1" ht="15" x14ac:dyDescent="0.25">
      <c r="B17" s="390" t="s">
        <v>9</v>
      </c>
      <c r="C17" s="392">
        <v>14712</v>
      </c>
      <c r="D17" s="392">
        <v>12522</v>
      </c>
      <c r="E17" s="392">
        <v>2190</v>
      </c>
      <c r="F17" s="393">
        <v>0.85114192495921692</v>
      </c>
      <c r="G17" s="393">
        <v>0.14885807504078302</v>
      </c>
      <c r="I17" s="391">
        <v>11</v>
      </c>
      <c r="J17" s="391">
        <v>5</v>
      </c>
      <c r="K17" s="391">
        <v>13</v>
      </c>
      <c r="L17" s="390" t="s">
        <v>38</v>
      </c>
      <c r="M17" s="392">
        <v>21397</v>
      </c>
      <c r="N17" s="392">
        <v>1470</v>
      </c>
      <c r="O17" s="393">
        <v>0.93571522281016317</v>
      </c>
      <c r="P17" s="393">
        <v>6.4284777189836884E-2</v>
      </c>
      <c r="Q17" s="393">
        <v>0.81224195344502836</v>
      </c>
    </row>
    <row r="18" spans="2:17" s="390" customFormat="1" ht="15" x14ac:dyDescent="0.25">
      <c r="B18" s="390" t="s">
        <v>8</v>
      </c>
      <c r="C18" s="392">
        <v>5081</v>
      </c>
      <c r="D18" s="392">
        <v>4455</v>
      </c>
      <c r="E18" s="392">
        <v>626</v>
      </c>
      <c r="F18" s="393">
        <v>0.87679590631765403</v>
      </c>
      <c r="G18" s="393">
        <v>0.123204093682346</v>
      </c>
      <c r="I18" s="391">
        <v>9</v>
      </c>
      <c r="J18" s="391">
        <v>6</v>
      </c>
      <c r="K18" s="391">
        <v>3</v>
      </c>
      <c r="L18" s="390" t="s">
        <v>40</v>
      </c>
      <c r="M18" s="392">
        <v>12574</v>
      </c>
      <c r="N18" s="392">
        <v>972</v>
      </c>
      <c r="O18" s="393">
        <v>0.92824450022146754</v>
      </c>
      <c r="P18" s="393">
        <v>7.1755499778532406E-2</v>
      </c>
      <c r="Q18" s="393">
        <v>0.81224195344502836</v>
      </c>
    </row>
    <row r="19" spans="2:17" s="390" customFormat="1" ht="15" x14ac:dyDescent="0.25">
      <c r="B19" s="390" t="s">
        <v>43</v>
      </c>
      <c r="C19" s="392">
        <v>27845</v>
      </c>
      <c r="D19" s="392">
        <v>25782</v>
      </c>
      <c r="E19" s="392">
        <v>2063</v>
      </c>
      <c r="F19" s="393">
        <v>0.92591129466690614</v>
      </c>
      <c r="G19" s="393">
        <v>7.4088705333093918E-2</v>
      </c>
      <c r="I19" s="391">
        <v>7</v>
      </c>
      <c r="J19" s="391">
        <v>7</v>
      </c>
      <c r="K19" s="391">
        <v>7</v>
      </c>
      <c r="L19" s="390" t="s">
        <v>43</v>
      </c>
      <c r="M19" s="392">
        <v>25782</v>
      </c>
      <c r="N19" s="392">
        <v>2063</v>
      </c>
      <c r="O19" s="393">
        <v>0.92591129466690614</v>
      </c>
      <c r="P19" s="393">
        <v>7.4088705333093918E-2</v>
      </c>
      <c r="Q19" s="393">
        <v>0.81224195344502836</v>
      </c>
    </row>
    <row r="20" spans="2:17" s="390" customFormat="1" ht="15" x14ac:dyDescent="0.25">
      <c r="B20" s="390" t="s">
        <v>7</v>
      </c>
      <c r="C20" s="392">
        <v>46690</v>
      </c>
      <c r="D20" s="392">
        <v>46642</v>
      </c>
      <c r="E20" s="392">
        <v>48</v>
      </c>
      <c r="F20" s="393">
        <v>0.99897194260012856</v>
      </c>
      <c r="G20" s="393">
        <v>1.0280573998714929E-3</v>
      </c>
      <c r="I20" s="391">
        <v>1</v>
      </c>
      <c r="J20" s="391">
        <v>8</v>
      </c>
      <c r="K20" s="391">
        <v>14</v>
      </c>
      <c r="L20" s="390" t="s">
        <v>45</v>
      </c>
      <c r="M20" s="392">
        <v>50074</v>
      </c>
      <c r="N20" s="392">
        <v>5559</v>
      </c>
      <c r="O20" s="393">
        <v>0.90007729225459709</v>
      </c>
      <c r="P20" s="393">
        <v>9.9922707745402906E-2</v>
      </c>
      <c r="Q20" s="393">
        <v>0.81224195344502836</v>
      </c>
    </row>
    <row r="21" spans="2:17" s="390" customFormat="1" ht="15" x14ac:dyDescent="0.25">
      <c r="B21" s="390" t="s">
        <v>44</v>
      </c>
      <c r="C21" s="392">
        <v>121420</v>
      </c>
      <c r="D21" s="392">
        <v>75403</v>
      </c>
      <c r="E21" s="392">
        <v>46017</v>
      </c>
      <c r="F21" s="393">
        <v>0.62100971833305885</v>
      </c>
      <c r="G21" s="393">
        <v>0.37899028166694121</v>
      </c>
      <c r="I21" s="391">
        <v>20</v>
      </c>
      <c r="J21" s="391">
        <v>9</v>
      </c>
      <c r="K21" s="391">
        <v>6</v>
      </c>
      <c r="L21" s="390" t="s">
        <v>8</v>
      </c>
      <c r="M21" s="392">
        <v>4455</v>
      </c>
      <c r="N21" s="392">
        <v>626</v>
      </c>
      <c r="O21" s="393">
        <v>0.87679590631765403</v>
      </c>
      <c r="P21" s="393">
        <v>0.123204093682346</v>
      </c>
      <c r="Q21" s="393">
        <v>0.81224195344502836</v>
      </c>
    </row>
    <row r="22" spans="2:17" s="390" customFormat="1" ht="15" x14ac:dyDescent="0.25">
      <c r="B22" s="390" t="s">
        <v>42</v>
      </c>
      <c r="C22" s="392">
        <v>586</v>
      </c>
      <c r="D22" s="392">
        <v>550</v>
      </c>
      <c r="E22" s="392">
        <v>36</v>
      </c>
      <c r="F22" s="393">
        <v>0.93856655290102387</v>
      </c>
      <c r="G22" s="393">
        <v>6.1433447098976107E-2</v>
      </c>
      <c r="I22" s="391">
        <v>3</v>
      </c>
      <c r="J22" s="391">
        <v>10</v>
      </c>
      <c r="K22" s="391">
        <v>11</v>
      </c>
      <c r="L22" s="390" t="s">
        <v>6</v>
      </c>
      <c r="M22" s="392">
        <v>46412</v>
      </c>
      <c r="N22" s="392">
        <v>6658</v>
      </c>
      <c r="O22" s="393">
        <v>0.87454305634068208</v>
      </c>
      <c r="P22" s="393">
        <v>0.12545694365931789</v>
      </c>
      <c r="Q22" s="393">
        <v>0.81224195344502836</v>
      </c>
    </row>
    <row r="23" spans="2:17" s="390" customFormat="1" ht="15" x14ac:dyDescent="0.25">
      <c r="B23" s="390" t="s">
        <v>6</v>
      </c>
      <c r="C23" s="392">
        <v>53070</v>
      </c>
      <c r="D23" s="392">
        <v>46412</v>
      </c>
      <c r="E23" s="392">
        <v>6658</v>
      </c>
      <c r="F23" s="393">
        <v>0.87454305634068208</v>
      </c>
      <c r="G23" s="393">
        <v>0.12545694365931789</v>
      </c>
      <c r="I23" s="391">
        <v>10</v>
      </c>
      <c r="J23" s="391">
        <v>11</v>
      </c>
      <c r="K23" s="391">
        <v>5</v>
      </c>
      <c r="L23" s="390" t="s">
        <v>9</v>
      </c>
      <c r="M23" s="392">
        <v>12522</v>
      </c>
      <c r="N23" s="392">
        <v>2190</v>
      </c>
      <c r="O23" s="393">
        <v>0.85114192495921692</v>
      </c>
      <c r="P23" s="393">
        <v>0.14885807504078302</v>
      </c>
      <c r="Q23" s="393">
        <v>0.81224195344502836</v>
      </c>
    </row>
    <row r="24" spans="2:17" s="390" customFormat="1" ht="15" x14ac:dyDescent="0.25">
      <c r="B24" s="390" t="s">
        <v>5</v>
      </c>
      <c r="C24" s="392">
        <v>14107</v>
      </c>
      <c r="D24" s="392">
        <v>11190</v>
      </c>
      <c r="E24" s="392">
        <v>2917</v>
      </c>
      <c r="F24" s="393">
        <v>0.79322322251364574</v>
      </c>
      <c r="G24" s="393">
        <v>0.20677677748635429</v>
      </c>
      <c r="I24" s="391">
        <v>14</v>
      </c>
      <c r="J24" s="391">
        <v>12</v>
      </c>
      <c r="K24" s="391">
        <v>4</v>
      </c>
      <c r="L24" s="390" t="s">
        <v>41</v>
      </c>
      <c r="M24" s="392">
        <v>11435</v>
      </c>
      <c r="N24" s="392">
        <v>2168</v>
      </c>
      <c r="O24" s="393">
        <v>0.84062339189884583</v>
      </c>
      <c r="P24" s="393">
        <v>0.15937660810115414</v>
      </c>
      <c r="Q24" s="393">
        <v>0.81224195344502836</v>
      </c>
    </row>
    <row r="25" spans="2:17" s="390" customFormat="1" ht="15" x14ac:dyDescent="0.25">
      <c r="B25" s="390" t="s">
        <v>38</v>
      </c>
      <c r="C25" s="392">
        <v>22867</v>
      </c>
      <c r="D25" s="392">
        <v>21397</v>
      </c>
      <c r="E25" s="392">
        <v>1470</v>
      </c>
      <c r="F25" s="393">
        <v>0.93571522281016317</v>
      </c>
      <c r="G25" s="393">
        <v>6.4284777189836884E-2</v>
      </c>
      <c r="I25" s="391">
        <v>5</v>
      </c>
      <c r="J25" s="391">
        <v>13</v>
      </c>
      <c r="K25" s="391">
        <v>20</v>
      </c>
      <c r="L25" s="390" t="s">
        <v>114</v>
      </c>
      <c r="M25" s="392">
        <v>451492</v>
      </c>
      <c r="N25" s="392">
        <v>104367</v>
      </c>
      <c r="O25" s="393">
        <v>0.81224195344502836</v>
      </c>
      <c r="P25" s="393">
        <v>0.18775804655497166</v>
      </c>
      <c r="Q25" s="393">
        <v>0.81224195344502836</v>
      </c>
    </row>
    <row r="26" spans="2:17" s="390" customFormat="1" ht="15" x14ac:dyDescent="0.25">
      <c r="B26" s="390" t="s">
        <v>45</v>
      </c>
      <c r="C26" s="392">
        <v>55633</v>
      </c>
      <c r="D26" s="392">
        <v>50074</v>
      </c>
      <c r="E26" s="392">
        <v>5559</v>
      </c>
      <c r="F26" s="393">
        <v>0.90007729225459709</v>
      </c>
      <c r="G26" s="393">
        <v>9.9922707745402906E-2</v>
      </c>
      <c r="I26" s="391">
        <v>8</v>
      </c>
      <c r="J26" s="391">
        <v>14</v>
      </c>
      <c r="K26" s="391">
        <v>12</v>
      </c>
      <c r="L26" s="390" t="s">
        <v>5</v>
      </c>
      <c r="M26" s="392">
        <v>11190</v>
      </c>
      <c r="N26" s="392">
        <v>2917</v>
      </c>
      <c r="O26" s="393">
        <v>0.79322322251364574</v>
      </c>
      <c r="P26" s="393">
        <v>0.20677677748635429</v>
      </c>
      <c r="Q26" s="393">
        <v>0.81224195344502836</v>
      </c>
    </row>
    <row r="27" spans="2:17" s="390" customFormat="1" ht="15" x14ac:dyDescent="0.25">
      <c r="B27" s="390" t="s">
        <v>50</v>
      </c>
      <c r="C27" s="392">
        <v>526</v>
      </c>
      <c r="D27" s="392">
        <v>408</v>
      </c>
      <c r="E27" s="392">
        <v>118</v>
      </c>
      <c r="F27" s="393">
        <v>0.7756653992395437</v>
      </c>
      <c r="G27" s="393">
        <v>0.22433460076045628</v>
      </c>
      <c r="I27" s="391">
        <v>17</v>
      </c>
      <c r="J27" s="391">
        <v>15</v>
      </c>
      <c r="K27" s="391">
        <v>16</v>
      </c>
      <c r="L27" s="390" t="s">
        <v>46</v>
      </c>
      <c r="M27" s="392">
        <v>10825</v>
      </c>
      <c r="N27" s="392">
        <v>2874</v>
      </c>
      <c r="O27" s="393">
        <v>0.7902036645010585</v>
      </c>
      <c r="P27" s="393">
        <v>0.20979633549894153</v>
      </c>
      <c r="Q27" s="393">
        <v>0.81224195344502836</v>
      </c>
    </row>
    <row r="28" spans="2:17" s="390" customFormat="1" ht="15" x14ac:dyDescent="0.25">
      <c r="B28" s="390" t="s">
        <v>46</v>
      </c>
      <c r="C28" s="392">
        <v>13699</v>
      </c>
      <c r="D28" s="392">
        <v>10825</v>
      </c>
      <c r="E28" s="392">
        <v>2874</v>
      </c>
      <c r="F28" s="393">
        <v>0.7902036645010585</v>
      </c>
      <c r="G28" s="393">
        <v>0.20979633549894153</v>
      </c>
      <c r="I28" s="391">
        <v>15</v>
      </c>
      <c r="J28" s="391">
        <v>16</v>
      </c>
      <c r="K28" s="391">
        <v>1</v>
      </c>
      <c r="L28" s="390" t="s">
        <v>11</v>
      </c>
      <c r="M28" s="392">
        <v>71708</v>
      </c>
      <c r="N28" s="392">
        <v>20507</v>
      </c>
      <c r="O28" s="393">
        <v>0.77761752426394837</v>
      </c>
      <c r="P28" s="393">
        <v>0.2223824757360516</v>
      </c>
      <c r="Q28" s="393">
        <v>0.81224195344502836</v>
      </c>
    </row>
    <row r="29" spans="2:17" s="390" customFormat="1" ht="15" x14ac:dyDescent="0.25">
      <c r="B29" s="390" t="s">
        <v>47</v>
      </c>
      <c r="C29" s="392">
        <v>6878</v>
      </c>
      <c r="D29" s="392">
        <v>6448</v>
      </c>
      <c r="E29" s="392">
        <v>430</v>
      </c>
      <c r="F29" s="393">
        <v>0.93748182611224196</v>
      </c>
      <c r="G29" s="393">
        <v>6.2518173887758072E-2</v>
      </c>
      <c r="I29" s="391">
        <v>4</v>
      </c>
      <c r="J29" s="391">
        <v>17</v>
      </c>
      <c r="K29" s="391">
        <v>15</v>
      </c>
      <c r="L29" s="390" t="s">
        <v>50</v>
      </c>
      <c r="M29" s="392">
        <v>408</v>
      </c>
      <c r="N29" s="392">
        <v>118</v>
      </c>
      <c r="O29" s="393">
        <v>0.7756653992395437</v>
      </c>
      <c r="P29" s="393">
        <v>0.22433460076045628</v>
      </c>
      <c r="Q29" s="393">
        <v>0.81224195344502836</v>
      </c>
    </row>
    <row r="30" spans="2:17" s="390" customFormat="1" ht="15" x14ac:dyDescent="0.25">
      <c r="B30" s="390" t="s">
        <v>48</v>
      </c>
      <c r="C30" s="392">
        <v>35924</v>
      </c>
      <c r="D30" s="392">
        <v>27307</v>
      </c>
      <c r="E30" s="392">
        <v>8617</v>
      </c>
      <c r="F30" s="393">
        <v>0.76013250194855808</v>
      </c>
      <c r="G30" s="393">
        <v>0.23986749805144195</v>
      </c>
      <c r="I30" s="391">
        <v>18</v>
      </c>
      <c r="J30" s="391">
        <v>18</v>
      </c>
      <c r="K30" s="391">
        <v>18</v>
      </c>
      <c r="L30" s="390" t="s">
        <v>48</v>
      </c>
      <c r="M30" s="392">
        <v>27307</v>
      </c>
      <c r="N30" s="392">
        <v>8617</v>
      </c>
      <c r="O30" s="393">
        <v>0.76013250194855808</v>
      </c>
      <c r="P30" s="393">
        <v>0.23986749805144195</v>
      </c>
      <c r="Q30" s="393">
        <v>0.81224195344502836</v>
      </c>
    </row>
    <row r="31" spans="2:17" s="390" customFormat="1" ht="15" x14ac:dyDescent="0.25">
      <c r="B31" s="390" t="s">
        <v>49</v>
      </c>
      <c r="C31" s="392">
        <v>3765</v>
      </c>
      <c r="D31" s="392">
        <v>2836</v>
      </c>
      <c r="E31" s="392">
        <v>929</v>
      </c>
      <c r="F31" s="393">
        <v>0.75325365205843298</v>
      </c>
      <c r="G31" s="393">
        <v>0.24674634794156705</v>
      </c>
      <c r="I31" s="391">
        <v>19</v>
      </c>
      <c r="J31" s="391">
        <v>19</v>
      </c>
      <c r="K31" s="391">
        <v>19</v>
      </c>
      <c r="L31" s="390" t="s">
        <v>49</v>
      </c>
      <c r="M31" s="392">
        <v>2836</v>
      </c>
      <c r="N31" s="392">
        <v>929</v>
      </c>
      <c r="O31" s="393">
        <v>0.75325365205843298</v>
      </c>
      <c r="P31" s="393">
        <v>0.24674634794156705</v>
      </c>
      <c r="Q31" s="393">
        <v>0.81224195344502836</v>
      </c>
    </row>
    <row r="32" spans="2:17" s="390" customFormat="1" ht="15" x14ac:dyDescent="0.25">
      <c r="B32" s="394" t="s">
        <v>114</v>
      </c>
      <c r="C32" s="395">
        <v>555859</v>
      </c>
      <c r="D32" s="395">
        <v>451492</v>
      </c>
      <c r="E32" s="395">
        <v>104367</v>
      </c>
      <c r="F32" s="396">
        <v>0.81224195344502836</v>
      </c>
      <c r="G32" s="396">
        <v>0.18775804655497166</v>
      </c>
      <c r="I32" s="391">
        <v>13</v>
      </c>
      <c r="J32" s="391">
        <v>20</v>
      </c>
      <c r="K32" s="391">
        <v>9</v>
      </c>
      <c r="L32" s="390" t="s">
        <v>44</v>
      </c>
      <c r="M32" s="392">
        <v>75403</v>
      </c>
      <c r="N32" s="392">
        <v>46017</v>
      </c>
      <c r="O32" s="393">
        <v>0.62100971833305885</v>
      </c>
      <c r="P32" s="393">
        <v>0.37899028166694121</v>
      </c>
      <c r="Q32" s="393">
        <v>0.81224195344502836</v>
      </c>
    </row>
    <row r="33" spans="9:16" s="390" customFormat="1" ht="15" x14ac:dyDescent="0.25">
      <c r="I33" s="391"/>
      <c r="J33" s="391"/>
      <c r="K33" s="391"/>
      <c r="M33" s="392"/>
      <c r="N33" s="392"/>
      <c r="O33" s="393"/>
      <c r="P33" s="393"/>
    </row>
    <row r="34" spans="9:16" s="356" customFormat="1" x14ac:dyDescent="0.2"/>
    <row r="35" spans="9:16" s="361" customFormat="1" x14ac:dyDescent="0.2"/>
    <row r="36" spans="9:16" s="361" customFormat="1" x14ac:dyDescent="0.2"/>
    <row r="37" spans="9:16" s="361" customFormat="1" x14ac:dyDescent="0.2"/>
    <row r="38" spans="9:16" s="361" customFormat="1" x14ac:dyDescent="0.2"/>
    <row r="39" spans="9:16" s="361" customFormat="1" x14ac:dyDescent="0.2"/>
    <row r="40" spans="9:16" s="361" customFormat="1" x14ac:dyDescent="0.2"/>
    <row r="41" spans="9:16" s="361" customFormat="1" x14ac:dyDescent="0.2"/>
    <row r="42" spans="9:16" s="361" customFormat="1" x14ac:dyDescent="0.2"/>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5"/>
  <sheetViews>
    <sheetView topLeftCell="A2" zoomScale="80" zoomScaleNormal="80" workbookViewId="0">
      <selection activeCell="X35" sqref="X35"/>
    </sheetView>
  </sheetViews>
  <sheetFormatPr baseColWidth="10" defaultColWidth="11.42578125" defaultRowHeight="12.75" x14ac:dyDescent="0.2"/>
  <cols>
    <col min="1" max="1" width="4.42578125" style="478" customWidth="1"/>
    <col min="2" max="2" width="28.7109375" style="478" customWidth="1"/>
    <col min="3" max="3" width="0.5703125" style="478" customWidth="1"/>
    <col min="4" max="4" width="13.42578125" style="478" customWidth="1"/>
    <col min="5" max="5" width="0.5703125" style="478" customWidth="1"/>
    <col min="6" max="6" width="13.42578125" style="478" customWidth="1"/>
    <col min="7" max="7" width="10.42578125" style="478" customWidth="1"/>
    <col min="8" max="8" width="0.7109375" style="478" customWidth="1"/>
    <col min="9" max="9" width="11.140625" style="478" customWidth="1"/>
    <col min="10" max="10" width="10.42578125" style="478" customWidth="1"/>
    <col min="11" max="11" width="0.7109375" style="478" customWidth="1"/>
    <col min="12" max="12" width="9.5703125" style="478" customWidth="1"/>
    <col min="13" max="13" width="11.42578125" style="478"/>
    <col min="14" max="14" width="9.5703125" style="478" customWidth="1"/>
    <col min="15" max="15" width="11.42578125" style="478"/>
    <col min="16" max="16" width="9.5703125" style="478" customWidth="1"/>
    <col min="17" max="16384" width="11.42578125" style="478"/>
  </cols>
  <sheetData>
    <row r="2" spans="1:19" s="633" customFormat="1" ht="15" x14ac:dyDescent="0.2">
      <c r="B2" s="1220"/>
      <c r="C2" s="1220"/>
      <c r="D2" s="808"/>
      <c r="E2" s="809"/>
      <c r="F2" s="810"/>
      <c r="G2" s="809"/>
    </row>
    <row r="3" spans="1:19" s="633" customFormat="1" ht="38.25" customHeight="1" x14ac:dyDescent="0.2">
      <c r="B3" s="810"/>
      <c r="C3" s="810"/>
      <c r="D3" s="810"/>
      <c r="E3" s="809"/>
      <c r="F3" s="810"/>
      <c r="G3" s="809"/>
    </row>
    <row r="4" spans="1:19" s="635" customFormat="1" ht="37.5" customHeight="1" x14ac:dyDescent="0.2">
      <c r="B4" s="1232" t="s">
        <v>348</v>
      </c>
      <c r="C4" s="1232"/>
      <c r="D4" s="1232"/>
      <c r="E4" s="1232"/>
      <c r="F4" s="1232"/>
      <c r="G4" s="1232"/>
      <c r="H4" s="1232"/>
      <c r="I4" s="1232"/>
      <c r="J4" s="1232"/>
      <c r="K4" s="1232"/>
      <c r="L4" s="1232"/>
      <c r="M4" s="1232"/>
      <c r="N4" s="1232"/>
      <c r="O4" s="1232"/>
      <c r="P4" s="1232"/>
      <c r="Q4" s="1232"/>
    </row>
    <row r="5" spans="1:19" s="811" customFormat="1" ht="18" x14ac:dyDescent="0.2">
      <c r="B5" s="1046" t="str">
        <f>porsaad!B6</f>
        <v>Situación a 31 de octubre de 2023</v>
      </c>
      <c r="C5" s="1046"/>
      <c r="D5" s="1046"/>
      <c r="E5" s="1046"/>
      <c r="F5" s="1046"/>
      <c r="G5" s="1046"/>
      <c r="H5" s="1046"/>
      <c r="I5" s="1046"/>
      <c r="J5" s="1046"/>
      <c r="K5" s="1046"/>
      <c r="L5" s="1046"/>
      <c r="M5" s="1046"/>
      <c r="N5" s="1046"/>
      <c r="O5" s="1046"/>
      <c r="P5" s="1046"/>
    </row>
    <row r="6" spans="1:19" s="635" customFormat="1" ht="6" customHeight="1" x14ac:dyDescent="0.2">
      <c r="D6" s="812"/>
      <c r="E6" s="812"/>
      <c r="F6" s="812"/>
      <c r="G6" s="812"/>
    </row>
    <row r="7" spans="1:19" s="816" customFormat="1" ht="12.75" customHeight="1" x14ac:dyDescent="0.2">
      <c r="A7" s="813"/>
      <c r="B7" s="1221" t="s">
        <v>15</v>
      </c>
      <c r="C7" s="814"/>
      <c r="D7" s="1224" t="s">
        <v>285</v>
      </c>
      <c r="E7" s="815"/>
      <c r="F7" s="1226" t="s">
        <v>477</v>
      </c>
      <c r="G7" s="1227"/>
      <c r="I7" s="1226" t="s">
        <v>286</v>
      </c>
      <c r="J7" s="1230"/>
      <c r="K7" s="956"/>
      <c r="L7" s="956"/>
      <c r="M7" s="956"/>
      <c r="N7" s="956"/>
      <c r="O7" s="956"/>
      <c r="P7" s="956"/>
      <c r="Q7" s="957"/>
    </row>
    <row r="8" spans="1:19" s="816" customFormat="1" ht="15" customHeight="1" x14ac:dyDescent="0.2">
      <c r="A8" s="813"/>
      <c r="B8" s="1222"/>
      <c r="C8" s="814"/>
      <c r="D8" s="1225"/>
      <c r="E8" s="815"/>
      <c r="F8" s="1228"/>
      <c r="G8" s="1229"/>
      <c r="I8" s="1228"/>
      <c r="J8" s="1231"/>
      <c r="K8" s="958"/>
      <c r="L8" s="1210" t="s">
        <v>141</v>
      </c>
      <c r="M8" s="1211"/>
      <c r="N8" s="1214" t="s">
        <v>142</v>
      </c>
      <c r="O8" s="1215"/>
      <c r="P8" s="1215"/>
      <c r="Q8" s="1216"/>
    </row>
    <row r="9" spans="1:19" s="816" customFormat="1" ht="44.25" customHeight="1" x14ac:dyDescent="0.2">
      <c r="A9" s="813"/>
      <c r="B9" s="1222"/>
      <c r="C9" s="814"/>
      <c r="D9" s="1225"/>
      <c r="E9" s="815"/>
      <c r="F9" s="1228"/>
      <c r="G9" s="1229"/>
      <c r="I9" s="1228"/>
      <c r="J9" s="1231"/>
      <c r="K9" s="958"/>
      <c r="L9" s="1212"/>
      <c r="M9" s="1213"/>
      <c r="N9" s="1214" t="s">
        <v>483</v>
      </c>
      <c r="O9" s="1216"/>
      <c r="P9" s="1214" t="s">
        <v>484</v>
      </c>
      <c r="Q9" s="1216"/>
    </row>
    <row r="10" spans="1:19" s="818" customFormat="1" ht="56.25" x14ac:dyDescent="0.2">
      <c r="A10" s="817"/>
      <c r="B10" s="1223"/>
      <c r="D10" s="819" t="s">
        <v>12</v>
      </c>
      <c r="E10" s="820"/>
      <c r="F10" s="821" t="s">
        <v>12</v>
      </c>
      <c r="G10" s="822" t="s">
        <v>287</v>
      </c>
      <c r="I10" s="821" t="s">
        <v>12</v>
      </c>
      <c r="J10" s="959" t="s">
        <v>287</v>
      </c>
      <c r="K10" s="960"/>
      <c r="L10" s="961" t="s">
        <v>12</v>
      </c>
      <c r="M10" s="962" t="s">
        <v>485</v>
      </c>
      <c r="N10" s="963" t="s">
        <v>12</v>
      </c>
      <c r="O10" s="962" t="s">
        <v>485</v>
      </c>
      <c r="P10" s="963" t="s">
        <v>12</v>
      </c>
      <c r="Q10" s="962" t="s">
        <v>485</v>
      </c>
    </row>
    <row r="11" spans="1:19" s="825" customFormat="1" ht="9" customHeight="1" x14ac:dyDescent="0.2">
      <c r="A11" s="823"/>
      <c r="B11" s="824"/>
      <c r="D11" s="826"/>
      <c r="E11" s="824"/>
      <c r="F11" s="826"/>
      <c r="G11" s="824"/>
      <c r="I11" s="824"/>
      <c r="J11" s="824"/>
    </row>
    <row r="12" spans="1:19" s="829" customFormat="1" x14ac:dyDescent="0.2">
      <c r="A12" s="827"/>
      <c r="B12" s="828" t="s">
        <v>11</v>
      </c>
      <c r="D12" s="976">
        <f>'41benpresaad'!D10</f>
        <v>280143</v>
      </c>
      <c r="E12" s="830">
        <v>53364</v>
      </c>
      <c r="F12" s="968">
        <f>D12-I12</f>
        <v>279437</v>
      </c>
      <c r="G12" s="969">
        <f>F12*100/D12</f>
        <v>99.747985850083708</v>
      </c>
      <c r="I12" s="968">
        <f>L12+N12+P12</f>
        <v>706</v>
      </c>
      <c r="J12" s="969">
        <f t="shared" ref="J12:J29" si="0">I12*100/D12</f>
        <v>0.25201414991629273</v>
      </c>
      <c r="L12" s="968">
        <v>0</v>
      </c>
      <c r="M12" s="964">
        <f>L12/$I12*100</f>
        <v>0</v>
      </c>
      <c r="N12" s="968">
        <v>302</v>
      </c>
      <c r="O12" s="623">
        <f>N12/$I12*100</f>
        <v>42.776203966005667</v>
      </c>
      <c r="P12" s="968">
        <v>404</v>
      </c>
      <c r="Q12" s="623">
        <f>P12/$I12*100</f>
        <v>57.223796033994333</v>
      </c>
      <c r="R12" s="992"/>
      <c r="S12" s="992"/>
    </row>
    <row r="13" spans="1:19" s="829" customFormat="1" x14ac:dyDescent="0.2">
      <c r="A13" s="827"/>
      <c r="B13" s="831" t="s">
        <v>10</v>
      </c>
      <c r="D13" s="977">
        <f>'41benpresaad'!D11</f>
        <v>39898</v>
      </c>
      <c r="E13" s="830">
        <v>5161</v>
      </c>
      <c r="F13" s="970">
        <f t="shared" ref="F13:F29" si="1">D13-I13</f>
        <v>39218</v>
      </c>
      <c r="G13" s="971">
        <f t="shared" ref="G13:G29" si="2">F13*100/D13</f>
        <v>98.295653917489602</v>
      </c>
      <c r="I13" s="970">
        <f t="shared" ref="I13:I29" si="3">L13+N13+P13</f>
        <v>680</v>
      </c>
      <c r="J13" s="971">
        <f t="shared" si="0"/>
        <v>1.7043460825104015</v>
      </c>
      <c r="L13" s="970">
        <v>0</v>
      </c>
      <c r="M13" s="965">
        <f>L13/$I13*100</f>
        <v>0</v>
      </c>
      <c r="N13" s="970">
        <v>390</v>
      </c>
      <c r="O13" s="624">
        <f>N13/$I13*100</f>
        <v>57.352941176470587</v>
      </c>
      <c r="P13" s="970">
        <v>290</v>
      </c>
      <c r="Q13" s="624">
        <f>P13/$I13*100</f>
        <v>42.647058823529413</v>
      </c>
      <c r="R13" s="992"/>
      <c r="S13" s="992"/>
    </row>
    <row r="14" spans="1:19" s="829" customFormat="1" x14ac:dyDescent="0.2">
      <c r="A14" s="827"/>
      <c r="B14" s="831" t="s">
        <v>40</v>
      </c>
      <c r="D14" s="977">
        <f>'41benpresaad'!D12</f>
        <v>30524</v>
      </c>
      <c r="E14" s="830">
        <v>3593</v>
      </c>
      <c r="F14" s="970">
        <f t="shared" si="1"/>
        <v>29616</v>
      </c>
      <c r="G14" s="971">
        <f t="shared" si="2"/>
        <v>97.025291573843532</v>
      </c>
      <c r="I14" s="970">
        <f t="shared" si="3"/>
        <v>908</v>
      </c>
      <c r="J14" s="971">
        <f t="shared" si="0"/>
        <v>2.9747084261564671</v>
      </c>
      <c r="L14" s="970">
        <v>2</v>
      </c>
      <c r="M14" s="965">
        <f>L14/$I14*100</f>
        <v>0.22026431718061676</v>
      </c>
      <c r="N14" s="970">
        <v>286</v>
      </c>
      <c r="O14" s="624">
        <f>N14/$I14*100</f>
        <v>31.497797356828194</v>
      </c>
      <c r="P14" s="970">
        <v>620</v>
      </c>
      <c r="Q14" s="624">
        <f>P14/$I14*100</f>
        <v>68.281938325991192</v>
      </c>
      <c r="R14" s="992"/>
      <c r="S14" s="992"/>
    </row>
    <row r="15" spans="1:19" s="829" customFormat="1" x14ac:dyDescent="0.2">
      <c r="A15" s="827"/>
      <c r="B15" s="831" t="s">
        <v>41</v>
      </c>
      <c r="D15" s="977">
        <f>'41benpresaad'!D13</f>
        <v>28954</v>
      </c>
      <c r="E15" s="830">
        <v>2742</v>
      </c>
      <c r="F15" s="970">
        <f t="shared" si="1"/>
        <v>28954</v>
      </c>
      <c r="G15" s="971">
        <f t="shared" si="2"/>
        <v>100</v>
      </c>
      <c r="I15" s="970">
        <f t="shared" si="3"/>
        <v>0</v>
      </c>
      <c r="J15" s="971">
        <f t="shared" si="0"/>
        <v>0</v>
      </c>
      <c r="L15" s="970">
        <v>0</v>
      </c>
      <c r="M15" s="965" t="s">
        <v>375</v>
      </c>
      <c r="N15" s="970">
        <v>0</v>
      </c>
      <c r="O15" s="624" t="s">
        <v>375</v>
      </c>
      <c r="P15" s="970">
        <v>0</v>
      </c>
      <c r="Q15" s="624" t="s">
        <v>375</v>
      </c>
      <c r="R15" s="992"/>
      <c r="S15" s="992"/>
    </row>
    <row r="16" spans="1:19" s="829" customFormat="1" x14ac:dyDescent="0.2">
      <c r="A16" s="827"/>
      <c r="B16" s="831" t="s">
        <v>9</v>
      </c>
      <c r="D16" s="977">
        <f>'41benpresaad'!D14</f>
        <v>40012</v>
      </c>
      <c r="E16" s="830">
        <v>7296</v>
      </c>
      <c r="F16" s="970">
        <f t="shared" si="1"/>
        <v>33677</v>
      </c>
      <c r="G16" s="971">
        <f t="shared" si="2"/>
        <v>84.16724982505248</v>
      </c>
      <c r="I16" s="970">
        <f t="shared" si="3"/>
        <v>6335</v>
      </c>
      <c r="J16" s="971">
        <f t="shared" si="0"/>
        <v>15.832750174947515</v>
      </c>
      <c r="L16" s="970">
        <v>2</v>
      </c>
      <c r="M16" s="965">
        <f>L16/$I16*100</f>
        <v>3.157063930544593E-2</v>
      </c>
      <c r="N16" s="970">
        <v>1969</v>
      </c>
      <c r="O16" s="624">
        <f>N16/$I16*100</f>
        <v>31.081294396211522</v>
      </c>
      <c r="P16" s="970">
        <v>4364</v>
      </c>
      <c r="Q16" s="624">
        <f>P16/$I16*100</f>
        <v>68.887134964483039</v>
      </c>
      <c r="R16" s="992"/>
      <c r="S16" s="992"/>
    </row>
    <row r="17" spans="1:19" s="829" customFormat="1" x14ac:dyDescent="0.2">
      <c r="A17" s="827"/>
      <c r="B17" s="831" t="s">
        <v>8</v>
      </c>
      <c r="D17" s="977">
        <f>'41benpresaad'!D15</f>
        <v>17312</v>
      </c>
      <c r="E17" s="830">
        <v>3462</v>
      </c>
      <c r="F17" s="970">
        <f t="shared" si="1"/>
        <v>17312</v>
      </c>
      <c r="G17" s="971">
        <f t="shared" si="2"/>
        <v>100</v>
      </c>
      <c r="I17" s="970">
        <f t="shared" si="3"/>
        <v>0</v>
      </c>
      <c r="J17" s="971">
        <f t="shared" si="0"/>
        <v>0</v>
      </c>
      <c r="L17" s="970">
        <v>0</v>
      </c>
      <c r="M17" s="965" t="s">
        <v>375</v>
      </c>
      <c r="N17" s="970">
        <v>0</v>
      </c>
      <c r="O17" s="624" t="s">
        <v>375</v>
      </c>
      <c r="P17" s="970">
        <v>0</v>
      </c>
      <c r="Q17" s="624" t="s">
        <v>375</v>
      </c>
      <c r="R17" s="992"/>
      <c r="S17" s="992"/>
    </row>
    <row r="18" spans="1:19" s="829" customFormat="1" x14ac:dyDescent="0.2">
      <c r="A18" s="827"/>
      <c r="B18" s="831" t="s">
        <v>7</v>
      </c>
      <c r="D18" s="977">
        <f>'41benpresaad'!D16</f>
        <v>121004</v>
      </c>
      <c r="E18" s="830">
        <v>14325</v>
      </c>
      <c r="F18" s="970">
        <f t="shared" si="1"/>
        <v>111642</v>
      </c>
      <c r="G18" s="971">
        <f t="shared" si="2"/>
        <v>92.263065683779047</v>
      </c>
      <c r="I18" s="970">
        <f t="shared" si="3"/>
        <v>9362</v>
      </c>
      <c r="J18" s="971">
        <f>I18*100/D18</f>
        <v>7.7369343162209514</v>
      </c>
      <c r="L18" s="970">
        <v>6251</v>
      </c>
      <c r="M18" s="965">
        <f>L18/$I18*100</f>
        <v>66.769920957060464</v>
      </c>
      <c r="N18" s="970">
        <v>3110</v>
      </c>
      <c r="O18" s="624">
        <f>N18/$I18*100</f>
        <v>33.219397564622945</v>
      </c>
      <c r="P18" s="970">
        <v>1</v>
      </c>
      <c r="Q18" s="624">
        <f>P18/$I18*100</f>
        <v>1.0681478316599017E-2</v>
      </c>
      <c r="R18" s="992"/>
      <c r="S18" s="992"/>
    </row>
    <row r="19" spans="1:19" s="829" customFormat="1" x14ac:dyDescent="0.2">
      <c r="A19" s="827"/>
      <c r="B19" s="831" t="s">
        <v>43</v>
      </c>
      <c r="D19" s="977">
        <f>'41benpresaad'!D17</f>
        <v>70822</v>
      </c>
      <c r="E19" s="830">
        <v>9188</v>
      </c>
      <c r="F19" s="970">
        <f t="shared" si="1"/>
        <v>68708</v>
      </c>
      <c r="G19" s="971">
        <f t="shared" si="2"/>
        <v>97.015051820055916</v>
      </c>
      <c r="I19" s="970">
        <f t="shared" si="3"/>
        <v>2114</v>
      </c>
      <c r="J19" s="971">
        <f t="shared" si="0"/>
        <v>2.9849481799440851</v>
      </c>
      <c r="L19" s="970">
        <v>1</v>
      </c>
      <c r="M19" s="965">
        <f>L19/$I19*100</f>
        <v>4.730368968779565E-2</v>
      </c>
      <c r="N19" s="970">
        <v>743</v>
      </c>
      <c r="O19" s="624">
        <f>N19/$I19*100</f>
        <v>35.146641438032169</v>
      </c>
      <c r="P19" s="970">
        <v>1370</v>
      </c>
      <c r="Q19" s="624">
        <f>P19/$I19*100</f>
        <v>64.806054872280043</v>
      </c>
      <c r="R19" s="992"/>
      <c r="S19" s="992"/>
    </row>
    <row r="20" spans="1:19" s="829" customFormat="1" x14ac:dyDescent="0.2">
      <c r="A20" s="827"/>
      <c r="B20" s="831" t="s">
        <v>44</v>
      </c>
      <c r="D20" s="977">
        <f>'41benpresaad'!D18</f>
        <v>201339</v>
      </c>
      <c r="E20" s="830">
        <v>34612</v>
      </c>
      <c r="F20" s="970">
        <f t="shared" si="1"/>
        <v>201339</v>
      </c>
      <c r="G20" s="971">
        <f t="shared" si="2"/>
        <v>100</v>
      </c>
      <c r="I20" s="970">
        <f t="shared" si="3"/>
        <v>0</v>
      </c>
      <c r="J20" s="971">
        <f t="shared" si="0"/>
        <v>0</v>
      </c>
      <c r="L20" s="970">
        <v>0</v>
      </c>
      <c r="M20" s="965" t="s">
        <v>375</v>
      </c>
      <c r="N20" s="970">
        <v>0</v>
      </c>
      <c r="O20" s="624" t="s">
        <v>375</v>
      </c>
      <c r="P20" s="970">
        <v>0</v>
      </c>
      <c r="Q20" s="624" t="s">
        <v>375</v>
      </c>
      <c r="R20" s="992"/>
      <c r="S20" s="992"/>
    </row>
    <row r="21" spans="1:19" s="829" customFormat="1" x14ac:dyDescent="0.2">
      <c r="A21" s="827"/>
      <c r="B21" s="831" t="s">
        <v>6</v>
      </c>
      <c r="D21" s="977">
        <f>'41benpresaad'!D19</f>
        <v>143800</v>
      </c>
      <c r="E21" s="830">
        <v>13397</v>
      </c>
      <c r="F21" s="970">
        <f t="shared" si="1"/>
        <v>142202</v>
      </c>
      <c r="G21" s="971">
        <f t="shared" si="2"/>
        <v>98.888734353268433</v>
      </c>
      <c r="I21" s="970">
        <f t="shared" si="3"/>
        <v>1598</v>
      </c>
      <c r="J21" s="971">
        <f t="shared" si="0"/>
        <v>1.1112656467315716</v>
      </c>
      <c r="L21" s="970">
        <v>86</v>
      </c>
      <c r="M21" s="965">
        <f>L21/$I21*100</f>
        <v>5.3817271589486859</v>
      </c>
      <c r="N21" s="970">
        <v>989</v>
      </c>
      <c r="O21" s="624">
        <f>N21/$I21*100</f>
        <v>61.889862327909881</v>
      </c>
      <c r="P21" s="970">
        <v>523</v>
      </c>
      <c r="Q21" s="624">
        <f>P21/$I21*100</f>
        <v>32.728410513141426</v>
      </c>
      <c r="R21" s="992"/>
      <c r="S21" s="992"/>
    </row>
    <row r="22" spans="1:19" s="829" customFormat="1" x14ac:dyDescent="0.2">
      <c r="A22" s="827"/>
      <c r="B22" s="831" t="s">
        <v>5</v>
      </c>
      <c r="D22" s="977">
        <f>'41benpresaad'!D20</f>
        <v>34759</v>
      </c>
      <c r="E22" s="830">
        <v>6540</v>
      </c>
      <c r="F22" s="970">
        <f t="shared" si="1"/>
        <v>34488</v>
      </c>
      <c r="G22" s="971">
        <f t="shared" si="2"/>
        <v>99.220345809718353</v>
      </c>
      <c r="I22" s="970">
        <f t="shared" si="3"/>
        <v>271</v>
      </c>
      <c r="J22" s="971">
        <f t="shared" si="0"/>
        <v>0.77965419028165373</v>
      </c>
      <c r="L22" s="970">
        <v>0</v>
      </c>
      <c r="M22" s="965">
        <f>L22/$I22*100</f>
        <v>0</v>
      </c>
      <c r="N22" s="970">
        <v>109</v>
      </c>
      <c r="O22" s="624">
        <f>N22/$I22*100</f>
        <v>40.221402214022142</v>
      </c>
      <c r="P22" s="970">
        <v>162</v>
      </c>
      <c r="Q22" s="624">
        <f>P22/$I22*100</f>
        <v>59.778597785977858</v>
      </c>
      <c r="R22" s="992"/>
      <c r="S22" s="992"/>
    </row>
    <row r="23" spans="1:19" s="829" customFormat="1" x14ac:dyDescent="0.2">
      <c r="A23" s="827"/>
      <c r="B23" s="831" t="s">
        <v>38</v>
      </c>
      <c r="D23" s="977">
        <f>'41benpresaad'!D21</f>
        <v>73212</v>
      </c>
      <c r="E23" s="830">
        <v>13798</v>
      </c>
      <c r="F23" s="970">
        <f t="shared" si="1"/>
        <v>71533</v>
      </c>
      <c r="G23" s="971">
        <f t="shared" si="2"/>
        <v>97.706660110364425</v>
      </c>
      <c r="I23" s="970">
        <f t="shared" si="3"/>
        <v>1679</v>
      </c>
      <c r="J23" s="971">
        <f t="shared" si="0"/>
        <v>2.293339889635579</v>
      </c>
      <c r="L23" s="970">
        <v>23</v>
      </c>
      <c r="M23" s="965">
        <f>L23/$I23*100</f>
        <v>1.3698630136986301</v>
      </c>
      <c r="N23" s="970">
        <v>57</v>
      </c>
      <c r="O23" s="624">
        <f>N23/$I23*100</f>
        <v>3.3948779035139967</v>
      </c>
      <c r="P23" s="970">
        <v>1599</v>
      </c>
      <c r="Q23" s="624">
        <f>P23/$I23*100</f>
        <v>95.235259082787366</v>
      </c>
      <c r="R23" s="992"/>
      <c r="S23" s="992"/>
    </row>
    <row r="24" spans="1:19" s="829" customFormat="1" x14ac:dyDescent="0.2">
      <c r="A24" s="827"/>
      <c r="B24" s="831" t="s">
        <v>45</v>
      </c>
      <c r="D24" s="977">
        <f>'41benpresaad'!D22</f>
        <v>174935</v>
      </c>
      <c r="E24" s="830">
        <v>24812</v>
      </c>
      <c r="F24" s="970">
        <f t="shared" si="1"/>
        <v>174935</v>
      </c>
      <c r="G24" s="971">
        <f t="shared" si="2"/>
        <v>100</v>
      </c>
      <c r="I24" s="970">
        <f t="shared" si="3"/>
        <v>0</v>
      </c>
      <c r="J24" s="971">
        <f t="shared" si="0"/>
        <v>0</v>
      </c>
      <c r="L24" s="970">
        <v>0</v>
      </c>
      <c r="M24" s="965" t="s">
        <v>375</v>
      </c>
      <c r="N24" s="970">
        <v>0</v>
      </c>
      <c r="O24" s="624" t="s">
        <v>375</v>
      </c>
      <c r="P24" s="970">
        <v>0</v>
      </c>
      <c r="Q24" s="624" t="s">
        <v>375</v>
      </c>
      <c r="R24" s="992"/>
      <c r="S24" s="992"/>
    </row>
    <row r="25" spans="1:19" s="829" customFormat="1" x14ac:dyDescent="0.2">
      <c r="A25" s="827"/>
      <c r="B25" s="831" t="s">
        <v>46</v>
      </c>
      <c r="D25" s="977">
        <f>'41benpresaad'!D23</f>
        <v>39783</v>
      </c>
      <c r="E25" s="830">
        <v>10064</v>
      </c>
      <c r="F25" s="970">
        <f t="shared" si="1"/>
        <v>39677</v>
      </c>
      <c r="G25" s="971">
        <f t="shared" si="2"/>
        <v>99.733554533343394</v>
      </c>
      <c r="I25" s="970">
        <f t="shared" si="3"/>
        <v>106</v>
      </c>
      <c r="J25" s="971">
        <f t="shared" si="0"/>
        <v>0.26644546665661212</v>
      </c>
      <c r="L25" s="970">
        <v>0</v>
      </c>
      <c r="M25" s="965">
        <f>L25/$I25*100</f>
        <v>0</v>
      </c>
      <c r="N25" s="970">
        <v>69</v>
      </c>
      <c r="O25" s="624">
        <f>N25/$I25*100</f>
        <v>65.094339622641513</v>
      </c>
      <c r="P25" s="970">
        <v>37</v>
      </c>
      <c r="Q25" s="624">
        <f>P25/$I25*100</f>
        <v>34.905660377358487</v>
      </c>
      <c r="R25" s="992"/>
      <c r="S25" s="992"/>
    </row>
    <row r="26" spans="1:19" s="829" customFormat="1" x14ac:dyDescent="0.2">
      <c r="B26" s="831" t="s">
        <v>47</v>
      </c>
      <c r="D26" s="977">
        <f>'41benpresaad'!D24</f>
        <v>15885</v>
      </c>
      <c r="E26" s="830">
        <v>1275</v>
      </c>
      <c r="F26" s="974">
        <f t="shared" si="1"/>
        <v>15885</v>
      </c>
      <c r="G26" s="971">
        <f t="shared" si="2"/>
        <v>100</v>
      </c>
      <c r="I26" s="974">
        <f t="shared" si="3"/>
        <v>0</v>
      </c>
      <c r="J26" s="971">
        <f t="shared" si="0"/>
        <v>0</v>
      </c>
      <c r="L26" s="974">
        <v>0</v>
      </c>
      <c r="M26" s="965" t="s">
        <v>375</v>
      </c>
      <c r="N26" s="974">
        <v>0</v>
      </c>
      <c r="O26" s="624" t="s">
        <v>375</v>
      </c>
      <c r="P26" s="974">
        <v>0</v>
      </c>
      <c r="Q26" s="624" t="s">
        <v>375</v>
      </c>
      <c r="R26" s="992"/>
      <c r="S26" s="992"/>
    </row>
    <row r="27" spans="1:19" s="829" customFormat="1" x14ac:dyDescent="0.2">
      <c r="B27" s="831" t="s">
        <v>48</v>
      </c>
      <c r="D27" s="978">
        <f>'41benpresaad'!D25</f>
        <v>67247</v>
      </c>
      <c r="E27" s="830">
        <v>8030</v>
      </c>
      <c r="F27" s="974">
        <f t="shared" si="1"/>
        <v>67247</v>
      </c>
      <c r="G27" s="971">
        <f t="shared" si="2"/>
        <v>100</v>
      </c>
      <c r="I27" s="974">
        <f t="shared" si="3"/>
        <v>0</v>
      </c>
      <c r="J27" s="971">
        <f t="shared" si="0"/>
        <v>0</v>
      </c>
      <c r="L27" s="974">
        <v>0</v>
      </c>
      <c r="M27" s="965" t="s">
        <v>375</v>
      </c>
      <c r="N27" s="974">
        <v>0</v>
      </c>
      <c r="O27" s="624" t="s">
        <v>375</v>
      </c>
      <c r="P27" s="974">
        <v>0</v>
      </c>
      <c r="Q27" s="624" t="s">
        <v>375</v>
      </c>
      <c r="R27" s="992"/>
      <c r="S27" s="992"/>
    </row>
    <row r="28" spans="1:19" s="829" customFormat="1" x14ac:dyDescent="0.2">
      <c r="B28" s="831" t="s">
        <v>49</v>
      </c>
      <c r="D28" s="978">
        <f>'41benpresaad'!D26</f>
        <v>9051</v>
      </c>
      <c r="E28" s="832">
        <v>1753</v>
      </c>
      <c r="F28" s="974">
        <f t="shared" si="1"/>
        <v>9051</v>
      </c>
      <c r="G28" s="972">
        <f t="shared" si="2"/>
        <v>100</v>
      </c>
      <c r="I28" s="974">
        <f t="shared" si="3"/>
        <v>0</v>
      </c>
      <c r="J28" s="972">
        <f t="shared" si="0"/>
        <v>0</v>
      </c>
      <c r="L28" s="974">
        <v>0</v>
      </c>
      <c r="M28" s="965" t="s">
        <v>375</v>
      </c>
      <c r="N28" s="974">
        <v>0</v>
      </c>
      <c r="O28" s="965" t="s">
        <v>375</v>
      </c>
      <c r="P28" s="974">
        <v>0</v>
      </c>
      <c r="Q28" s="965" t="s">
        <v>375</v>
      </c>
      <c r="R28" s="992"/>
      <c r="S28" s="992"/>
    </row>
    <row r="29" spans="1:19" s="829" customFormat="1" x14ac:dyDescent="0.2">
      <c r="B29" s="833" t="s">
        <v>4</v>
      </c>
      <c r="D29" s="979">
        <f>'41benpresaad'!D27</f>
        <v>3350</v>
      </c>
      <c r="E29" s="832">
        <v>384</v>
      </c>
      <c r="F29" s="975">
        <f t="shared" si="1"/>
        <v>3269</v>
      </c>
      <c r="G29" s="973">
        <f t="shared" si="2"/>
        <v>97.582089552238813</v>
      </c>
      <c r="I29" s="975">
        <f t="shared" si="3"/>
        <v>81</v>
      </c>
      <c r="J29" s="973">
        <f t="shared" si="0"/>
        <v>2.4179104477611939</v>
      </c>
      <c r="L29" s="975">
        <v>0</v>
      </c>
      <c r="M29" s="965">
        <f>L29/$I29*100</f>
        <v>0</v>
      </c>
      <c r="N29" s="975">
        <v>17</v>
      </c>
      <c r="O29" s="624">
        <f>N29/$I29*100</f>
        <v>20.987654320987652</v>
      </c>
      <c r="P29" s="975">
        <v>64</v>
      </c>
      <c r="Q29" s="624">
        <f>P29/$I29*100</f>
        <v>79.012345679012341</v>
      </c>
      <c r="R29" s="992"/>
      <c r="S29" s="992"/>
    </row>
    <row r="30" spans="1:19" s="825" customFormat="1" ht="7.5" customHeight="1" x14ac:dyDescent="0.2">
      <c r="A30" s="823"/>
      <c r="B30" s="834"/>
      <c r="D30" s="835"/>
      <c r="E30" s="836"/>
      <c r="F30" s="835"/>
      <c r="G30" s="837"/>
      <c r="I30" s="838"/>
      <c r="J30" s="837"/>
      <c r="L30" s="966"/>
      <c r="M30" s="967"/>
      <c r="N30" s="966"/>
      <c r="O30" s="967"/>
      <c r="P30" s="966"/>
      <c r="Q30" s="967"/>
    </row>
    <row r="31" spans="1:19" s="815" customFormat="1" ht="15" x14ac:dyDescent="0.2">
      <c r="B31" s="839" t="s">
        <v>3</v>
      </c>
      <c r="D31" s="840">
        <f>SUM(D12:D29)</f>
        <v>1392030</v>
      </c>
      <c r="E31" s="836"/>
      <c r="F31" s="841">
        <f>SUM(F12:F29)</f>
        <v>1368190</v>
      </c>
      <c r="G31" s="842">
        <f>F31*100/D31</f>
        <v>98.287393231467718</v>
      </c>
      <c r="I31" s="843">
        <f>SUM(I12:I29)</f>
        <v>23840</v>
      </c>
      <c r="J31" s="842">
        <f>I31*100/D31</f>
        <v>1.7126067685322874</v>
      </c>
      <c r="L31" s="843">
        <f>SUM(L12:L29)</f>
        <v>6365</v>
      </c>
      <c r="M31" s="842">
        <f>L31/$I31*100</f>
        <v>26.698825503355707</v>
      </c>
      <c r="N31" s="843">
        <f>SUM(N12:N29)</f>
        <v>8041</v>
      </c>
      <c r="O31" s="842">
        <f>N31/$I31*100</f>
        <v>33.729026845637584</v>
      </c>
      <c r="P31" s="843">
        <f>SUM(P12:P29)</f>
        <v>9434</v>
      </c>
      <c r="Q31" s="842">
        <f>P31/$I31*100</f>
        <v>39.572147651006709</v>
      </c>
    </row>
    <row r="32" spans="1:19" s="844" customFormat="1" ht="15" x14ac:dyDescent="0.2">
      <c r="B32" s="845" t="s">
        <v>42</v>
      </c>
      <c r="C32" s="846"/>
    </row>
    <row r="33" spans="2:16" ht="33" customHeight="1" x14ac:dyDescent="0.2">
      <c r="B33" s="1219" t="s">
        <v>288</v>
      </c>
      <c r="C33" s="1219"/>
      <c r="D33" s="1219"/>
      <c r="E33" s="1219"/>
      <c r="F33" s="1219"/>
      <c r="G33" s="1219"/>
      <c r="H33" s="1219"/>
      <c r="I33" s="1219"/>
      <c r="J33" s="1219"/>
      <c r="K33" s="1219"/>
      <c r="L33" s="1219"/>
      <c r="M33" s="1219"/>
      <c r="N33" s="1219"/>
      <c r="O33" s="1219"/>
      <c r="P33" s="1219"/>
    </row>
    <row r="35" spans="2:16" x14ac:dyDescent="0.2">
      <c r="B35" s="847"/>
    </row>
  </sheetData>
  <mergeCells count="12">
    <mergeCell ref="B33:P33"/>
    <mergeCell ref="B2:C2"/>
    <mergeCell ref="B7:B10"/>
    <mergeCell ref="D7:D9"/>
    <mergeCell ref="F7:G9"/>
    <mergeCell ref="I7:J9"/>
    <mergeCell ref="L8:M9"/>
    <mergeCell ref="N8:Q8"/>
    <mergeCell ref="N9:O9"/>
    <mergeCell ref="P9:Q9"/>
    <mergeCell ref="B4:Q4"/>
    <mergeCell ref="B5:P5"/>
  </mergeCells>
  <conditionalFormatting sqref="G12:G29 E12:E29">
    <cfRule type="cellIs" dxfId="0" priority="1" stopIfTrue="1" operator="greaterThan">
      <formula>100</formula>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92</vt:i4>
      </vt:variant>
      <vt:variant>
        <vt:lpstr>Rangos con nombre</vt:lpstr>
      </vt:variant>
      <vt:variant>
        <vt:i4>79</vt:i4>
      </vt:variant>
    </vt:vector>
  </HeadingPairs>
  <TitlesOfParts>
    <vt:vector size="171"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María Llanos Hinojosa Cervera</cp:lastModifiedBy>
  <cp:lastPrinted>2023-11-02T13:06:50Z</cp:lastPrinted>
  <dcterms:created xsi:type="dcterms:W3CDTF">2023-11-02T11:23:22Z</dcterms:created>
  <dcterms:modified xsi:type="dcterms:W3CDTF">2023-11-02T13:08:07Z</dcterms:modified>
</cp:coreProperties>
</file>