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4.xml" ContentType="application/vnd.ms-office.chartstyle+xml"/>
  <Override PartName="/xl/charts/colors4.xml" ContentType="application/vnd.ms-office.chartcolorstyle+xml"/>
  <Override PartName="/xl/charts/chart40.xml" ContentType="application/vnd.openxmlformats-officedocument.drawingml.chart+xml"/>
  <Override PartName="/xl/charts/style5.xml" ContentType="application/vnd.ms-office.chartstyle+xml"/>
  <Override PartName="/xl/charts/colors5.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drawings/drawing96.xml" ContentType="application/vnd.openxmlformats-officedocument.drawingml.chartshapes+xml"/>
  <Override PartName="/xl/drawings/drawing9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hidePivotFieldList="1"/>
  <mc:AlternateContent xmlns:mc="http://schemas.openxmlformats.org/markup-compatibility/2006">
    <mc:Choice Requires="x15">
      <x15ac:absPath xmlns:x15ac="http://schemas.microsoft.com/office/spreadsheetml/2010/11/ac" url="Z:\AREA DE ESTADÍSTICA\ESTADÍSTICA\Estadistica\2023\Informes especiales a 30 de noviembre de 2023\"/>
    </mc:Choice>
  </mc:AlternateContent>
  <xr:revisionPtr revIDLastSave="0" documentId="13_ncr:1_{6DBC0B69-6C73-453A-88DB-09E0D96A3A18}" xr6:coauthVersionLast="47" xr6:coauthVersionMax="47" xr10:uidLastSave="{00000000-0000-0000-0000-000000000000}"/>
  <bookViews>
    <workbookView xWindow="-120" yWindow="-120" windowWidth="29040" windowHeight="15840" tabRatio="891" xr2:uid="{00000000-000D-0000-FFFF-FFFF00000000}"/>
  </bookViews>
  <sheets>
    <sheet name="porsaad" sheetId="1"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s>
  <externalReferences>
    <externalReference r:id="rId93"/>
    <externalReference r:id="rId94"/>
  </externalReference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'9TiempoEspera'!$L$12:$M$30</definedName>
    <definedName name="_xlnm.Print_Area" localSheetId="86">'10pend'!$A$1:$K$34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'51aPAPDgrado'!$A$1:$S$31</definedName>
    <definedName name="_xlnm.Print_Area" localSheetId="56">'51bTeleasgrado'!$A$1:$S$31</definedName>
    <definedName name="_xlnm.Print_Area" localSheetId="57">'51cSADgrado'!$A$1:$S$30</definedName>
    <definedName name="_xlnm.Print_Area" localSheetId="58">'51dCDgrado'!$A$1:$S$30</definedName>
    <definedName name="_xlnm.Print_Area" localSheetId="59">'51eSARgrado'!$A$1:$S$30</definedName>
    <definedName name="_xlnm.Print_Area" localSheetId="60">'51fPEVincgrado'!$A$1:$S$30</definedName>
    <definedName name="_xlnm.Print_Area" localSheetId="61">'51gPECgrado'!$A$1:$S$30</definedName>
    <definedName name="_xlnm.Print_Area" localSheetId="62">'51hPEAsistPgrado'!$A$1:$S$30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3">'9TiempoEspera'!$A$1:$Q$37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134" l="1"/>
  <c r="J33" i="90"/>
  <c r="J31" i="90"/>
  <c r="J14" i="90"/>
  <c r="J15" i="90"/>
  <c r="J16" i="90"/>
  <c r="J17" i="90"/>
  <c r="J18" i="90"/>
  <c r="J19" i="90"/>
  <c r="J20" i="90"/>
  <c r="J21" i="90"/>
  <c r="J22" i="90"/>
  <c r="J23" i="90"/>
  <c r="J24" i="90"/>
  <c r="J25" i="90"/>
  <c r="J26" i="90"/>
  <c r="J27" i="90"/>
  <c r="J28" i="90"/>
  <c r="J29" i="90"/>
  <c r="J30" i="90"/>
  <c r="J13" i="90"/>
  <c r="G33" i="90"/>
  <c r="G31" i="90"/>
  <c r="G14" i="90"/>
  <c r="G15" i="90"/>
  <c r="G16" i="90"/>
  <c r="G17" i="90"/>
  <c r="G18" i="90"/>
  <c r="G19" i="90"/>
  <c r="G20" i="90"/>
  <c r="G21" i="90"/>
  <c r="G22" i="90"/>
  <c r="G23" i="90"/>
  <c r="G24" i="90"/>
  <c r="G25" i="90"/>
  <c r="G26" i="90"/>
  <c r="G27" i="90"/>
  <c r="G28" i="90"/>
  <c r="G29" i="90"/>
  <c r="G30" i="90"/>
  <c r="G13" i="90"/>
  <c r="D33" i="90"/>
  <c r="D14" i="90"/>
  <c r="D15" i="90"/>
  <c r="D16" i="90"/>
  <c r="D17" i="90"/>
  <c r="D18" i="90"/>
  <c r="D19" i="90"/>
  <c r="D20" i="90"/>
  <c r="D21" i="90"/>
  <c r="D22" i="90"/>
  <c r="D23" i="90"/>
  <c r="D24" i="90"/>
  <c r="D25" i="90"/>
  <c r="D26" i="90"/>
  <c r="D27" i="90"/>
  <c r="D28" i="90"/>
  <c r="D29" i="90"/>
  <c r="D30" i="90"/>
  <c r="D31" i="90"/>
  <c r="D13" i="90"/>
  <c r="T26" i="164"/>
  <c r="S26" i="164" l="1"/>
  <c r="Q42" i="158" l="1"/>
  <c r="C33" i="90" l="1"/>
  <c r="R9" i="164" l="1"/>
  <c r="R10" i="164"/>
  <c r="R11" i="164"/>
  <c r="R12" i="164"/>
  <c r="R13" i="164"/>
  <c r="R14" i="164"/>
  <c r="R15" i="164"/>
  <c r="R16" i="164"/>
  <c r="R17" i="164"/>
  <c r="R18" i="164"/>
  <c r="R19" i="164"/>
  <c r="R20" i="164"/>
  <c r="R21" i="164"/>
  <c r="R22" i="164"/>
  <c r="R23" i="164"/>
  <c r="R24" i="164"/>
  <c r="R25" i="164"/>
  <c r="R26" i="164"/>
  <c r="R8" i="164"/>
  <c r="Q9" i="163"/>
  <c r="Q10" i="163"/>
  <c r="Q11" i="163"/>
  <c r="Q12" i="163"/>
  <c r="Q13" i="163"/>
  <c r="Q14" i="163"/>
  <c r="Q15" i="163"/>
  <c r="Q16" i="163"/>
  <c r="Q17" i="163"/>
  <c r="Q18" i="163"/>
  <c r="Q19" i="163"/>
  <c r="Q20" i="163"/>
  <c r="Q21" i="163"/>
  <c r="Q22" i="163"/>
  <c r="Q23" i="163"/>
  <c r="Q24" i="163"/>
  <c r="Q25" i="163"/>
  <c r="Q26" i="163"/>
  <c r="Q8" i="163"/>
  <c r="Q9" i="162"/>
  <c r="Q10" i="162"/>
  <c r="Q11" i="162"/>
  <c r="Q12" i="162"/>
  <c r="Q13" i="162"/>
  <c r="Q14" i="162"/>
  <c r="Q15" i="162"/>
  <c r="Q16" i="162"/>
  <c r="Q17" i="162"/>
  <c r="Q18" i="162"/>
  <c r="Q19" i="162"/>
  <c r="Q20" i="162"/>
  <c r="Q21" i="162"/>
  <c r="Q22" i="162"/>
  <c r="Q23" i="162"/>
  <c r="Q24" i="162"/>
  <c r="Q25" i="162"/>
  <c r="Q26" i="162"/>
  <c r="Q8" i="162"/>
  <c r="G7" i="162"/>
  <c r="Q9" i="161"/>
  <c r="Q10" i="161"/>
  <c r="Q11" i="161"/>
  <c r="Q12" i="161"/>
  <c r="Q13" i="161"/>
  <c r="Q14" i="161"/>
  <c r="Q15" i="161"/>
  <c r="Q16" i="161"/>
  <c r="Q17" i="161"/>
  <c r="Q18" i="161"/>
  <c r="Q19" i="161"/>
  <c r="Q20" i="161"/>
  <c r="Q21" i="161"/>
  <c r="Q22" i="161"/>
  <c r="Q23" i="161"/>
  <c r="Q24" i="161"/>
  <c r="Q25" i="161"/>
  <c r="Q26" i="161"/>
  <c r="Q8" i="161"/>
  <c r="Q26" i="160"/>
  <c r="Q9" i="160"/>
  <c r="Q10" i="160"/>
  <c r="Q11" i="160"/>
  <c r="Q12" i="160"/>
  <c r="Q13" i="160"/>
  <c r="Q14" i="160"/>
  <c r="Q15" i="160"/>
  <c r="Q16" i="160"/>
  <c r="Q17" i="160"/>
  <c r="Q18" i="160"/>
  <c r="Q19" i="160"/>
  <c r="Q20" i="160"/>
  <c r="Q21" i="160"/>
  <c r="Q22" i="160"/>
  <c r="Q23" i="160"/>
  <c r="Q24" i="160"/>
  <c r="Q25" i="160"/>
  <c r="Q8" i="160"/>
  <c r="Q26" i="159"/>
  <c r="Q9" i="159"/>
  <c r="Q10" i="159"/>
  <c r="Q11" i="159"/>
  <c r="Q12" i="159"/>
  <c r="Q13" i="159"/>
  <c r="Q14" i="159"/>
  <c r="Q15" i="159"/>
  <c r="Q16" i="159"/>
  <c r="Q17" i="159"/>
  <c r="Q18" i="159"/>
  <c r="Q19" i="159"/>
  <c r="Q20" i="159"/>
  <c r="Q21" i="159"/>
  <c r="Q22" i="159"/>
  <c r="Q23" i="159"/>
  <c r="Q24" i="159"/>
  <c r="Q25" i="159"/>
  <c r="Q8" i="159"/>
  <c r="Q28" i="158"/>
  <c r="Q29" i="158"/>
  <c r="Q30" i="158"/>
  <c r="Q31" i="158"/>
  <c r="Q32" i="158"/>
  <c r="Q33" i="158"/>
  <c r="Q34" i="158"/>
  <c r="Q35" i="158"/>
  <c r="Q36" i="158"/>
  <c r="Q37" i="158"/>
  <c r="Q38" i="158"/>
  <c r="Q39" i="158"/>
  <c r="Q40" i="158"/>
  <c r="Q41" i="158"/>
  <c r="Q27" i="158"/>
  <c r="Q9" i="158"/>
  <c r="Q10" i="158"/>
  <c r="Q11" i="158"/>
  <c r="Q12" i="158"/>
  <c r="Q13" i="158"/>
  <c r="Q14" i="158"/>
  <c r="Q15" i="158"/>
  <c r="Q16" i="158"/>
  <c r="Q17" i="158"/>
  <c r="Q18" i="158"/>
  <c r="Q19" i="158"/>
  <c r="Q20" i="158"/>
  <c r="Q21" i="158"/>
  <c r="Q22" i="158"/>
  <c r="Q8" i="158"/>
  <c r="J34" i="54"/>
  <c r="J35" i="54"/>
  <c r="P35" i="54"/>
  <c r="F34" i="54"/>
  <c r="K34" i="54"/>
  <c r="P34" i="54"/>
  <c r="O34" i="54"/>
  <c r="F35" i="54"/>
  <c r="K35" i="54"/>
  <c r="O35" i="54"/>
  <c r="F33" i="90" l="1"/>
  <c r="I33" i="90"/>
  <c r="D31" i="106" l="1"/>
  <c r="I13" i="155" l="1"/>
  <c r="I14" i="155"/>
  <c r="I15" i="155"/>
  <c r="I16" i="155"/>
  <c r="I17" i="155"/>
  <c r="I18" i="155"/>
  <c r="I19" i="155"/>
  <c r="I20" i="155"/>
  <c r="I21" i="155"/>
  <c r="O21" i="155" s="1"/>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X19" i="167" l="1"/>
  <c r="X28" i="167"/>
  <c r="X18" i="167"/>
  <c r="X25" i="167"/>
  <c r="X12" i="167"/>
  <c r="X27" i="167"/>
  <c r="X21" i="167"/>
  <c r="X15" i="167"/>
  <c r="X13" i="167"/>
  <c r="X16" i="167"/>
  <c r="X14" i="167"/>
  <c r="X24" i="167"/>
  <c r="X20" i="167"/>
  <c r="X26" i="167"/>
  <c r="X29" i="167"/>
  <c r="X22" i="167"/>
  <c r="X17" i="167"/>
  <c r="X23" i="167"/>
  <c r="H26" i="158"/>
  <c r="H7" i="164"/>
  <c r="S6" i="164" s="1"/>
  <c r="H7" i="163"/>
  <c r="H7" i="159"/>
  <c r="R6" i="159" s="1"/>
  <c r="R6" i="161" s="1"/>
  <c r="H7" i="162"/>
  <c r="H7" i="161"/>
  <c r="H7" i="160"/>
  <c r="R6" i="158"/>
  <c r="R25" i="158" s="1"/>
  <c r="R6" i="162" l="1"/>
  <c r="R6" i="163"/>
  <c r="R6" i="160"/>
  <c r="W31" i="167"/>
  <c r="X31" i="167" s="1"/>
  <c r="D29" i="155" l="1"/>
  <c r="F29" i="155" s="1"/>
  <c r="D35" i="47"/>
  <c r="N36" i="48"/>
  <c r="N35" i="47"/>
  <c r="S37" i="134"/>
  <c r="N35" i="49"/>
  <c r="AB38" i="134"/>
  <c r="G46" i="112"/>
  <c r="N36" i="47"/>
  <c r="X38" i="134"/>
  <c r="Q38" i="10"/>
  <c r="G45" i="110"/>
  <c r="N38" i="134"/>
  <c r="D36" i="47"/>
  <c r="Z37" i="134"/>
  <c r="L37" i="134"/>
  <c r="X37" i="134"/>
  <c r="W38" i="10"/>
  <c r="U38" i="134"/>
  <c r="K37" i="10"/>
  <c r="U37" i="134"/>
  <c r="D36" i="48"/>
  <c r="G45" i="112"/>
  <c r="D36" i="49"/>
  <c r="N36" i="49"/>
  <c r="K38" i="10"/>
  <c r="N37" i="134"/>
  <c r="Z38" i="134"/>
  <c r="N35" i="48"/>
  <c r="N37" i="10"/>
  <c r="G46" i="111"/>
  <c r="AB37" i="134"/>
  <c r="S38" i="134"/>
  <c r="G46" i="110"/>
  <c r="D35" i="48"/>
  <c r="N38" i="10"/>
  <c r="D35" i="49"/>
  <c r="Q37" i="10"/>
  <c r="G45" i="111"/>
  <c r="Q37" i="134"/>
  <c r="L38" i="134"/>
  <c r="Q38" i="134"/>
  <c r="W37" i="10"/>
  <c r="X37" i="10" l="1"/>
  <c r="R38" i="134"/>
  <c r="M38" i="134"/>
  <c r="R37" i="134"/>
  <c r="R37" i="10"/>
  <c r="O38" i="10"/>
  <c r="T38" i="134"/>
  <c r="AC37" i="134"/>
  <c r="O37" i="10"/>
  <c r="AA38" i="134"/>
  <c r="O37" i="134"/>
  <c r="L38" i="10"/>
  <c r="T38" i="10"/>
  <c r="U38" i="10" s="1"/>
  <c r="V37" i="134"/>
  <c r="T37" i="10"/>
  <c r="U37" i="10" s="1"/>
  <c r="L37" i="10"/>
  <c r="V38" i="134"/>
  <c r="X38" i="10"/>
  <c r="Y37" i="134"/>
  <c r="M37" i="134"/>
  <c r="AA37" i="134"/>
  <c r="O38" i="134"/>
  <c r="R38" i="10"/>
  <c r="Y38" i="134"/>
  <c r="AC38" i="134"/>
  <c r="T37" i="134"/>
  <c r="B34" i="36"/>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B5" i="90" l="1"/>
  <c r="D27" i="94"/>
  <c r="B5" i="166" l="1"/>
  <c r="B5" i="165"/>
  <c r="B5" i="167"/>
  <c r="B5" i="105"/>
  <c r="B5" i="155"/>
  <c r="B5" i="103"/>
  <c r="B6" i="152"/>
  <c r="B5" i="145"/>
  <c r="B5" i="139"/>
  <c r="B5" i="148"/>
  <c r="B5" i="144"/>
  <c r="B5" i="147"/>
  <c r="B5" i="143"/>
  <c r="B4" i="141"/>
  <c r="B5" i="146"/>
  <c r="B5" i="142"/>
  <c r="B5" i="140"/>
  <c r="B5" i="138"/>
  <c r="B5" i="137"/>
  <c r="B5" i="136"/>
  <c r="B5" i="134"/>
  <c r="B7" i="80"/>
  <c r="B5" i="77"/>
  <c r="B5" i="58"/>
  <c r="B7" i="83"/>
  <c r="B7" i="76"/>
  <c r="B7" i="67"/>
  <c r="B5" i="88"/>
  <c r="B7" i="82"/>
  <c r="B7" i="75"/>
  <c r="B7" i="66"/>
  <c r="B7" i="81"/>
  <c r="B7" i="74"/>
  <c r="B7" i="59"/>
  <c r="B5" i="54"/>
  <c r="B5" i="50"/>
  <c r="B7" i="84"/>
  <c r="B6" i="98"/>
  <c r="B5" i="57"/>
  <c r="B5" i="53"/>
  <c r="B5" i="45"/>
  <c r="B5" i="87"/>
  <c r="B5" i="56"/>
  <c r="B5" i="52"/>
  <c r="B7" i="107"/>
  <c r="B5" i="101"/>
  <c r="B8" i="86"/>
  <c r="B5" i="55"/>
  <c r="B5" i="51"/>
  <c r="B7" i="106"/>
  <c r="B5" i="36"/>
  <c r="B5" i="43"/>
  <c r="B5" i="104"/>
  <c r="B5" i="100"/>
  <c r="B5" i="10"/>
  <c r="B6" i="125"/>
  <c r="B5" i="102"/>
  <c r="B5" i="4"/>
  <c r="B4" i="112" l="1"/>
  <c r="B4" i="111"/>
  <c r="B4" i="110"/>
  <c r="B4" i="109" l="1"/>
  <c r="D30" i="108" l="1"/>
  <c r="B4" i="108"/>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B4" i="97"/>
  <c r="B4" i="96"/>
  <c r="D27" i="95"/>
  <c r="B4" i="95"/>
  <c r="B4" i="94"/>
  <c r="P21" i="98" l="1"/>
  <c r="H21" i="98"/>
  <c r="T21" i="98"/>
  <c r="R21" i="98"/>
  <c r="L21" i="98"/>
  <c r="J21" i="98"/>
  <c r="N21" i="98"/>
  <c r="K28" i="92"/>
  <c r="I28" i="92"/>
  <c r="G28" i="92"/>
  <c r="E28" i="92"/>
  <c r="B6" i="92"/>
  <c r="L31" i="90" l="1"/>
  <c r="L13" i="90"/>
  <c r="L20" i="90" l="1"/>
  <c r="L28" i="90"/>
  <c r="L15" i="90"/>
  <c r="L19" i="90"/>
  <c r="L24" i="90"/>
  <c r="L33" i="90"/>
  <c r="L22" i="90"/>
  <c r="L26" i="90"/>
  <c r="L17" i="90"/>
  <c r="L21" i="90"/>
  <c r="L29" i="90" l="1"/>
  <c r="L18" i="90"/>
  <c r="L27" i="90"/>
  <c r="L16" i="90"/>
  <c r="L25" i="90"/>
  <c r="L30" i="90"/>
  <c r="L14" i="90"/>
  <c r="L23" i="90"/>
  <c r="N15" i="90" l="1"/>
  <c r="P15" i="90" s="1"/>
  <c r="N21" i="90"/>
  <c r="P21" i="90" s="1"/>
  <c r="N25" i="90"/>
  <c r="O25" i="90" s="1"/>
  <c r="N19" i="90"/>
  <c r="O19" i="90" s="1"/>
  <c r="N32" i="90"/>
  <c r="N13" i="90"/>
  <c r="N29" i="90"/>
  <c r="P29" i="90" s="1"/>
  <c r="N16" i="90"/>
  <c r="O16" i="90" s="1"/>
  <c r="N17" i="90"/>
  <c r="O17" i="90" s="1"/>
  <c r="N22" i="90"/>
  <c r="O22" i="90" s="1"/>
  <c r="N26" i="90"/>
  <c r="O26" i="90" s="1"/>
  <c r="N30" i="90"/>
  <c r="O30" i="90" s="1"/>
  <c r="N31" i="90"/>
  <c r="P31" i="90" s="1"/>
  <c r="N18" i="90"/>
  <c r="O18" i="90" s="1"/>
  <c r="N23" i="90"/>
  <c r="O23" i="90" s="1"/>
  <c r="N27" i="90"/>
  <c r="P27" i="90" s="1"/>
  <c r="N14" i="90"/>
  <c r="P14" i="90" s="1"/>
  <c r="N20" i="90"/>
  <c r="O20" i="90" s="1"/>
  <c r="N24" i="90"/>
  <c r="O24" i="90" s="1"/>
  <c r="N28" i="90"/>
  <c r="O28" i="90" s="1"/>
  <c r="O15" i="90" l="1"/>
  <c r="P19" i="90"/>
  <c r="O21" i="90"/>
  <c r="P25" i="90"/>
  <c r="P16" i="90"/>
  <c r="P23" i="90"/>
  <c r="O29" i="90"/>
  <c r="P20" i="90"/>
  <c r="P26" i="90"/>
  <c r="O27" i="90"/>
  <c r="P13" i="90"/>
  <c r="O13" i="90"/>
  <c r="O32" i="90"/>
  <c r="P32" i="90"/>
  <c r="P30" i="90"/>
  <c r="P28" i="90"/>
  <c r="P22" i="90"/>
  <c r="O14" i="90"/>
  <c r="P18" i="90"/>
  <c r="O31" i="90"/>
  <c r="P17" i="90"/>
  <c r="P24" i="90"/>
  <c r="F31" i="36" l="1"/>
  <c r="O26" i="79"/>
  <c r="N26" i="79"/>
  <c r="L26" i="79"/>
  <c r="K26" i="79"/>
  <c r="I26" i="79"/>
  <c r="H26" i="79"/>
  <c r="F26" i="79"/>
  <c r="E26" i="79"/>
  <c r="B6" i="79"/>
  <c r="W27" i="49"/>
  <c r="W26" i="49"/>
  <c r="W25" i="49"/>
  <c r="W24" i="49"/>
  <c r="W23" i="49"/>
  <c r="W22" i="49"/>
  <c r="W21" i="49"/>
  <c r="W20" i="49"/>
  <c r="W19" i="49"/>
  <c r="W18" i="49"/>
  <c r="W17" i="49"/>
  <c r="W16" i="49"/>
  <c r="W15" i="49"/>
  <c r="W14" i="49"/>
  <c r="W13" i="49"/>
  <c r="W12" i="49"/>
  <c r="W11" i="49"/>
  <c r="W10" i="49"/>
  <c r="B4" i="49"/>
  <c r="W27" i="48"/>
  <c r="W26" i="48"/>
  <c r="W25" i="48"/>
  <c r="W24" i="48"/>
  <c r="W23" i="48"/>
  <c r="W22" i="48"/>
  <c r="W21" i="48"/>
  <c r="W20" i="48"/>
  <c r="W19" i="48"/>
  <c r="W18" i="48"/>
  <c r="W17" i="48"/>
  <c r="W16" i="48"/>
  <c r="W15" i="48"/>
  <c r="W14" i="48"/>
  <c r="W13" i="48"/>
  <c r="W12" i="48"/>
  <c r="W11" i="48"/>
  <c r="W10" i="48"/>
  <c r="B4" i="48"/>
  <c r="W27" i="47"/>
  <c r="W26" i="47"/>
  <c r="W25" i="47"/>
  <c r="W24" i="47"/>
  <c r="W23" i="47"/>
  <c r="W22" i="47"/>
  <c r="W21" i="47"/>
  <c r="W20" i="47"/>
  <c r="W19" i="47"/>
  <c r="W18" i="47"/>
  <c r="W17" i="47"/>
  <c r="W16" i="47"/>
  <c r="W15" i="47"/>
  <c r="W14" i="47"/>
  <c r="W13" i="47"/>
  <c r="W12" i="47"/>
  <c r="W11" i="47"/>
  <c r="W10" i="47"/>
  <c r="B4" i="47"/>
  <c r="B4" i="34"/>
  <c r="O28" i="68"/>
  <c r="N28" i="68"/>
  <c r="L28" i="68"/>
  <c r="K28" i="68"/>
  <c r="I28" i="68"/>
  <c r="H28" i="68"/>
  <c r="F28" i="68"/>
  <c r="E28" i="68"/>
  <c r="B6" i="68"/>
  <c r="G31" i="43"/>
  <c r="M30" i="4"/>
  <c r="D30" i="4"/>
  <c r="E28" i="4" s="1"/>
  <c r="B5" i="3"/>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K27" i="111" l="1"/>
  <c r="I27" i="111"/>
  <c r="K27" i="112"/>
  <c r="K27" i="109"/>
  <c r="I27" i="112"/>
  <c r="M27" i="112"/>
  <c r="K27" i="110"/>
  <c r="I27" i="110"/>
  <c r="E27" i="112"/>
  <c r="I27" i="109"/>
  <c r="M27" i="110"/>
  <c r="M27" i="111"/>
  <c r="M27" i="109"/>
  <c r="H20" i="94"/>
  <c r="G27" i="112"/>
  <c r="G27" i="110"/>
  <c r="E27" i="109"/>
  <c r="E27" i="111"/>
  <c r="E27" i="110"/>
  <c r="G27" i="111"/>
  <c r="G27" i="109"/>
  <c r="H25" i="96" l="1"/>
  <c r="H14" i="94"/>
  <c r="L14" i="97"/>
  <c r="U31" i="144"/>
  <c r="G18" i="98"/>
  <c r="AC23" i="139"/>
  <c r="J31" i="139"/>
  <c r="D12" i="139"/>
  <c r="E12" i="144"/>
  <c r="J12" i="144"/>
  <c r="L31" i="144"/>
  <c r="F29" i="51"/>
  <c r="C11" i="51"/>
  <c r="C15" i="3"/>
  <c r="C19" i="107"/>
  <c r="C19" i="51"/>
  <c r="L25" i="96"/>
  <c r="E26" i="145"/>
  <c r="J26" i="145"/>
  <c r="C14" i="55"/>
  <c r="L12" i="108"/>
  <c r="C16" i="109"/>
  <c r="C10" i="110"/>
  <c r="P10" i="110" s="1"/>
  <c r="C13" i="111"/>
  <c r="P13" i="111" s="1"/>
  <c r="V19" i="48"/>
  <c r="Y19" i="48" s="1"/>
  <c r="F19" i="96"/>
  <c r="E21" i="137"/>
  <c r="F24" i="96"/>
  <c r="V24" i="48"/>
  <c r="Y24" i="48" s="1"/>
  <c r="C25" i="112"/>
  <c r="P25" i="112"/>
  <c r="J23" i="96"/>
  <c r="C25" i="51"/>
  <c r="E22" i="45"/>
  <c r="J17" i="141"/>
  <c r="J17" i="108"/>
  <c r="E23" i="142"/>
  <c r="J23" i="142"/>
  <c r="K21" i="102"/>
  <c r="L21" i="102"/>
  <c r="K26" i="102"/>
  <c r="L26" i="102"/>
  <c r="S31" i="137"/>
  <c r="J11" i="94"/>
  <c r="C15" i="111"/>
  <c r="P15" i="111" s="1"/>
  <c r="C16" i="110"/>
  <c r="C25" i="110"/>
  <c r="P25" i="110" s="1"/>
  <c r="C14" i="110"/>
  <c r="P14" i="110" s="1"/>
  <c r="C25" i="3"/>
  <c r="C29" i="107"/>
  <c r="H14" i="96"/>
  <c r="J26" i="143"/>
  <c r="E26" i="143"/>
  <c r="H11" i="95"/>
  <c r="G22" i="142"/>
  <c r="S31" i="139"/>
  <c r="J31" i="138"/>
  <c r="K31" i="138" s="1"/>
  <c r="V11" i="104"/>
  <c r="C14" i="52"/>
  <c r="C12" i="51"/>
  <c r="L17" i="97"/>
  <c r="V27" i="49"/>
  <c r="Y27" i="49" s="1"/>
  <c r="F27" i="97"/>
  <c r="S20" i="103"/>
  <c r="D21" i="134"/>
  <c r="D27" i="136"/>
  <c r="E27" i="136" s="1"/>
  <c r="G20" i="92"/>
  <c r="S26" i="104"/>
  <c r="D27" i="138"/>
  <c r="E27" i="138" s="1"/>
  <c r="K27" i="43"/>
  <c r="L27" i="43"/>
  <c r="Q15" i="92"/>
  <c r="S16" i="105"/>
  <c r="D17" i="140"/>
  <c r="H13" i="94"/>
  <c r="C9" i="110"/>
  <c r="P9" i="110" s="1"/>
  <c r="O27" i="110"/>
  <c r="C22" i="109"/>
  <c r="P22" i="109" s="1"/>
  <c r="C17" i="111"/>
  <c r="P17" i="111" s="1"/>
  <c r="C17" i="110"/>
  <c r="P17" i="110"/>
  <c r="C9" i="109"/>
  <c r="P9" i="109" s="1"/>
  <c r="O27" i="109"/>
  <c r="C24" i="111"/>
  <c r="P24" i="111" s="1"/>
  <c r="C23" i="111"/>
  <c r="C21" i="111"/>
  <c r="P21" i="111"/>
  <c r="G20" i="143"/>
  <c r="D13" i="137"/>
  <c r="S31" i="142"/>
  <c r="D14" i="134"/>
  <c r="S13" i="103"/>
  <c r="H21" i="96"/>
  <c r="D16" i="138"/>
  <c r="E16" i="138" s="1"/>
  <c r="S15" i="104"/>
  <c r="L20" i="95"/>
  <c r="J12" i="141"/>
  <c r="J12" i="108"/>
  <c r="C27" i="45"/>
  <c r="L15" i="96"/>
  <c r="AC23" i="134"/>
  <c r="E24" i="144"/>
  <c r="J24" i="144"/>
  <c r="H29" i="54"/>
  <c r="L28" i="43"/>
  <c r="K28" i="43"/>
  <c r="C20" i="53"/>
  <c r="H15" i="94"/>
  <c r="H18" i="96"/>
  <c r="J15" i="145"/>
  <c r="E15" i="145"/>
  <c r="H30" i="49"/>
  <c r="C12" i="111"/>
  <c r="P12" i="111"/>
  <c r="C26" i="57"/>
  <c r="I13" i="152"/>
  <c r="I13" i="92"/>
  <c r="C24" i="50"/>
  <c r="J27" i="94"/>
  <c r="C10" i="112"/>
  <c r="H12" i="97"/>
  <c r="C15" i="56"/>
  <c r="H19" i="97"/>
  <c r="C21" i="109"/>
  <c r="P21" i="109" s="1"/>
  <c r="C26" i="112"/>
  <c r="P26" i="112" s="1"/>
  <c r="V17" i="47"/>
  <c r="Y17" i="47" s="1"/>
  <c r="F17" i="95"/>
  <c r="N30" i="34"/>
  <c r="E29" i="142"/>
  <c r="J29" i="142"/>
  <c r="C14" i="109"/>
  <c r="P14" i="109" s="1"/>
  <c r="C15" i="109"/>
  <c r="P15" i="109"/>
  <c r="C13" i="112"/>
  <c r="P13" i="112"/>
  <c r="C11" i="112"/>
  <c r="P11" i="112" s="1"/>
  <c r="C19" i="112"/>
  <c r="C13" i="109"/>
  <c r="P13" i="109" s="1"/>
  <c r="AC28" i="134"/>
  <c r="C23" i="109"/>
  <c r="P23" i="109" s="1"/>
  <c r="C20" i="111"/>
  <c r="P20" i="111" s="1"/>
  <c r="C19" i="109"/>
  <c r="P19" i="109" s="1"/>
  <c r="C12" i="109"/>
  <c r="C22" i="110"/>
  <c r="C18" i="110"/>
  <c r="P18" i="110" s="1"/>
  <c r="C22" i="112"/>
  <c r="C24" i="110"/>
  <c r="P24" i="110" s="1"/>
  <c r="K29" i="56"/>
  <c r="L19" i="94"/>
  <c r="J22" i="96"/>
  <c r="AC18" i="134"/>
  <c r="Z31" i="137"/>
  <c r="C31" i="36"/>
  <c r="F11" i="96"/>
  <c r="V11" i="48"/>
  <c r="Y11" i="48" s="1"/>
  <c r="T15" i="10"/>
  <c r="U15" i="10" s="1"/>
  <c r="F15" i="108"/>
  <c r="F15" i="141"/>
  <c r="C19" i="52"/>
  <c r="C26" i="56"/>
  <c r="T11" i="10"/>
  <c r="F11" i="141"/>
  <c r="F11" i="108"/>
  <c r="S19" i="92"/>
  <c r="S19" i="152"/>
  <c r="C16" i="53"/>
  <c r="C16" i="50"/>
  <c r="N19" i="138"/>
  <c r="Y18" i="104"/>
  <c r="Z18" i="104" s="1"/>
  <c r="J26" i="97"/>
  <c r="D23" i="138"/>
  <c r="E23" i="138" s="1"/>
  <c r="S22" i="104"/>
  <c r="D25" i="138"/>
  <c r="E25" i="138" s="1"/>
  <c r="S24" i="104"/>
  <c r="V23" i="49"/>
  <c r="Y23" i="49" s="1"/>
  <c r="F23" i="97"/>
  <c r="D20" i="96"/>
  <c r="V14" i="47"/>
  <c r="Y14" i="47" s="1"/>
  <c r="F14" i="95"/>
  <c r="K13" i="102"/>
  <c r="L13" i="102"/>
  <c r="C18" i="51"/>
  <c r="C19" i="111"/>
  <c r="P19" i="111" s="1"/>
  <c r="C24" i="54"/>
  <c r="C25" i="109"/>
  <c r="P25" i="109" s="1"/>
  <c r="C14" i="112"/>
  <c r="P14" i="112" s="1"/>
  <c r="C21" i="50"/>
  <c r="C17" i="57"/>
  <c r="C23" i="45"/>
  <c r="G28" i="142"/>
  <c r="J25" i="142"/>
  <c r="E25" i="142"/>
  <c r="U31" i="143"/>
  <c r="AC27" i="137"/>
  <c r="D25" i="137"/>
  <c r="C27" i="51"/>
  <c r="D24" i="136"/>
  <c r="E24" i="136" s="1"/>
  <c r="N25" i="136"/>
  <c r="V20" i="104"/>
  <c r="W20" i="104" s="1"/>
  <c r="C15" i="57"/>
  <c r="C13" i="57"/>
  <c r="V15" i="48"/>
  <c r="Y15" i="48" s="1"/>
  <c r="F15" i="96"/>
  <c r="C17" i="107"/>
  <c r="C13" i="3"/>
  <c r="AC13" i="134"/>
  <c r="O27" i="112"/>
  <c r="C9" i="112"/>
  <c r="P9" i="112" s="1"/>
  <c r="S20" i="104"/>
  <c r="D21" i="138"/>
  <c r="E21" i="138" s="1"/>
  <c r="J25" i="97"/>
  <c r="E27" i="137"/>
  <c r="C26" i="109"/>
  <c r="P26" i="109" s="1"/>
  <c r="C15" i="112"/>
  <c r="P15" i="112"/>
  <c r="J20" i="94"/>
  <c r="O27" i="111"/>
  <c r="C9" i="111"/>
  <c r="P9" i="111" s="1"/>
  <c r="C18" i="112"/>
  <c r="P18" i="112" s="1"/>
  <c r="L16" i="96"/>
  <c r="C16" i="112"/>
  <c r="P16" i="112" s="1"/>
  <c r="C22" i="111"/>
  <c r="P22" i="111" s="1"/>
  <c r="C23" i="112"/>
  <c r="P23" i="112" s="1"/>
  <c r="C11" i="110"/>
  <c r="P11" i="110" s="1"/>
  <c r="C18" i="111"/>
  <c r="P18" i="111"/>
  <c r="C18" i="56"/>
  <c r="G23" i="143"/>
  <c r="F22" i="95"/>
  <c r="V22" i="47"/>
  <c r="Y22" i="47" s="1"/>
  <c r="V28" i="104"/>
  <c r="W28" i="104" s="1"/>
  <c r="C19" i="57"/>
  <c r="C22" i="54"/>
  <c r="Q19" i="152"/>
  <c r="Q19" i="92"/>
  <c r="K29" i="52"/>
  <c r="D14" i="136"/>
  <c r="E14" i="136" s="1"/>
  <c r="F21" i="97"/>
  <c r="V21" i="49"/>
  <c r="Y21" i="49" s="1"/>
  <c r="H22" i="95"/>
  <c r="C17" i="109"/>
  <c r="P17" i="109" s="1"/>
  <c r="C19" i="110"/>
  <c r="C12" i="110"/>
  <c r="P12" i="110" s="1"/>
  <c r="V13" i="104"/>
  <c r="W13" i="104" s="1"/>
  <c r="C23" i="54"/>
  <c r="AC22" i="134"/>
  <c r="C18" i="109"/>
  <c r="P18" i="109"/>
  <c r="D12" i="134"/>
  <c r="S11" i="103"/>
  <c r="J31" i="134"/>
  <c r="H12" i="95"/>
  <c r="C24" i="109"/>
  <c r="P24" i="109"/>
  <c r="C11" i="111"/>
  <c r="P11" i="111" s="1"/>
  <c r="C12" i="112"/>
  <c r="P12" i="112" s="1"/>
  <c r="G29" i="137"/>
  <c r="C10" i="111"/>
  <c r="P10" i="111" s="1"/>
  <c r="C17" i="112"/>
  <c r="P17" i="112" s="1"/>
  <c r="C10" i="109"/>
  <c r="P10" i="109" s="1"/>
  <c r="C20" i="112"/>
  <c r="P20" i="112" s="1"/>
  <c r="C23" i="110"/>
  <c r="P23" i="110" s="1"/>
  <c r="C20" i="109"/>
  <c r="P20" i="109" s="1"/>
  <c r="C15" i="110"/>
  <c r="C13" i="110"/>
  <c r="P13" i="110" s="1"/>
  <c r="C24" i="112"/>
  <c r="P24" i="112" s="1"/>
  <c r="C21" i="110"/>
  <c r="P21" i="110" s="1"/>
  <c r="C16" i="111"/>
  <c r="P16" i="111" s="1"/>
  <c r="C26" i="55"/>
  <c r="F12" i="95"/>
  <c r="V12" i="47"/>
  <c r="Y12" i="47" s="1"/>
  <c r="J14" i="142"/>
  <c r="E14" i="142"/>
  <c r="C20" i="51"/>
  <c r="G15" i="144"/>
  <c r="E26" i="134"/>
  <c r="J18" i="144"/>
  <c r="E18" i="144"/>
  <c r="J13" i="96"/>
  <c r="G29" i="142"/>
  <c r="H25" i="95"/>
  <c r="P29" i="54"/>
  <c r="D23" i="96"/>
  <c r="L20" i="97"/>
  <c r="K15" i="36"/>
  <c r="J15" i="36"/>
  <c r="D17" i="95"/>
  <c r="J24" i="94"/>
  <c r="C21" i="112"/>
  <c r="H25" i="97"/>
  <c r="C11" i="109"/>
  <c r="C14" i="111"/>
  <c r="P14" i="111" s="1"/>
  <c r="C25" i="111"/>
  <c r="P25" i="111" s="1"/>
  <c r="C26" i="111"/>
  <c r="C26" i="110"/>
  <c r="P26" i="110" s="1"/>
  <c r="C20" i="110"/>
  <c r="H26" i="95"/>
  <c r="K13" i="92"/>
  <c r="K13" i="152"/>
  <c r="C27" i="55"/>
  <c r="G21" i="148"/>
  <c r="K29" i="57"/>
  <c r="C17" i="56"/>
  <c r="J12" i="97"/>
  <c r="G24" i="147"/>
  <c r="H19" i="94"/>
  <c r="V15" i="103"/>
  <c r="W15" i="103" s="1"/>
  <c r="C14" i="53"/>
  <c r="C23" i="57"/>
  <c r="I18" i="152"/>
  <c r="I18" i="92"/>
  <c r="AC15" i="134"/>
  <c r="C26" i="84"/>
  <c r="I26" i="84" s="1"/>
  <c r="K15" i="102"/>
  <c r="L15" i="102"/>
  <c r="J23" i="95"/>
  <c r="C22" i="50"/>
  <c r="F13" i="95"/>
  <c r="V13" i="47"/>
  <c r="Y13" i="47" s="1"/>
  <c r="G21" i="134"/>
  <c r="J23" i="94"/>
  <c r="J14" i="97"/>
  <c r="D28" i="155"/>
  <c r="D26" i="94"/>
  <c r="E29" i="147"/>
  <c r="J29" i="147"/>
  <c r="J24" i="97"/>
  <c r="K14" i="152"/>
  <c r="K14" i="92"/>
  <c r="L25" i="94"/>
  <c r="Y27" i="103"/>
  <c r="Z27" i="103" s="1"/>
  <c r="C12" i="56"/>
  <c r="Y21" i="104"/>
  <c r="Z21" i="104" s="1"/>
  <c r="N22" i="138"/>
  <c r="L11" i="95"/>
  <c r="J17" i="143"/>
  <c r="E17" i="143"/>
  <c r="D28" i="139"/>
  <c r="I14" i="92"/>
  <c r="I14" i="152"/>
  <c r="D21" i="97"/>
  <c r="H21" i="94"/>
  <c r="J20" i="97"/>
  <c r="H26" i="94"/>
  <c r="V19" i="47"/>
  <c r="Y19" i="47" s="1"/>
  <c r="F19" i="95"/>
  <c r="J13" i="141"/>
  <c r="J13" i="108"/>
  <c r="L24" i="96"/>
  <c r="V27" i="104"/>
  <c r="W27" i="104" s="1"/>
  <c r="L17" i="94"/>
  <c r="J27" i="108"/>
  <c r="J27" i="141"/>
  <c r="J19" i="36"/>
  <c r="K19" i="36"/>
  <c r="J24" i="142"/>
  <c r="E24" i="142"/>
  <c r="H23" i="94"/>
  <c r="C13" i="53"/>
  <c r="L31" i="134"/>
  <c r="C19" i="53"/>
  <c r="J15" i="147"/>
  <c r="E15" i="147"/>
  <c r="L17" i="96"/>
  <c r="J30" i="34"/>
  <c r="G15" i="143"/>
  <c r="J12" i="96"/>
  <c r="C23" i="50"/>
  <c r="D27" i="134"/>
  <c r="S26" i="103"/>
  <c r="J27" i="96"/>
  <c r="G14" i="92"/>
  <c r="G14" i="152"/>
  <c r="L30" i="48"/>
  <c r="V27" i="47"/>
  <c r="Y27" i="47" s="1"/>
  <c r="F27" i="95"/>
  <c r="C15" i="54"/>
  <c r="E17" i="98"/>
  <c r="AC17" i="79"/>
  <c r="AA17" i="79" s="1"/>
  <c r="AC13" i="142"/>
  <c r="J22" i="95"/>
  <c r="C24" i="51"/>
  <c r="C24" i="57"/>
  <c r="J21" i="95"/>
  <c r="J26" i="146"/>
  <c r="E26" i="146"/>
  <c r="J21" i="97"/>
  <c r="N28" i="138"/>
  <c r="Y27" i="104"/>
  <c r="Z27" i="104" s="1"/>
  <c r="P30" i="34"/>
  <c r="H10" i="94"/>
  <c r="E26" i="137"/>
  <c r="C19" i="56"/>
  <c r="H18" i="97"/>
  <c r="S18" i="152"/>
  <c r="S18" i="92"/>
  <c r="G29" i="134"/>
  <c r="J23" i="97"/>
  <c r="G22" i="139"/>
  <c r="V14" i="103"/>
  <c r="W14" i="103" s="1"/>
  <c r="AC25" i="137"/>
  <c r="E21" i="148"/>
  <c r="J21" i="148"/>
  <c r="C24" i="53"/>
  <c r="C18" i="57"/>
  <c r="V21" i="47"/>
  <c r="Y21" i="47" s="1"/>
  <c r="F21" i="95"/>
  <c r="J18" i="96"/>
  <c r="Y20" i="105"/>
  <c r="Z20" i="105" s="1"/>
  <c r="N21" i="140"/>
  <c r="L13" i="43"/>
  <c r="K13" i="43"/>
  <c r="V11" i="49"/>
  <c r="Y11" i="49" s="1"/>
  <c r="F11" i="97"/>
  <c r="S31" i="134"/>
  <c r="AC17" i="134"/>
  <c r="L14" i="96"/>
  <c r="L11" i="94"/>
  <c r="J17" i="97"/>
  <c r="L22" i="97"/>
  <c r="N29" i="138"/>
  <c r="Y28" i="104"/>
  <c r="Z28" i="104" s="1"/>
  <c r="F27" i="94"/>
  <c r="V27" i="34"/>
  <c r="R30" i="48"/>
  <c r="J10" i="96"/>
  <c r="C19" i="55"/>
  <c r="J26" i="96"/>
  <c r="F29" i="50"/>
  <c r="C11" i="50"/>
  <c r="S13" i="152"/>
  <c r="S13" i="92"/>
  <c r="C28" i="53"/>
  <c r="H18" i="95"/>
  <c r="C26" i="54"/>
  <c r="G19" i="146"/>
  <c r="L11" i="97"/>
  <c r="K12" i="98"/>
  <c r="N15" i="79"/>
  <c r="G13" i="92"/>
  <c r="G13" i="152"/>
  <c r="H21" i="97"/>
  <c r="K14" i="102"/>
  <c r="L14" i="102"/>
  <c r="I20" i="92"/>
  <c r="C13" i="52"/>
  <c r="L19" i="95"/>
  <c r="C25" i="53"/>
  <c r="K26" i="43"/>
  <c r="L26" i="43"/>
  <c r="D24" i="139"/>
  <c r="C28" i="56"/>
  <c r="K16" i="43"/>
  <c r="L16" i="43"/>
  <c r="C15" i="51"/>
  <c r="E14" i="134"/>
  <c r="F14" i="134" s="1"/>
  <c r="C12" i="50"/>
  <c r="D18" i="137"/>
  <c r="J21" i="141"/>
  <c r="J21" i="108"/>
  <c r="H24" i="96"/>
  <c r="C24" i="52"/>
  <c r="N17" i="138"/>
  <c r="Y16" i="104"/>
  <c r="Z16" i="104" s="1"/>
  <c r="K18" i="102"/>
  <c r="L18" i="102"/>
  <c r="F24" i="95"/>
  <c r="V24" i="47"/>
  <c r="Y24" i="47" s="1"/>
  <c r="G20" i="134"/>
  <c r="V14" i="48"/>
  <c r="Y14" i="48" s="1"/>
  <c r="F14" i="96"/>
  <c r="C14" i="45"/>
  <c r="L14" i="94"/>
  <c r="J17" i="95"/>
  <c r="L25" i="95"/>
  <c r="D17" i="134"/>
  <c r="S16" i="103"/>
  <c r="L27" i="96"/>
  <c r="V26" i="103"/>
  <c r="W26" i="103" s="1"/>
  <c r="E26" i="147"/>
  <c r="J26" i="147"/>
  <c r="G24" i="134"/>
  <c r="E22" i="134"/>
  <c r="V13" i="103"/>
  <c r="W13" i="103" s="1"/>
  <c r="D16" i="97"/>
  <c r="C22" i="57"/>
  <c r="E29" i="145"/>
  <c r="J29" i="145"/>
  <c r="C23" i="52"/>
  <c r="E29" i="134"/>
  <c r="E27" i="143"/>
  <c r="J27" i="143"/>
  <c r="G14" i="143"/>
  <c r="V25" i="103"/>
  <c r="W25" i="103" s="1"/>
  <c r="C19" i="54"/>
  <c r="H12" i="141"/>
  <c r="H12" i="108"/>
  <c r="D29" i="134"/>
  <c r="S28" i="103"/>
  <c r="L13" i="108"/>
  <c r="C19" i="45"/>
  <c r="C20" i="50"/>
  <c r="E15" i="144"/>
  <c r="J15" i="144"/>
  <c r="AC14" i="134"/>
  <c r="C17" i="45"/>
  <c r="AC25" i="134"/>
  <c r="J14" i="94"/>
  <c r="L23" i="96"/>
  <c r="C17" i="54"/>
  <c r="D23" i="139"/>
  <c r="C23" i="53"/>
  <c r="O20" i="92"/>
  <c r="D26" i="136"/>
  <c r="E26" i="136" s="1"/>
  <c r="C17" i="51"/>
  <c r="F26" i="94"/>
  <c r="V26" i="34"/>
  <c r="Y26" i="34" s="1"/>
  <c r="L16" i="97"/>
  <c r="G23" i="142"/>
  <c r="K18" i="152"/>
  <c r="K18" i="92"/>
  <c r="T20" i="10"/>
  <c r="F20" i="108"/>
  <c r="F20" i="141"/>
  <c r="C14" i="51"/>
  <c r="H11" i="96"/>
  <c r="J29" i="144"/>
  <c r="E29" i="144"/>
  <c r="C15" i="50"/>
  <c r="H16" i="96"/>
  <c r="M31" i="136"/>
  <c r="N31" i="136" s="1"/>
  <c r="N12" i="136"/>
  <c r="V21" i="34"/>
  <c r="Y21" i="34" s="1"/>
  <c r="F21" i="94"/>
  <c r="O15" i="92"/>
  <c r="H16" i="97"/>
  <c r="Z31" i="142"/>
  <c r="F29" i="57"/>
  <c r="C11" i="57"/>
  <c r="N22" i="136"/>
  <c r="J14" i="147"/>
  <c r="E14" i="147"/>
  <c r="C28" i="52"/>
  <c r="Y22" i="103"/>
  <c r="Z22" i="103" s="1"/>
  <c r="G28" i="143"/>
  <c r="C13" i="55"/>
  <c r="V19" i="103"/>
  <c r="W19" i="103" s="1"/>
  <c r="N30" i="47"/>
  <c r="H27" i="97"/>
  <c r="C20" i="54"/>
  <c r="G22" i="134"/>
  <c r="L23" i="94"/>
  <c r="V26" i="105"/>
  <c r="W26" i="105" s="1"/>
  <c r="V10" i="49"/>
  <c r="F10" i="97"/>
  <c r="F30" i="49"/>
  <c r="D22" i="137"/>
  <c r="J16" i="97"/>
  <c r="L19" i="102"/>
  <c r="K19" i="102"/>
  <c r="L19" i="108"/>
  <c r="J25" i="94"/>
  <c r="H15" i="141"/>
  <c r="H15" i="108"/>
  <c r="C21" i="52"/>
  <c r="D15" i="140"/>
  <c r="S14" i="105"/>
  <c r="D11" i="95"/>
  <c r="U31" i="142"/>
  <c r="L15" i="94"/>
  <c r="AB31" i="142"/>
  <c r="AC12" i="142"/>
  <c r="Q17" i="152"/>
  <c r="W21" i="68"/>
  <c r="Q17" i="92"/>
  <c r="AC27" i="134"/>
  <c r="H13" i="141"/>
  <c r="H13" i="108"/>
  <c r="C25" i="55"/>
  <c r="AC20" i="146"/>
  <c r="E26" i="144"/>
  <c r="J26" i="144"/>
  <c r="G19" i="143"/>
  <c r="I18" i="98"/>
  <c r="L23" i="43"/>
  <c r="K23" i="43"/>
  <c r="J16" i="94"/>
  <c r="M20" i="92"/>
  <c r="J27" i="142"/>
  <c r="E27" i="142"/>
  <c r="V12" i="104"/>
  <c r="W12" i="104" s="1"/>
  <c r="D29" i="10"/>
  <c r="AB31" i="144"/>
  <c r="V15" i="34"/>
  <c r="Y15" i="34" s="1"/>
  <c r="F15" i="94"/>
  <c r="H20" i="97"/>
  <c r="L20" i="102"/>
  <c r="K20" i="102"/>
  <c r="F20" i="96"/>
  <c r="V20" i="48"/>
  <c r="Y20" i="48" s="1"/>
  <c r="K16" i="102"/>
  <c r="L16" i="102"/>
  <c r="H26" i="97"/>
  <c r="L18" i="97"/>
  <c r="P29" i="51"/>
  <c r="C22" i="53"/>
  <c r="E27" i="134"/>
  <c r="Y26" i="103"/>
  <c r="Z26" i="103" s="1"/>
  <c r="L27" i="94"/>
  <c r="U27" i="34"/>
  <c r="J28" i="36"/>
  <c r="K28" i="36"/>
  <c r="L14" i="95"/>
  <c r="AC22" i="137"/>
  <c r="G27" i="143"/>
  <c r="C15" i="55"/>
  <c r="C23" i="107"/>
  <c r="C19" i="3"/>
  <c r="G29" i="145"/>
  <c r="G14" i="145"/>
  <c r="C18" i="52"/>
  <c r="G26" i="143"/>
  <c r="J15" i="96"/>
  <c r="C26" i="51"/>
  <c r="G13" i="143"/>
  <c r="J19" i="94"/>
  <c r="G29" i="148"/>
  <c r="E14" i="145"/>
  <c r="J14" i="145"/>
  <c r="C21" i="107"/>
  <c r="C17" i="3"/>
  <c r="V16" i="47"/>
  <c r="Y16" i="47" s="1"/>
  <c r="F16" i="95"/>
  <c r="C27" i="50"/>
  <c r="J11" i="96"/>
  <c r="H15" i="95"/>
  <c r="C14" i="84"/>
  <c r="L22" i="102"/>
  <c r="K22" i="102"/>
  <c r="K29" i="54"/>
  <c r="N13" i="136"/>
  <c r="J11" i="97"/>
  <c r="G26" i="144"/>
  <c r="AC21" i="142"/>
  <c r="N30" i="48"/>
  <c r="K10" i="102"/>
  <c r="L10" i="102"/>
  <c r="J29" i="102"/>
  <c r="G29" i="147"/>
  <c r="C23" i="55"/>
  <c r="J25" i="95"/>
  <c r="AC13" i="79"/>
  <c r="AA13" i="79" s="1"/>
  <c r="E13" i="98"/>
  <c r="C16" i="56"/>
  <c r="H13" i="96"/>
  <c r="G23" i="134"/>
  <c r="AC21" i="137"/>
  <c r="L19" i="96"/>
  <c r="F25" i="97"/>
  <c r="V25" i="49"/>
  <c r="Y25" i="49" s="1"/>
  <c r="E23" i="143"/>
  <c r="J23" i="143"/>
  <c r="L12" i="96"/>
  <c r="L30" i="34"/>
  <c r="F19" i="97"/>
  <c r="V19" i="49"/>
  <c r="Y19" i="49" s="1"/>
  <c r="H20" i="96"/>
  <c r="J17" i="94"/>
  <c r="V20" i="49"/>
  <c r="Y20" i="49" s="1"/>
  <c r="F20" i="97"/>
  <c r="J17" i="96"/>
  <c r="L24" i="94"/>
  <c r="C27" i="54"/>
  <c r="C27" i="52"/>
  <c r="N23" i="138"/>
  <c r="Y22" i="104"/>
  <c r="Z22" i="104" s="1"/>
  <c r="K23" i="102"/>
  <c r="L23" i="102"/>
  <c r="G18" i="144"/>
  <c r="Q18" i="152"/>
  <c r="Q18" i="92"/>
  <c r="J19" i="95"/>
  <c r="D21" i="96"/>
  <c r="C13" i="51"/>
  <c r="D22" i="136"/>
  <c r="E22" i="136" s="1"/>
  <c r="F22" i="96"/>
  <c r="V22" i="48"/>
  <c r="Y22" i="48" s="1"/>
  <c r="L18" i="96"/>
  <c r="D15" i="136"/>
  <c r="E15" i="136" s="1"/>
  <c r="J26" i="95"/>
  <c r="AC25" i="144"/>
  <c r="J12" i="94"/>
  <c r="J22" i="144"/>
  <c r="E22" i="144"/>
  <c r="H30" i="48"/>
  <c r="H30" i="47"/>
  <c r="N14" i="136"/>
  <c r="G15" i="145"/>
  <c r="N31" i="137"/>
  <c r="G12" i="137"/>
  <c r="E19" i="143"/>
  <c r="J19" i="143"/>
  <c r="T30" i="47"/>
  <c r="L10" i="95"/>
  <c r="G14" i="134"/>
  <c r="H14" i="134" s="1"/>
  <c r="I17" i="98"/>
  <c r="H10" i="95"/>
  <c r="P30" i="47"/>
  <c r="D28" i="137"/>
  <c r="G23" i="144"/>
  <c r="G13" i="146"/>
  <c r="J16" i="95"/>
  <c r="D17" i="137"/>
  <c r="AC24" i="145"/>
  <c r="D26" i="97"/>
  <c r="D24" i="137"/>
  <c r="V17" i="104"/>
  <c r="W17" i="104" s="1"/>
  <c r="J25" i="144"/>
  <c r="E25" i="144"/>
  <c r="G20" i="137"/>
  <c r="AC17" i="137"/>
  <c r="T30" i="48"/>
  <c r="L10" i="96"/>
  <c r="J15" i="94"/>
  <c r="E28" i="139"/>
  <c r="F28" i="139" s="1"/>
  <c r="D28" i="134"/>
  <c r="S27" i="103"/>
  <c r="J24" i="95"/>
  <c r="J19" i="145"/>
  <c r="E19" i="145"/>
  <c r="F14" i="97"/>
  <c r="V14" i="49"/>
  <c r="Y14" i="49" s="1"/>
  <c r="C24" i="45"/>
  <c r="J20" i="95"/>
  <c r="T15" i="125"/>
  <c r="L19" i="125" s="1"/>
  <c r="H14" i="95"/>
  <c r="J12" i="95"/>
  <c r="Z31" i="145"/>
  <c r="F12" i="94"/>
  <c r="V12" i="34"/>
  <c r="H17" i="96"/>
  <c r="AC16" i="145"/>
  <c r="C18" i="45"/>
  <c r="V25" i="104"/>
  <c r="W25" i="104" s="1"/>
  <c r="K19" i="152"/>
  <c r="K19" i="92"/>
  <c r="Z31" i="144"/>
  <c r="S31" i="145"/>
  <c r="H12" i="94"/>
  <c r="P29" i="57"/>
  <c r="C15" i="52"/>
  <c r="C12" i="53"/>
  <c r="W15" i="125"/>
  <c r="G20" i="139"/>
  <c r="H23" i="95"/>
  <c r="N16" i="136"/>
  <c r="N29" i="136"/>
  <c r="C25" i="50"/>
  <c r="E13" i="148"/>
  <c r="J13" i="148"/>
  <c r="G18" i="143"/>
  <c r="V15" i="49"/>
  <c r="Y15" i="49" s="1"/>
  <c r="F15" i="97"/>
  <c r="D31" i="43"/>
  <c r="G18" i="134"/>
  <c r="Q31" i="137"/>
  <c r="C16" i="57"/>
  <c r="L26" i="94"/>
  <c r="U26" i="34"/>
  <c r="Z16" i="68"/>
  <c r="S12" i="92"/>
  <c r="S12" i="152"/>
  <c r="I17" i="152"/>
  <c r="I17" i="92"/>
  <c r="K21" i="68"/>
  <c r="C22" i="56"/>
  <c r="E19" i="139"/>
  <c r="F15" i="95"/>
  <c r="V15" i="47"/>
  <c r="Y15" i="47" s="1"/>
  <c r="J16" i="147"/>
  <c r="E16" i="147"/>
  <c r="L23" i="97"/>
  <c r="D13" i="155"/>
  <c r="D11" i="94"/>
  <c r="X11" i="10"/>
  <c r="L11" i="108"/>
  <c r="G17" i="145"/>
  <c r="J16" i="145"/>
  <c r="E16" i="145"/>
  <c r="D26" i="134"/>
  <c r="S25" i="103"/>
  <c r="C24" i="56"/>
  <c r="AC24" i="134"/>
  <c r="J16" i="96"/>
  <c r="C21" i="57"/>
  <c r="C21" i="56"/>
  <c r="H26" i="96"/>
  <c r="L21" i="94"/>
  <c r="U21" i="34"/>
  <c r="C27" i="53"/>
  <c r="G28" i="139"/>
  <c r="E17" i="134"/>
  <c r="H22" i="96"/>
  <c r="G21" i="146"/>
  <c r="L25" i="97"/>
  <c r="H20" i="141"/>
  <c r="H20" i="108"/>
  <c r="E16" i="142"/>
  <c r="J16" i="142"/>
  <c r="J11" i="95"/>
  <c r="C21" i="45"/>
  <c r="H25" i="141"/>
  <c r="H25" i="108"/>
  <c r="AB31" i="145"/>
  <c r="AC12" i="145"/>
  <c r="W16" i="68"/>
  <c r="Q12" i="152"/>
  <c r="Q12" i="92"/>
  <c r="K29" i="51"/>
  <c r="E13" i="139"/>
  <c r="J30" i="48"/>
  <c r="E16" i="137"/>
  <c r="S19" i="103"/>
  <c r="D20" i="134"/>
  <c r="C22" i="52"/>
  <c r="C21" i="53"/>
  <c r="L13" i="96"/>
  <c r="L23" i="108"/>
  <c r="H24" i="95"/>
  <c r="J22" i="143"/>
  <c r="E22" i="143"/>
  <c r="G12" i="147"/>
  <c r="N31" i="147"/>
  <c r="L27" i="95"/>
  <c r="V12" i="103"/>
  <c r="W12" i="103" s="1"/>
  <c r="J25" i="108"/>
  <c r="J25" i="141"/>
  <c r="AC13" i="139"/>
  <c r="V23" i="34"/>
  <c r="F23" i="94"/>
  <c r="H10" i="97"/>
  <c r="P30" i="49"/>
  <c r="G22" i="143"/>
  <c r="C22" i="55"/>
  <c r="L21" i="97"/>
  <c r="V22" i="49"/>
  <c r="Y22" i="49" s="1"/>
  <c r="F22" i="97"/>
  <c r="G13" i="144"/>
  <c r="H25" i="94"/>
  <c r="E14" i="144"/>
  <c r="J14" i="144"/>
  <c r="C25" i="57"/>
  <c r="G22" i="144"/>
  <c r="P29" i="53"/>
  <c r="K20" i="43"/>
  <c r="L20" i="43"/>
  <c r="Q18" i="98"/>
  <c r="F14" i="94"/>
  <c r="V14" i="34"/>
  <c r="C23" i="51"/>
  <c r="Z19" i="79"/>
  <c r="S16" i="98"/>
  <c r="P29" i="55"/>
  <c r="C28" i="54"/>
  <c r="J15" i="95"/>
  <c r="V11" i="105"/>
  <c r="J31" i="140"/>
  <c r="K31" i="140" s="1"/>
  <c r="C22" i="51"/>
  <c r="F22" i="94"/>
  <c r="V22" i="34"/>
  <c r="V16" i="49"/>
  <c r="Y16" i="49" s="1"/>
  <c r="F16" i="97"/>
  <c r="E14" i="137"/>
  <c r="S15" i="103"/>
  <c r="D16" i="134"/>
  <c r="C28" i="51"/>
  <c r="J22" i="97"/>
  <c r="F22" i="141"/>
  <c r="T22" i="10"/>
  <c r="U22" i="10" s="1"/>
  <c r="F22" i="108"/>
  <c r="J15" i="97"/>
  <c r="C12" i="52"/>
  <c r="Q31" i="134"/>
  <c r="V11" i="103"/>
  <c r="J26" i="94"/>
  <c r="J24" i="36"/>
  <c r="K24" i="36"/>
  <c r="J13" i="94"/>
  <c r="N20" i="136"/>
  <c r="H19" i="96"/>
  <c r="F17" i="108"/>
  <c r="T17" i="10"/>
  <c r="U17" i="10" s="1"/>
  <c r="F17" i="141"/>
  <c r="C25" i="54"/>
  <c r="J11" i="108"/>
  <c r="J11" i="141"/>
  <c r="C21" i="51"/>
  <c r="L12" i="94"/>
  <c r="U12" i="34"/>
  <c r="V20" i="105"/>
  <c r="W20" i="105" s="1"/>
  <c r="L14" i="108"/>
  <c r="C13" i="50"/>
  <c r="O30" i="45"/>
  <c r="K15" i="92"/>
  <c r="E12" i="137"/>
  <c r="L31" i="137"/>
  <c r="C18" i="54"/>
  <c r="H27" i="95"/>
  <c r="C13" i="56"/>
  <c r="G12" i="134"/>
  <c r="H12" i="134" s="1"/>
  <c r="N31" i="134"/>
  <c r="T21" i="68"/>
  <c r="O17" i="152"/>
  <c r="O17" i="92"/>
  <c r="I31" i="36"/>
  <c r="K11" i="36"/>
  <c r="J11" i="36"/>
  <c r="D16" i="136"/>
  <c r="E16" i="136" s="1"/>
  <c r="L26" i="96"/>
  <c r="Z31" i="148"/>
  <c r="C14" i="57"/>
  <c r="E19" i="134"/>
  <c r="C17" i="50"/>
  <c r="K12" i="92"/>
  <c r="K12" i="152"/>
  <c r="N16" i="68"/>
  <c r="L22" i="94"/>
  <c r="U22" i="34"/>
  <c r="V18" i="48"/>
  <c r="Y18" i="48" s="1"/>
  <c r="F18" i="96"/>
  <c r="O13" i="152"/>
  <c r="O13" i="92"/>
  <c r="Y25" i="104"/>
  <c r="Z25" i="104" s="1"/>
  <c r="N26" i="138"/>
  <c r="Y16" i="103"/>
  <c r="Z16" i="103" s="1"/>
  <c r="G20" i="145"/>
  <c r="G17" i="139"/>
  <c r="T25" i="10"/>
  <c r="F25" i="141"/>
  <c r="F25" i="108"/>
  <c r="J30" i="49"/>
  <c r="E25" i="143"/>
  <c r="J25" i="143"/>
  <c r="H11" i="94"/>
  <c r="C15" i="53"/>
  <c r="L13" i="95"/>
  <c r="N31" i="144"/>
  <c r="G12" i="144"/>
  <c r="G12" i="143"/>
  <c r="N31" i="143"/>
  <c r="N16" i="140"/>
  <c r="Y15" i="105"/>
  <c r="Z15" i="105" s="1"/>
  <c r="L20" i="96"/>
  <c r="J31" i="137"/>
  <c r="D12" i="137"/>
  <c r="V25" i="47"/>
  <c r="Y25" i="47" s="1"/>
  <c r="F25" i="95"/>
  <c r="H17" i="108"/>
  <c r="H17" i="141"/>
  <c r="C14" i="54"/>
  <c r="N26" i="136"/>
  <c r="F21" i="96"/>
  <c r="V21" i="48"/>
  <c r="Y21" i="48" s="1"/>
  <c r="E18" i="145"/>
  <c r="J18" i="145"/>
  <c r="C20" i="56"/>
  <c r="V20" i="34"/>
  <c r="F20" i="94"/>
  <c r="C19" i="50"/>
  <c r="L21" i="95"/>
  <c r="C26" i="52"/>
  <c r="C22" i="3"/>
  <c r="C26" i="107"/>
  <c r="C12" i="55"/>
  <c r="H11" i="108"/>
  <c r="H11" i="141"/>
  <c r="F29" i="56"/>
  <c r="C11" i="56"/>
  <c r="S15" i="92"/>
  <c r="C20" i="52"/>
  <c r="L22" i="96"/>
  <c r="L17" i="43"/>
  <c r="K17" i="43"/>
  <c r="Y19" i="105"/>
  <c r="Z19" i="105" s="1"/>
  <c r="N20" i="140"/>
  <c r="J24" i="96"/>
  <c r="M17" i="98"/>
  <c r="N24" i="136"/>
  <c r="I19" i="92"/>
  <c r="I19" i="152"/>
  <c r="C13" i="54"/>
  <c r="D21" i="137"/>
  <c r="L20" i="94"/>
  <c r="U20" i="34"/>
  <c r="G23" i="137"/>
  <c r="F17" i="97"/>
  <c r="V17" i="49"/>
  <c r="Y17" i="49" s="1"/>
  <c r="J13" i="97"/>
  <c r="AC17" i="139"/>
  <c r="T16" i="68"/>
  <c r="O12" i="92"/>
  <c r="O12" i="152"/>
  <c r="H27" i="141"/>
  <c r="H27" i="108"/>
  <c r="H27" i="94"/>
  <c r="E12" i="139"/>
  <c r="F12" i="139" s="1"/>
  <c r="L31" i="139"/>
  <c r="G17" i="143"/>
  <c r="G22" i="145"/>
  <c r="L16" i="94"/>
  <c r="AC15" i="137"/>
  <c r="R30" i="49"/>
  <c r="J10" i="97"/>
  <c r="G26" i="142"/>
  <c r="C15" i="45"/>
  <c r="S17" i="98"/>
  <c r="J23" i="108"/>
  <c r="J23" i="141"/>
  <c r="G27" i="145"/>
  <c r="O14" i="92"/>
  <c r="O14" i="152"/>
  <c r="F24" i="97"/>
  <c r="V24" i="49"/>
  <c r="Y24" i="49" s="1"/>
  <c r="H10" i="96"/>
  <c r="P30" i="48"/>
  <c r="C28" i="50"/>
  <c r="D23" i="137"/>
  <c r="G24" i="143"/>
  <c r="S23" i="103"/>
  <c r="D24" i="134"/>
  <c r="V16" i="103"/>
  <c r="W16" i="103" s="1"/>
  <c r="C28" i="107"/>
  <c r="C24" i="3"/>
  <c r="AC12" i="134"/>
  <c r="AB31" i="134"/>
  <c r="G17" i="98"/>
  <c r="L17" i="95"/>
  <c r="E26" i="142"/>
  <c r="J26" i="142"/>
  <c r="Y25" i="103"/>
  <c r="Z25" i="103" s="1"/>
  <c r="G24" i="148"/>
  <c r="D17" i="136"/>
  <c r="E17" i="136" s="1"/>
  <c r="G19" i="144"/>
  <c r="AC21" i="134"/>
  <c r="G21" i="143"/>
  <c r="L10" i="97"/>
  <c r="T30" i="49"/>
  <c r="M14" i="152"/>
  <c r="M14" i="92"/>
  <c r="AC20" i="145"/>
  <c r="G29" i="144"/>
  <c r="G16" i="107"/>
  <c r="J19" i="146"/>
  <c r="E19" i="146"/>
  <c r="K18" i="36"/>
  <c r="J18" i="36"/>
  <c r="AC12" i="68"/>
  <c r="E12" i="152"/>
  <c r="E16" i="68"/>
  <c r="E12" i="92"/>
  <c r="K14" i="43"/>
  <c r="L14" i="43"/>
  <c r="D17" i="138"/>
  <c r="E17" i="138" s="1"/>
  <c r="S16" i="104"/>
  <c r="G15" i="134"/>
  <c r="V16" i="105"/>
  <c r="W16" i="105" s="1"/>
  <c r="O18" i="92"/>
  <c r="O18" i="152"/>
  <c r="S31" i="144"/>
  <c r="J20" i="96"/>
  <c r="C12" i="45"/>
  <c r="K30" i="45"/>
  <c r="H31" i="84"/>
  <c r="G14" i="107"/>
  <c r="L23" i="95"/>
  <c r="J14" i="141"/>
  <c r="J14" i="108"/>
  <c r="AC16" i="134"/>
  <c r="E20" i="147"/>
  <c r="J20" i="147"/>
  <c r="Y23" i="103"/>
  <c r="Z23" i="103" s="1"/>
  <c r="E20" i="137"/>
  <c r="L24" i="102"/>
  <c r="K24" i="102"/>
  <c r="C20" i="45"/>
  <c r="G25" i="137"/>
  <c r="H25" i="137" s="1"/>
  <c r="E28" i="143"/>
  <c r="J28" i="143"/>
  <c r="G25" i="142"/>
  <c r="C11" i="54"/>
  <c r="F29" i="54"/>
  <c r="C16" i="45"/>
  <c r="G19" i="142"/>
  <c r="E16" i="45"/>
  <c r="G14" i="148"/>
  <c r="C28" i="45"/>
  <c r="S14" i="98"/>
  <c r="E21" i="134"/>
  <c r="F21" i="134" s="1"/>
  <c r="AC19" i="137"/>
  <c r="AC23" i="137"/>
  <c r="V20" i="47"/>
  <c r="Y20" i="47" s="1"/>
  <c r="F20" i="95"/>
  <c r="L27" i="108"/>
  <c r="X27" i="10"/>
  <c r="R29" i="51"/>
  <c r="S29" i="51" s="1"/>
  <c r="G26" i="148"/>
  <c r="F24" i="108"/>
  <c r="F24" i="141"/>
  <c r="T24" i="10"/>
  <c r="S22" i="105"/>
  <c r="D23" i="140"/>
  <c r="AC24" i="143"/>
  <c r="M18" i="98"/>
  <c r="J28" i="144"/>
  <c r="E28" i="144"/>
  <c r="F18" i="94"/>
  <c r="V18" i="34"/>
  <c r="C27" i="3"/>
  <c r="C31" i="107"/>
  <c r="G25" i="144"/>
  <c r="G21" i="142"/>
  <c r="D24" i="138"/>
  <c r="E24" i="138" s="1"/>
  <c r="S23" i="104"/>
  <c r="K25" i="102"/>
  <c r="L25" i="102"/>
  <c r="E12" i="147"/>
  <c r="J12" i="147"/>
  <c r="L31" i="147"/>
  <c r="D23" i="97"/>
  <c r="J13" i="145"/>
  <c r="E13" i="145"/>
  <c r="P19" i="58"/>
  <c r="E15" i="92"/>
  <c r="AC15" i="68"/>
  <c r="AA15" i="68" s="1"/>
  <c r="AC20" i="137"/>
  <c r="L15" i="43"/>
  <c r="K15" i="43"/>
  <c r="M13" i="98"/>
  <c r="D19" i="137"/>
  <c r="J18" i="147"/>
  <c r="E18" i="147"/>
  <c r="J17" i="148"/>
  <c r="E17" i="148"/>
  <c r="L11" i="96"/>
  <c r="C21" i="55"/>
  <c r="H20" i="95"/>
  <c r="D29" i="3"/>
  <c r="E22" i="3" s="1"/>
  <c r="C10" i="3"/>
  <c r="C14" i="107"/>
  <c r="N27" i="136"/>
  <c r="G20" i="147"/>
  <c r="E25" i="45"/>
  <c r="G29" i="139"/>
  <c r="D12" i="155"/>
  <c r="D30" i="34"/>
  <c r="D10" i="94"/>
  <c r="M29" i="51"/>
  <c r="N29" i="51" s="1"/>
  <c r="J21" i="36"/>
  <c r="K21" i="36"/>
  <c r="N19" i="79"/>
  <c r="K16" i="98"/>
  <c r="J17" i="145"/>
  <c r="E17" i="145"/>
  <c r="F23" i="95"/>
  <c r="V23" i="47"/>
  <c r="Y23" i="47" s="1"/>
  <c r="N28" i="136"/>
  <c r="J30" i="47"/>
  <c r="F25" i="94"/>
  <c r="V25" i="34"/>
  <c r="N17" i="136"/>
  <c r="N29" i="10"/>
  <c r="H10" i="108"/>
  <c r="H10" i="141"/>
  <c r="U31" i="148"/>
  <c r="V11" i="34"/>
  <c r="Y11" i="34" s="1"/>
  <c r="F11" i="94"/>
  <c r="AC24" i="137"/>
  <c r="J10" i="95"/>
  <c r="R30" i="47"/>
  <c r="N14" i="138"/>
  <c r="Y13" i="104"/>
  <c r="Z13" i="104" s="1"/>
  <c r="F23" i="141"/>
  <c r="T23" i="10"/>
  <c r="C26" i="106"/>
  <c r="F23" i="108"/>
  <c r="G25" i="143"/>
  <c r="G15" i="142"/>
  <c r="D29" i="140"/>
  <c r="S28" i="105"/>
  <c r="H13" i="97"/>
  <c r="M29" i="55"/>
  <c r="V18" i="105"/>
  <c r="W18" i="105" s="1"/>
  <c r="L21" i="108"/>
  <c r="X21" i="10"/>
  <c r="AC17" i="142"/>
  <c r="AC19" i="134"/>
  <c r="L21" i="96"/>
  <c r="E19" i="137"/>
  <c r="T19" i="79"/>
  <c r="O16" i="98"/>
  <c r="I30" i="45"/>
  <c r="E12" i="45"/>
  <c r="C26" i="45"/>
  <c r="D14" i="96"/>
  <c r="D13" i="136"/>
  <c r="E13" i="136" s="1"/>
  <c r="N20" i="138"/>
  <c r="Y19" i="104"/>
  <c r="Z19" i="104" s="1"/>
  <c r="E13" i="143"/>
  <c r="J13" i="143"/>
  <c r="D29" i="139"/>
  <c r="G14" i="98"/>
  <c r="V27" i="103"/>
  <c r="W27" i="103" s="1"/>
  <c r="AC14" i="144"/>
  <c r="D19" i="139"/>
  <c r="G17" i="137"/>
  <c r="H17" i="137" s="1"/>
  <c r="E18" i="92"/>
  <c r="AC18" i="68"/>
  <c r="AA18" i="68" s="1"/>
  <c r="E18" i="152"/>
  <c r="G16" i="148"/>
  <c r="R29" i="50"/>
  <c r="J17" i="144"/>
  <c r="E17" i="144"/>
  <c r="G23" i="148"/>
  <c r="F19" i="108"/>
  <c r="T19" i="10"/>
  <c r="F19" i="141"/>
  <c r="Z31" i="134"/>
  <c r="D13" i="139"/>
  <c r="K29" i="50"/>
  <c r="H14" i="97"/>
  <c r="J18" i="108"/>
  <c r="J18" i="141"/>
  <c r="D22" i="94"/>
  <c r="D24" i="155"/>
  <c r="V24" i="104"/>
  <c r="W24" i="104" s="1"/>
  <c r="H23" i="97"/>
  <c r="H23" i="96"/>
  <c r="H15" i="96"/>
  <c r="L15" i="97"/>
  <c r="AC18" i="145"/>
  <c r="V26" i="49"/>
  <c r="Y26" i="49" s="1"/>
  <c r="F26" i="97"/>
  <c r="L13" i="97"/>
  <c r="H17" i="94"/>
  <c r="AC27" i="143"/>
  <c r="Q29" i="10"/>
  <c r="J10" i="141"/>
  <c r="J10" i="108"/>
  <c r="J12" i="142"/>
  <c r="L31" i="142"/>
  <c r="E12" i="142"/>
  <c r="G17" i="107"/>
  <c r="E23" i="148"/>
  <c r="J23" i="148"/>
  <c r="G23" i="147"/>
  <c r="H18" i="108"/>
  <c r="H18" i="141"/>
  <c r="C30" i="84"/>
  <c r="I30" i="84" s="1"/>
  <c r="F19" i="94"/>
  <c r="V19" i="34"/>
  <c r="Y19" i="34" s="1"/>
  <c r="N31" i="142"/>
  <c r="G12" i="142"/>
  <c r="C12" i="54"/>
  <c r="E15" i="134"/>
  <c r="F17" i="96"/>
  <c r="V17" i="48"/>
  <c r="Y17" i="48" s="1"/>
  <c r="G28" i="145"/>
  <c r="J31" i="43"/>
  <c r="L11" i="43"/>
  <c r="K11" i="43"/>
  <c r="AC20" i="139"/>
  <c r="E24" i="145"/>
  <c r="J24" i="145"/>
  <c r="H16" i="108"/>
  <c r="H16" i="141"/>
  <c r="V18" i="49"/>
  <c r="Y18" i="49" s="1"/>
  <c r="F18" i="97"/>
  <c r="J20" i="142"/>
  <c r="E20" i="142"/>
  <c r="E28" i="137"/>
  <c r="F28" i="137" s="1"/>
  <c r="D24" i="96"/>
  <c r="E14" i="139"/>
  <c r="N23" i="140"/>
  <c r="Y22" i="105"/>
  <c r="Z22" i="105" s="1"/>
  <c r="E25" i="134"/>
  <c r="F12" i="141"/>
  <c r="F12" i="108"/>
  <c r="T12" i="10"/>
  <c r="U12" i="10" s="1"/>
  <c r="G19" i="148"/>
  <c r="G18" i="148"/>
  <c r="C14" i="56"/>
  <c r="G15" i="147"/>
  <c r="AC13" i="144"/>
  <c r="D29" i="136"/>
  <c r="E29" i="136" s="1"/>
  <c r="C17" i="52"/>
  <c r="N19" i="136"/>
  <c r="J18" i="148"/>
  <c r="E18" i="148"/>
  <c r="E24" i="147"/>
  <c r="J24" i="147"/>
  <c r="C18" i="53"/>
  <c r="AC15" i="144"/>
  <c r="E13" i="134"/>
  <c r="S31" i="148"/>
  <c r="V23" i="104"/>
  <c r="W23" i="104" s="1"/>
  <c r="G24" i="144"/>
  <c r="P29" i="56"/>
  <c r="L27" i="97"/>
  <c r="J27" i="97"/>
  <c r="S18" i="105"/>
  <c r="D19" i="140"/>
  <c r="D20" i="139"/>
  <c r="L19" i="97"/>
  <c r="C24" i="84"/>
  <c r="I24" i="84" s="1"/>
  <c r="K25" i="43"/>
  <c r="L25" i="43"/>
  <c r="AC13" i="125"/>
  <c r="D20" i="136"/>
  <c r="E20" i="136" s="1"/>
  <c r="E15" i="45"/>
  <c r="L22" i="95"/>
  <c r="J18" i="97"/>
  <c r="G17" i="134"/>
  <c r="H17" i="134" s="1"/>
  <c r="D20" i="138"/>
  <c r="E20" i="138" s="1"/>
  <c r="S19" i="104"/>
  <c r="AC26" i="147"/>
  <c r="C20" i="55"/>
  <c r="Y18" i="103"/>
  <c r="Z18" i="103" s="1"/>
  <c r="L24" i="95"/>
  <c r="J14" i="95"/>
  <c r="G22" i="137"/>
  <c r="H22" i="137" s="1"/>
  <c r="L12" i="95"/>
  <c r="F13" i="96"/>
  <c r="V13" i="48"/>
  <c r="Y13" i="48" s="1"/>
  <c r="G13" i="145"/>
  <c r="G26" i="134"/>
  <c r="H26" i="134" s="1"/>
  <c r="J14" i="143"/>
  <c r="E14" i="143"/>
  <c r="C17" i="53"/>
  <c r="V10" i="48"/>
  <c r="F30" i="48"/>
  <c r="F10" i="96"/>
  <c r="V26" i="48"/>
  <c r="Y26" i="48" s="1"/>
  <c r="F26" i="96"/>
  <c r="N18" i="136"/>
  <c r="J19" i="97"/>
  <c r="M29" i="56"/>
  <c r="G13" i="98"/>
  <c r="C23" i="106"/>
  <c r="M29" i="54"/>
  <c r="N29" i="54" s="1"/>
  <c r="E25" i="139"/>
  <c r="C22" i="45"/>
  <c r="F27" i="108"/>
  <c r="F27" i="141"/>
  <c r="T27" i="10"/>
  <c r="U27" i="10" s="1"/>
  <c r="AC22" i="139"/>
  <c r="G29" i="143"/>
  <c r="T18" i="10"/>
  <c r="U18" i="10" s="1"/>
  <c r="F18" i="108"/>
  <c r="F18" i="141"/>
  <c r="M12" i="152"/>
  <c r="Q16" i="68"/>
  <c r="M12" i="92"/>
  <c r="V21" i="103"/>
  <c r="W21" i="103" s="1"/>
  <c r="H23" i="108"/>
  <c r="H23" i="141"/>
  <c r="Q14" i="98"/>
  <c r="E13" i="144"/>
  <c r="J13" i="144"/>
  <c r="AC16" i="143"/>
  <c r="D20" i="137"/>
  <c r="M30" i="45"/>
  <c r="G16" i="142"/>
  <c r="C26" i="3"/>
  <c r="C30" i="107"/>
  <c r="E26" i="3"/>
  <c r="D24" i="97"/>
  <c r="J29" i="146"/>
  <c r="E29" i="146"/>
  <c r="Q16" i="98"/>
  <c r="W19" i="79"/>
  <c r="G25" i="107"/>
  <c r="S12" i="104"/>
  <c r="D13" i="138"/>
  <c r="E13" i="138" s="1"/>
  <c r="G27" i="142"/>
  <c r="S25" i="105"/>
  <c r="D26" i="140"/>
  <c r="Q15" i="125"/>
  <c r="U31" i="147"/>
  <c r="D15" i="139"/>
  <c r="Y21" i="103"/>
  <c r="Z21" i="103" s="1"/>
  <c r="S21" i="104"/>
  <c r="D22" i="138"/>
  <c r="E22" i="138" s="1"/>
  <c r="V19" i="105"/>
  <c r="W19" i="105" s="1"/>
  <c r="E21" i="145"/>
  <c r="J21" i="145"/>
  <c r="S31" i="146"/>
  <c r="D15" i="95"/>
  <c r="Y25" i="105"/>
  <c r="Z25" i="105" s="1"/>
  <c r="N26" i="140"/>
  <c r="Q14" i="92"/>
  <c r="Q14" i="152"/>
  <c r="P29" i="52"/>
  <c r="C20" i="57"/>
  <c r="K29" i="10"/>
  <c r="F10" i="141"/>
  <c r="T10" i="10"/>
  <c r="R10" i="10"/>
  <c r="F10" i="108"/>
  <c r="V15" i="104"/>
  <c r="W15" i="104" s="1"/>
  <c r="J22" i="94"/>
  <c r="J31" i="136"/>
  <c r="K31" i="136" s="1"/>
  <c r="F26" i="108"/>
  <c r="F26" i="141"/>
  <c r="T26" i="10"/>
  <c r="C24" i="107"/>
  <c r="C20" i="3"/>
  <c r="E20" i="3"/>
  <c r="L16" i="95"/>
  <c r="M18" i="152"/>
  <c r="M18" i="92"/>
  <c r="C24" i="55"/>
  <c r="F17" i="94"/>
  <c r="V17" i="34"/>
  <c r="U17" i="34" s="1"/>
  <c r="Y14" i="104"/>
  <c r="Z14" i="104" s="1"/>
  <c r="N15" i="138"/>
  <c r="C21" i="54"/>
  <c r="G24" i="146"/>
  <c r="C13" i="84"/>
  <c r="D31" i="84"/>
  <c r="C25" i="56"/>
  <c r="V16" i="104"/>
  <c r="W16" i="104" s="1"/>
  <c r="J14" i="36"/>
  <c r="K14" i="36"/>
  <c r="D19" i="97"/>
  <c r="AB31" i="143"/>
  <c r="G26" i="139"/>
  <c r="N30" i="49"/>
  <c r="AC21" i="144"/>
  <c r="L10" i="94"/>
  <c r="T30" i="34"/>
  <c r="Z15" i="125"/>
  <c r="U31" i="146"/>
  <c r="E22" i="139"/>
  <c r="E26" i="45"/>
  <c r="J16" i="146"/>
  <c r="E16" i="146"/>
  <c r="J20" i="108"/>
  <c r="J20" i="141"/>
  <c r="R20" i="10"/>
  <c r="L11" i="102"/>
  <c r="K11" i="102"/>
  <c r="Z31" i="143"/>
  <c r="V22" i="104"/>
  <c r="W22" i="104" s="1"/>
  <c r="E18" i="134"/>
  <c r="S17" i="92"/>
  <c r="Z21" i="68"/>
  <c r="S17" i="152"/>
  <c r="E26" i="139"/>
  <c r="C22" i="107"/>
  <c r="C18" i="3"/>
  <c r="E18" i="3"/>
  <c r="G19" i="152"/>
  <c r="G19" i="92"/>
  <c r="G18" i="107"/>
  <c r="N13" i="140"/>
  <c r="Y12" i="105"/>
  <c r="Z12" i="105" s="1"/>
  <c r="C25" i="84"/>
  <c r="H21" i="95"/>
  <c r="C11" i="52"/>
  <c r="F29" i="52"/>
  <c r="S14" i="152"/>
  <c r="S14" i="92"/>
  <c r="J21" i="144"/>
  <c r="E21" i="144"/>
  <c r="J18" i="143"/>
  <c r="E18" i="143"/>
  <c r="C12" i="57"/>
  <c r="H12" i="96"/>
  <c r="C25" i="107"/>
  <c r="C21" i="3"/>
  <c r="E21" i="3"/>
  <c r="J18" i="95"/>
  <c r="AC23" i="145"/>
  <c r="D25" i="97"/>
  <c r="G19" i="145"/>
  <c r="AC29" i="139"/>
  <c r="I16" i="98"/>
  <c r="K19" i="79"/>
  <c r="L22" i="108"/>
  <c r="X22" i="10"/>
  <c r="C18" i="50"/>
  <c r="AC21" i="145"/>
  <c r="G25" i="134"/>
  <c r="E20" i="143"/>
  <c r="J20" i="143"/>
  <c r="F11" i="95"/>
  <c r="V11" i="47"/>
  <c r="Y11" i="47" s="1"/>
  <c r="N21" i="68"/>
  <c r="K17" i="92"/>
  <c r="K17" i="152"/>
  <c r="D14" i="95"/>
  <c r="AC28" i="137"/>
  <c r="G14" i="142"/>
  <c r="S18" i="103"/>
  <c r="D19" i="134"/>
  <c r="E17" i="45"/>
  <c r="N16" i="138"/>
  <c r="Y15" i="104"/>
  <c r="Z15" i="104" s="1"/>
  <c r="N15" i="140"/>
  <c r="Y14" i="105"/>
  <c r="Z14" i="105" s="1"/>
  <c r="C14" i="50"/>
  <c r="S13" i="104"/>
  <c r="D14" i="138"/>
  <c r="E14" i="138" s="1"/>
  <c r="L18" i="43"/>
  <c r="K18" i="43"/>
  <c r="D14" i="137"/>
  <c r="S12" i="98"/>
  <c r="Z15" i="79"/>
  <c r="T16" i="10"/>
  <c r="U16" i="10" s="1"/>
  <c r="F16" i="108"/>
  <c r="F16" i="141"/>
  <c r="H15" i="97"/>
  <c r="N24" i="138"/>
  <c r="Y23" i="104"/>
  <c r="Z23" i="104" s="1"/>
  <c r="M31" i="138"/>
  <c r="N31" i="138" s="1"/>
  <c r="Y11" i="104"/>
  <c r="N12" i="138"/>
  <c r="C14" i="3"/>
  <c r="C18" i="107"/>
  <c r="E14" i="3"/>
  <c r="E16" i="98"/>
  <c r="AC16" i="79"/>
  <c r="E19" i="79"/>
  <c r="I12" i="152"/>
  <c r="K16" i="68"/>
  <c r="I12" i="92"/>
  <c r="V24" i="103"/>
  <c r="W24" i="103" s="1"/>
  <c r="L12" i="43"/>
  <c r="K12" i="43"/>
  <c r="E21" i="139"/>
  <c r="J25" i="96"/>
  <c r="C23" i="56"/>
  <c r="E24" i="134"/>
  <c r="F24" i="134" s="1"/>
  <c r="G19" i="134"/>
  <c r="H19" i="134" s="1"/>
  <c r="AC29" i="134"/>
  <c r="J13" i="36"/>
  <c r="K13" i="36"/>
  <c r="Y11" i="105"/>
  <c r="N12" i="140"/>
  <c r="M31" i="140"/>
  <c r="N31" i="140" s="1"/>
  <c r="H16" i="95"/>
  <c r="D28" i="136"/>
  <c r="E28" i="136" s="1"/>
  <c r="J27" i="95"/>
  <c r="L12" i="97"/>
  <c r="L31" i="143"/>
  <c r="J12" i="143"/>
  <c r="E12" i="143"/>
  <c r="H17" i="97"/>
  <c r="L26" i="95"/>
  <c r="AC13" i="137"/>
  <c r="C28" i="57"/>
  <c r="J15" i="141"/>
  <c r="J15" i="108"/>
  <c r="R15" i="10"/>
  <c r="N23" i="136"/>
  <c r="E15" i="139"/>
  <c r="F15" i="139" s="1"/>
  <c r="K15" i="125"/>
  <c r="D13" i="95"/>
  <c r="S17" i="103"/>
  <c r="D18" i="134"/>
  <c r="G28" i="148"/>
  <c r="E19" i="92"/>
  <c r="AC19" i="68"/>
  <c r="E19" i="152"/>
  <c r="G13" i="148"/>
  <c r="D26" i="138"/>
  <c r="E26" i="138" s="1"/>
  <c r="S25" i="104"/>
  <c r="G29" i="107"/>
  <c r="D13" i="97"/>
  <c r="H24" i="94"/>
  <c r="L26" i="108"/>
  <c r="E15" i="148"/>
  <c r="J15" i="148"/>
  <c r="I13" i="98"/>
  <c r="V27" i="105"/>
  <c r="W27" i="105" s="1"/>
  <c r="D21" i="94"/>
  <c r="D23" i="155"/>
  <c r="AC29" i="146"/>
  <c r="E17" i="137"/>
  <c r="F17" i="137" s="1"/>
  <c r="G21" i="139"/>
  <c r="M17" i="152"/>
  <c r="Q21" i="68"/>
  <c r="M17" i="92"/>
  <c r="H13" i="95"/>
  <c r="F12" i="96"/>
  <c r="V12" i="48"/>
  <c r="Y12" i="48" s="1"/>
  <c r="T14" i="10"/>
  <c r="U14" i="10" s="1"/>
  <c r="F14" i="108"/>
  <c r="F14" i="141"/>
  <c r="S31" i="147"/>
  <c r="C29" i="45"/>
  <c r="G20" i="142"/>
  <c r="G16" i="134"/>
  <c r="H16" i="134" s="1"/>
  <c r="S22" i="103"/>
  <c r="D23" i="134"/>
  <c r="O13" i="98"/>
  <c r="D18" i="96"/>
  <c r="V21" i="105"/>
  <c r="W21" i="105" s="1"/>
  <c r="K29" i="53"/>
  <c r="D21" i="136"/>
  <c r="E21" i="136" s="1"/>
  <c r="Q13" i="98"/>
  <c r="Y14" i="103"/>
  <c r="Z14" i="103" s="1"/>
  <c r="G28" i="146"/>
  <c r="D19" i="136"/>
  <c r="E19" i="136" s="1"/>
  <c r="J13" i="95"/>
  <c r="K29" i="55"/>
  <c r="H19" i="108"/>
  <c r="H19" i="141"/>
  <c r="Q20" i="92"/>
  <c r="E22" i="142"/>
  <c r="J22" i="142"/>
  <c r="V22" i="103"/>
  <c r="W22" i="103" s="1"/>
  <c r="Q30" i="45"/>
  <c r="G31" i="136"/>
  <c r="D12" i="136"/>
  <c r="E12" i="136" s="1"/>
  <c r="C25" i="106"/>
  <c r="D13" i="94"/>
  <c r="D15" i="155"/>
  <c r="D20" i="140"/>
  <c r="S19" i="105"/>
  <c r="C18" i="84"/>
  <c r="L12" i="102"/>
  <c r="K12" i="102"/>
  <c r="C16" i="3"/>
  <c r="C20" i="107"/>
  <c r="E16" i="3"/>
  <c r="V27" i="48"/>
  <c r="Y27" i="48" s="1"/>
  <c r="F27" i="96"/>
  <c r="J12" i="145"/>
  <c r="E12" i="145"/>
  <c r="L31" i="145"/>
  <c r="Y27" i="105"/>
  <c r="Z27" i="105" s="1"/>
  <c r="N28" i="140"/>
  <c r="G30" i="45"/>
  <c r="C13" i="45"/>
  <c r="G16" i="143"/>
  <c r="K22" i="43"/>
  <c r="L22" i="43"/>
  <c r="E17" i="92"/>
  <c r="AC17" i="68"/>
  <c r="E21" i="68"/>
  <c r="E17" i="152"/>
  <c r="AC26" i="145"/>
  <c r="D22" i="140"/>
  <c r="S21" i="105"/>
  <c r="L30" i="47"/>
  <c r="C18" i="55"/>
  <c r="V22" i="105"/>
  <c r="W22" i="105" s="1"/>
  <c r="Y20" i="103"/>
  <c r="Z20" i="103" s="1"/>
  <c r="G16" i="146"/>
  <c r="G28" i="147"/>
  <c r="K13" i="98"/>
  <c r="D23" i="94"/>
  <c r="D25" i="155"/>
  <c r="J21" i="142"/>
  <c r="E21" i="142"/>
  <c r="D16" i="96"/>
  <c r="L15" i="108"/>
  <c r="X15" i="10"/>
  <c r="J27" i="144"/>
  <c r="E27" i="144"/>
  <c r="L24" i="97"/>
  <c r="F25" i="96"/>
  <c r="V25" i="48"/>
  <c r="Y25" i="48" s="1"/>
  <c r="Q13" i="152"/>
  <c r="Q13" i="92"/>
  <c r="S31" i="143"/>
  <c r="X31" i="137"/>
  <c r="C26" i="53"/>
  <c r="AC18" i="146"/>
  <c r="H22" i="97"/>
  <c r="G13" i="142"/>
  <c r="L18" i="94"/>
  <c r="G13" i="134"/>
  <c r="D27" i="137"/>
  <c r="C16" i="54"/>
  <c r="AC12" i="137"/>
  <c r="AB31" i="137"/>
  <c r="AC31" i="137" s="1"/>
  <c r="D15" i="94"/>
  <c r="D17" i="155"/>
  <c r="G18" i="92"/>
  <c r="G18" i="152"/>
  <c r="L15" i="95"/>
  <c r="D22" i="95"/>
  <c r="N15" i="125"/>
  <c r="P29" i="50"/>
  <c r="E17" i="142"/>
  <c r="J17" i="142"/>
  <c r="J18" i="94"/>
  <c r="C27" i="56"/>
  <c r="U31" i="145"/>
  <c r="J22" i="108"/>
  <c r="J22" i="141"/>
  <c r="R22" i="10"/>
  <c r="L21" i="43"/>
  <c r="K21" i="43"/>
  <c r="E21" i="146"/>
  <c r="J21" i="146"/>
  <c r="M15" i="92"/>
  <c r="D16" i="137"/>
  <c r="J19" i="147"/>
  <c r="E19" i="147"/>
  <c r="E18" i="142"/>
  <c r="J18" i="142"/>
  <c r="D18" i="142" s="1"/>
  <c r="K18" i="142" s="1"/>
  <c r="G21" i="144"/>
  <c r="C20" i="106"/>
  <c r="D18" i="136"/>
  <c r="E18" i="136" s="1"/>
  <c r="AC19" i="139"/>
  <c r="V26" i="47"/>
  <c r="Y26" i="47" s="1"/>
  <c r="F26" i="95"/>
  <c r="G24" i="137"/>
  <c r="H24" i="137" s="1"/>
  <c r="G27" i="134"/>
  <c r="H27" i="134" s="1"/>
  <c r="AC15" i="148"/>
  <c r="V13" i="34"/>
  <c r="F13" i="94"/>
  <c r="K17" i="102"/>
  <c r="L17" i="102"/>
  <c r="L30" i="49"/>
  <c r="Y17" i="105"/>
  <c r="Z17" i="105" s="1"/>
  <c r="N18" i="140"/>
  <c r="G15" i="92"/>
  <c r="M13" i="92"/>
  <c r="M13" i="152"/>
  <c r="D23" i="136"/>
  <c r="E23" i="136" s="1"/>
  <c r="G26" i="145"/>
  <c r="Y17" i="103"/>
  <c r="Z17" i="103" s="1"/>
  <c r="E15" i="137"/>
  <c r="V23" i="103"/>
  <c r="W23" i="103" s="1"/>
  <c r="G25" i="145"/>
  <c r="AC20" i="134"/>
  <c r="H29" i="50"/>
  <c r="I29" i="50" s="1"/>
  <c r="C18" i="106"/>
  <c r="C25" i="52"/>
  <c r="J22" i="147"/>
  <c r="E22" i="147"/>
  <c r="C17" i="106"/>
  <c r="I17" i="106" s="1"/>
  <c r="AC16" i="137"/>
  <c r="G14" i="144"/>
  <c r="E16" i="144"/>
  <c r="J16" i="144"/>
  <c r="J16" i="108"/>
  <c r="J16" i="141"/>
  <c r="V28" i="103"/>
  <c r="W28" i="103" s="1"/>
  <c r="L26" i="97"/>
  <c r="E23" i="134"/>
  <c r="F23" i="134" s="1"/>
  <c r="C23" i="84"/>
  <c r="V13" i="49"/>
  <c r="Y13" i="49" s="1"/>
  <c r="F13" i="97"/>
  <c r="J19" i="96"/>
  <c r="AC26" i="134"/>
  <c r="J15" i="142"/>
  <c r="E15" i="142"/>
  <c r="H27" i="96"/>
  <c r="L13" i="94"/>
  <c r="U13" i="34"/>
  <c r="G14" i="137"/>
  <c r="E15" i="125"/>
  <c r="AC12" i="125"/>
  <c r="E28" i="147"/>
  <c r="J28" i="147"/>
  <c r="V20" i="103"/>
  <c r="W20" i="103" s="1"/>
  <c r="V26" i="104"/>
  <c r="W26" i="104" s="1"/>
  <c r="K20" i="92"/>
  <c r="Y17" i="104"/>
  <c r="Z17" i="104" s="1"/>
  <c r="N18" i="138"/>
  <c r="E19" i="142"/>
  <c r="J19" i="142"/>
  <c r="V21" i="104"/>
  <c r="W21" i="104" s="1"/>
  <c r="L24" i="43"/>
  <c r="K24" i="43"/>
  <c r="D26" i="137"/>
  <c r="S17" i="104"/>
  <c r="D18" i="138"/>
  <c r="E18" i="138" s="1"/>
  <c r="E16" i="134"/>
  <c r="F16" i="134" s="1"/>
  <c r="J27" i="36"/>
  <c r="K27" i="36"/>
  <c r="J21" i="96"/>
  <c r="E25" i="137"/>
  <c r="F25" i="137" s="1"/>
  <c r="Y19" i="103"/>
  <c r="Z19" i="103" s="1"/>
  <c r="AC22" i="143"/>
  <c r="AC19" i="144"/>
  <c r="C15" i="107"/>
  <c r="C11" i="3"/>
  <c r="E11" i="3"/>
  <c r="AC20" i="144"/>
  <c r="G16" i="144"/>
  <c r="G13" i="137"/>
  <c r="H13" i="137" s="1"/>
  <c r="S20" i="92"/>
  <c r="AC13" i="68"/>
  <c r="E13" i="92"/>
  <c r="E13" i="152"/>
  <c r="Y11" i="103"/>
  <c r="X31" i="134"/>
  <c r="F30" i="47"/>
  <c r="V10" i="47"/>
  <c r="F10" i="95"/>
  <c r="R30" i="34"/>
  <c r="J10" i="94"/>
  <c r="L18" i="95"/>
  <c r="I15" i="92"/>
  <c r="E22" i="145"/>
  <c r="J22" i="145"/>
  <c r="J23" i="144"/>
  <c r="E23" i="144"/>
  <c r="J24" i="108"/>
  <c r="J24" i="141"/>
  <c r="R24" i="10"/>
  <c r="K25" i="36"/>
  <c r="J25" i="36"/>
  <c r="L31" i="146"/>
  <c r="E12" i="146"/>
  <c r="J12" i="146"/>
  <c r="R29" i="57"/>
  <c r="S29" i="57" s="1"/>
  <c r="D12" i="140"/>
  <c r="S11" i="105"/>
  <c r="G31" i="140"/>
  <c r="D10" i="96"/>
  <c r="D30" i="48"/>
  <c r="H22" i="94"/>
  <c r="E13" i="142"/>
  <c r="J13" i="142"/>
  <c r="J21" i="94"/>
  <c r="V23" i="48"/>
  <c r="Y23" i="48" s="1"/>
  <c r="F23" i="96"/>
  <c r="Y15" i="103"/>
  <c r="Z15" i="103" s="1"/>
  <c r="S12" i="105"/>
  <c r="D13" i="140"/>
  <c r="C27" i="57"/>
  <c r="C16" i="55"/>
  <c r="V17" i="103"/>
  <c r="W17" i="103" s="1"/>
  <c r="H18" i="94"/>
  <c r="L16" i="108"/>
  <c r="X16" i="10"/>
  <c r="D11" i="96"/>
  <c r="V12" i="49"/>
  <c r="Y12" i="49" s="1"/>
  <c r="F12" i="97"/>
  <c r="C16" i="51"/>
  <c r="G12" i="145"/>
  <c r="N31" i="145"/>
  <c r="H16" i="94"/>
  <c r="F29" i="53"/>
  <c r="C11" i="53"/>
  <c r="H19" i="95"/>
  <c r="F24" i="94"/>
  <c r="V24" i="34"/>
  <c r="F18" i="95"/>
  <c r="V18" i="47"/>
  <c r="Y18" i="47" s="1"/>
  <c r="D15" i="134"/>
  <c r="S14" i="103"/>
  <c r="J21" i="147"/>
  <c r="E21" i="147"/>
  <c r="Y12" i="103"/>
  <c r="Z12" i="103" s="1"/>
  <c r="F16" i="96"/>
  <c r="V16" i="48"/>
  <c r="Y16" i="48" s="1"/>
  <c r="G27" i="148"/>
  <c r="E28" i="134"/>
  <c r="F28" i="134" s="1"/>
  <c r="F21" i="141"/>
  <c r="T21" i="10"/>
  <c r="U21" i="10" s="1"/>
  <c r="F21" i="108"/>
  <c r="M19" i="152"/>
  <c r="M19" i="92"/>
  <c r="AC22" i="145"/>
  <c r="G21" i="145"/>
  <c r="D21" i="95"/>
  <c r="U31" i="137"/>
  <c r="V31" i="137" s="1"/>
  <c r="D27" i="139"/>
  <c r="AC14" i="143"/>
  <c r="E13" i="137"/>
  <c r="F13" i="137" s="1"/>
  <c r="G18" i="139"/>
  <c r="D24" i="95"/>
  <c r="D22" i="134"/>
  <c r="S21" i="103"/>
  <c r="AC29" i="137"/>
  <c r="G29" i="146"/>
  <c r="E14" i="152"/>
  <c r="E14" i="92"/>
  <c r="AC14" i="68"/>
  <c r="E24" i="143"/>
  <c r="J24" i="143"/>
  <c r="C25" i="45"/>
  <c r="D12" i="96"/>
  <c r="C28" i="55"/>
  <c r="AC28" i="139"/>
  <c r="AC22" i="144"/>
  <c r="D16" i="155"/>
  <c r="D14" i="94"/>
  <c r="Q15" i="79"/>
  <c r="M12" i="98"/>
  <c r="C16" i="106"/>
  <c r="G28" i="134"/>
  <c r="H28" i="134" s="1"/>
  <c r="Y28" i="103"/>
  <c r="Z28" i="103" s="1"/>
  <c r="N21" i="136"/>
  <c r="Y24" i="103"/>
  <c r="Z24" i="103" s="1"/>
  <c r="V18" i="103"/>
  <c r="W18" i="103" s="1"/>
  <c r="E24" i="45"/>
  <c r="H30" i="34"/>
  <c r="E25" i="147"/>
  <c r="J25" i="147"/>
  <c r="G18" i="147"/>
  <c r="S27" i="104"/>
  <c r="D28" i="138"/>
  <c r="E28" i="138" s="1"/>
  <c r="D24" i="107"/>
  <c r="I23" i="106"/>
  <c r="Z31" i="146"/>
  <c r="E29" i="139"/>
  <c r="F29" i="139" s="1"/>
  <c r="S18" i="104"/>
  <c r="D19" i="138"/>
  <c r="E19" i="138" s="1"/>
  <c r="G26" i="146"/>
  <c r="C19" i="58"/>
  <c r="S13" i="98"/>
  <c r="H29" i="52"/>
  <c r="I29" i="52" s="1"/>
  <c r="C22" i="84"/>
  <c r="D19" i="107"/>
  <c r="I18" i="106"/>
  <c r="K12" i="36"/>
  <c r="J12" i="36"/>
  <c r="G22" i="107"/>
  <c r="E28" i="45"/>
  <c r="D30" i="47"/>
  <c r="D10" i="95"/>
  <c r="R29" i="54"/>
  <c r="S29" i="54" s="1"/>
  <c r="R29" i="53"/>
  <c r="S29" i="53" s="1"/>
  <c r="G19" i="107"/>
  <c r="I18" i="84"/>
  <c r="J14" i="148"/>
  <c r="E14" i="148"/>
  <c r="C17" i="84"/>
  <c r="O18" i="98"/>
  <c r="H29" i="57"/>
  <c r="I29" i="57" s="1"/>
  <c r="D18" i="95"/>
  <c r="G15" i="137"/>
  <c r="G27" i="137"/>
  <c r="H27" i="137" s="1"/>
  <c r="G23" i="139"/>
  <c r="H23" i="139" s="1"/>
  <c r="D20" i="94"/>
  <c r="D22" i="155"/>
  <c r="N27" i="138"/>
  <c r="Y26" i="104"/>
  <c r="Z26" i="104" s="1"/>
  <c r="E24" i="146"/>
  <c r="J24" i="146"/>
  <c r="G19" i="147"/>
  <c r="G27" i="147"/>
  <c r="AC12" i="79"/>
  <c r="E12" i="98"/>
  <c r="E15" i="79"/>
  <c r="G18" i="142"/>
  <c r="E20" i="145"/>
  <c r="J20" i="145"/>
  <c r="D12" i="94"/>
  <c r="D14" i="155"/>
  <c r="G20" i="148"/>
  <c r="G16" i="139"/>
  <c r="Q17" i="98"/>
  <c r="G27" i="107"/>
  <c r="D18" i="107"/>
  <c r="O19" i="58"/>
  <c r="G27" i="139"/>
  <c r="H27" i="139" s="1"/>
  <c r="V28" i="105"/>
  <c r="W28" i="105" s="1"/>
  <c r="K19" i="58"/>
  <c r="I12" i="98"/>
  <c r="K15" i="79"/>
  <c r="H19" i="79"/>
  <c r="G16" i="98"/>
  <c r="D18" i="139"/>
  <c r="D15" i="97"/>
  <c r="D22" i="139"/>
  <c r="D30" i="107"/>
  <c r="F19" i="58"/>
  <c r="G24" i="107"/>
  <c r="I23" i="84"/>
  <c r="S18" i="98"/>
  <c r="G24" i="145"/>
  <c r="K14" i="98"/>
  <c r="D12" i="97"/>
  <c r="AC22" i="147"/>
  <c r="C27" i="84"/>
  <c r="I27" i="84" s="1"/>
  <c r="AC18" i="137"/>
  <c r="K23" i="36"/>
  <c r="J23" i="36"/>
  <c r="I19" i="58"/>
  <c r="D26" i="95"/>
  <c r="V25" i="105"/>
  <c r="W25" i="105" s="1"/>
  <c r="G28" i="137"/>
  <c r="H28" i="137" s="1"/>
  <c r="L19" i="43"/>
  <c r="K19" i="43"/>
  <c r="E14" i="45"/>
  <c r="K26" i="36"/>
  <c r="J26" i="36"/>
  <c r="AC18" i="139"/>
  <c r="C12" i="3"/>
  <c r="C16" i="107"/>
  <c r="E12" i="3"/>
  <c r="C15" i="84"/>
  <c r="D11" i="97"/>
  <c r="C26" i="50"/>
  <c r="G12" i="152"/>
  <c r="G12" i="92"/>
  <c r="H16" i="68"/>
  <c r="E23" i="145"/>
  <c r="J23" i="145"/>
  <c r="D23" i="145" s="1"/>
  <c r="K23" i="145" s="1"/>
  <c r="D25" i="136"/>
  <c r="E25" i="136" s="1"/>
  <c r="D16" i="139"/>
  <c r="G15" i="148"/>
  <c r="D24" i="140"/>
  <c r="S23" i="105"/>
  <c r="Z31" i="139"/>
  <c r="E20" i="134"/>
  <c r="F20" i="134" s="1"/>
  <c r="AC21" i="146"/>
  <c r="G16" i="137"/>
  <c r="H16" i="137" s="1"/>
  <c r="G14" i="139"/>
  <c r="D21" i="107"/>
  <c r="E21" i="107" s="1"/>
  <c r="I20" i="106"/>
  <c r="V24" i="105"/>
  <c r="W24" i="105" s="1"/>
  <c r="E29" i="143"/>
  <c r="J29" i="143"/>
  <c r="V17" i="105"/>
  <c r="W17" i="105" s="1"/>
  <c r="V13" i="105"/>
  <c r="W13" i="105" s="1"/>
  <c r="G17" i="148"/>
  <c r="K22" i="36"/>
  <c r="J22" i="36"/>
  <c r="G15" i="146"/>
  <c r="L25" i="108"/>
  <c r="X25" i="10"/>
  <c r="AC21" i="139"/>
  <c r="D15" i="96"/>
  <c r="U31" i="134"/>
  <c r="E14" i="98"/>
  <c r="AC14" i="79"/>
  <c r="AC26" i="137"/>
  <c r="L17" i="108"/>
  <c r="X17" i="10"/>
  <c r="G22" i="147"/>
  <c r="E15" i="143"/>
  <c r="J15" i="143"/>
  <c r="G15" i="107"/>
  <c r="I14" i="84"/>
  <c r="J25" i="148"/>
  <c r="E25" i="148"/>
  <c r="S17" i="105"/>
  <c r="D18" i="140"/>
  <c r="N21" i="138"/>
  <c r="Y20" i="104"/>
  <c r="Z20" i="104" s="1"/>
  <c r="E20" i="92"/>
  <c r="AC20" i="68"/>
  <c r="D29" i="107"/>
  <c r="J20" i="144"/>
  <c r="E20" i="144"/>
  <c r="E21" i="143"/>
  <c r="J21" i="143"/>
  <c r="D21" i="143" s="1"/>
  <c r="K21" i="143" s="1"/>
  <c r="D16" i="107"/>
  <c r="D20" i="97"/>
  <c r="E18" i="137"/>
  <c r="F18" i="137" s="1"/>
  <c r="J14" i="96"/>
  <c r="J19" i="144"/>
  <c r="E19" i="144"/>
  <c r="F13" i="141"/>
  <c r="F13" i="108"/>
  <c r="T13" i="10"/>
  <c r="U13" i="10" s="1"/>
  <c r="X31" i="139"/>
  <c r="F30" i="34"/>
  <c r="F10" i="94"/>
  <c r="V10" i="34"/>
  <c r="L24" i="108"/>
  <c r="X24" i="10"/>
  <c r="AC28" i="148"/>
  <c r="D29" i="102"/>
  <c r="V19" i="104"/>
  <c r="W19" i="104" s="1"/>
  <c r="L18" i="108"/>
  <c r="X18" i="10"/>
  <c r="G19" i="137"/>
  <c r="N22" i="140"/>
  <c r="Y21" i="105"/>
  <c r="Z21" i="105" s="1"/>
  <c r="G18" i="137"/>
  <c r="H18" i="137" s="1"/>
  <c r="Q19" i="58"/>
  <c r="N14" i="140"/>
  <c r="Y13" i="105"/>
  <c r="Z13" i="105" s="1"/>
  <c r="G12" i="146"/>
  <c r="N31" i="146"/>
  <c r="AC17" i="147"/>
  <c r="V23" i="105"/>
  <c r="W23" i="105" s="1"/>
  <c r="E17" i="147"/>
  <c r="J17" i="147"/>
  <c r="E29" i="148"/>
  <c r="J29" i="148"/>
  <c r="J26" i="141"/>
  <c r="J26" i="108"/>
  <c r="R26" i="10"/>
  <c r="G12" i="139"/>
  <c r="H12" i="139" s="1"/>
  <c r="N31" i="139"/>
  <c r="O31" i="139" s="1"/>
  <c r="R29" i="55"/>
  <c r="S29" i="55" s="1"/>
  <c r="G25" i="148"/>
  <c r="G12" i="98"/>
  <c r="H15" i="79"/>
  <c r="Q19" i="79"/>
  <c r="M16" i="98"/>
  <c r="J22" i="146"/>
  <c r="E22" i="146"/>
  <c r="C28" i="84"/>
  <c r="G17" i="147"/>
  <c r="AC29" i="144"/>
  <c r="E19" i="58"/>
  <c r="E17" i="146"/>
  <c r="J17" i="146"/>
  <c r="G20" i="144"/>
  <c r="D20" i="107"/>
  <c r="AC12" i="148"/>
  <c r="AB31" i="148"/>
  <c r="O17" i="98"/>
  <c r="G19" i="139"/>
  <c r="H19" i="139" s="1"/>
  <c r="H24" i="97"/>
  <c r="G15" i="139"/>
  <c r="H15" i="139" s="1"/>
  <c r="AC17" i="146"/>
  <c r="C16" i="84"/>
  <c r="I16" i="84" s="1"/>
  <c r="D20" i="95"/>
  <c r="D25" i="107"/>
  <c r="D17" i="107"/>
  <c r="I16" i="106"/>
  <c r="E18" i="98"/>
  <c r="AC18" i="79"/>
  <c r="S28" i="104"/>
  <c r="D29" i="138"/>
  <c r="E29" i="138" s="1"/>
  <c r="D25" i="94"/>
  <c r="D27" i="155"/>
  <c r="E27" i="139"/>
  <c r="F27" i="139" s="1"/>
  <c r="O14" i="98"/>
  <c r="AC16" i="139"/>
  <c r="L19" i="58"/>
  <c r="K17" i="98"/>
  <c r="G16" i="147"/>
  <c r="D22" i="96"/>
  <c r="AC14" i="139"/>
  <c r="AC25" i="142"/>
  <c r="G17" i="146"/>
  <c r="G27" i="144"/>
  <c r="D19" i="58"/>
  <c r="J17" i="36"/>
  <c r="K17" i="36"/>
  <c r="M29" i="52"/>
  <c r="N29" i="52" s="1"/>
  <c r="AB31" i="139"/>
  <c r="AC31" i="139" s="1"/>
  <c r="AC12" i="139"/>
  <c r="AB31" i="147"/>
  <c r="AC12" i="147"/>
  <c r="G13" i="139"/>
  <c r="H13" i="139" s="1"/>
  <c r="G31" i="107"/>
  <c r="D28" i="107"/>
  <c r="D25" i="134"/>
  <c r="S24" i="103"/>
  <c r="S12" i="103"/>
  <c r="D13" i="134"/>
  <c r="G25" i="139"/>
  <c r="N15" i="136"/>
  <c r="G17" i="144"/>
  <c r="H26" i="141"/>
  <c r="H26" i="108"/>
  <c r="G26" i="137"/>
  <c r="H26" i="137" s="1"/>
  <c r="J28" i="142"/>
  <c r="E28" i="142"/>
  <c r="H14" i="141"/>
  <c r="H14" i="108"/>
  <c r="Y13" i="103"/>
  <c r="Z13" i="103" s="1"/>
  <c r="H11" i="97"/>
  <c r="D17" i="97"/>
  <c r="E27" i="45"/>
  <c r="D25" i="140"/>
  <c r="S24" i="105"/>
  <c r="D23" i="95"/>
  <c r="U31" i="139"/>
  <c r="R19" i="58"/>
  <c r="G14" i="146"/>
  <c r="N31" i="148"/>
  <c r="G12" i="148"/>
  <c r="N25" i="140"/>
  <c r="Y24" i="105"/>
  <c r="Z24" i="105" s="1"/>
  <c r="D22" i="107"/>
  <c r="E18" i="139"/>
  <c r="F18" i="139" s="1"/>
  <c r="D10" i="97"/>
  <c r="D30" i="49"/>
  <c r="K18" i="98"/>
  <c r="D15" i="137"/>
  <c r="J23" i="146"/>
  <c r="E23" i="146"/>
  <c r="D18" i="97"/>
  <c r="E18" i="45"/>
  <c r="N24" i="140"/>
  <c r="Y23" i="105"/>
  <c r="Z23" i="105" s="1"/>
  <c r="Q31" i="139"/>
  <c r="R19" i="10"/>
  <c r="J19" i="141"/>
  <c r="J19" i="108"/>
  <c r="S27" i="105"/>
  <c r="D28" i="140"/>
  <c r="J13" i="147"/>
  <c r="E13" i="147"/>
  <c r="N25" i="138"/>
  <c r="Y24" i="104"/>
  <c r="Z24" i="104" s="1"/>
  <c r="V14" i="105"/>
  <c r="W14" i="105" s="1"/>
  <c r="G18" i="146"/>
  <c r="AC28" i="142"/>
  <c r="D19" i="95"/>
  <c r="S14" i="104"/>
  <c r="D15" i="138"/>
  <c r="E15" i="138" s="1"/>
  <c r="I14" i="98"/>
  <c r="E29" i="45"/>
  <c r="C11" i="55"/>
  <c r="F29" i="55"/>
  <c r="H15" i="125"/>
  <c r="AC25" i="139"/>
  <c r="C16" i="52"/>
  <c r="AC26" i="139"/>
  <c r="E12" i="148"/>
  <c r="J12" i="148"/>
  <c r="L31" i="148"/>
  <c r="E24" i="148"/>
  <c r="J24" i="148"/>
  <c r="G28" i="144"/>
  <c r="D19" i="155"/>
  <c r="D17" i="94"/>
  <c r="AC28" i="144"/>
  <c r="D12" i="95"/>
  <c r="N17" i="140"/>
  <c r="Y16" i="105"/>
  <c r="Z16" i="105" s="1"/>
  <c r="D17" i="139"/>
  <c r="J27" i="148"/>
  <c r="E27" i="148"/>
  <c r="D20" i="155"/>
  <c r="D18" i="94"/>
  <c r="E23" i="137"/>
  <c r="F23" i="137" s="1"/>
  <c r="G18" i="145"/>
  <c r="AC14" i="137"/>
  <c r="E23" i="45"/>
  <c r="D23" i="107"/>
  <c r="AC25" i="148"/>
  <c r="V12" i="105"/>
  <c r="W12" i="105" s="1"/>
  <c r="D17" i="96"/>
  <c r="E23" i="139"/>
  <c r="F23" i="139" s="1"/>
  <c r="G22" i="148"/>
  <c r="C23" i="3"/>
  <c r="C27" i="107"/>
  <c r="E23" i="3"/>
  <c r="D16" i="95"/>
  <c r="J28" i="148"/>
  <c r="E28" i="148"/>
  <c r="E25" i="146"/>
  <c r="J25" i="146"/>
  <c r="E16" i="139"/>
  <c r="F16" i="139" s="1"/>
  <c r="AC22" i="146"/>
  <c r="J18" i="146"/>
  <c r="E18" i="146"/>
  <c r="H21" i="108"/>
  <c r="H21" i="141"/>
  <c r="G21" i="137"/>
  <c r="H21" i="137" s="1"/>
  <c r="E28" i="145"/>
  <c r="J28" i="145"/>
  <c r="J23" i="147"/>
  <c r="E23" i="147"/>
  <c r="H17" i="95"/>
  <c r="AC13" i="146"/>
  <c r="G28" i="107"/>
  <c r="E27" i="145"/>
  <c r="J27" i="145"/>
  <c r="C17" i="55"/>
  <c r="G14" i="147"/>
  <c r="G20" i="107"/>
  <c r="D26" i="139"/>
  <c r="AC13" i="143"/>
  <c r="AC13" i="147"/>
  <c r="AC27" i="139"/>
  <c r="D25" i="96"/>
  <c r="AC15" i="139"/>
  <c r="C21" i="84"/>
  <c r="G27" i="146"/>
  <c r="Z31" i="147"/>
  <c r="G26" i="147"/>
  <c r="J20" i="36"/>
  <c r="K20" i="36"/>
  <c r="V18" i="104"/>
  <c r="W18" i="104" s="1"/>
  <c r="AC29" i="147"/>
  <c r="D26" i="96"/>
  <c r="K27" i="102"/>
  <c r="E27" i="147"/>
  <c r="J27" i="147"/>
  <c r="J19" i="58"/>
  <c r="G20" i="146"/>
  <c r="J14" i="146"/>
  <c r="E14" i="146"/>
  <c r="J16" i="148"/>
  <c r="E16" i="148"/>
  <c r="C20" i="84"/>
  <c r="N27" i="140"/>
  <c r="Y26" i="105"/>
  <c r="Z26" i="105" s="1"/>
  <c r="V15" i="105"/>
  <c r="W15" i="105" s="1"/>
  <c r="E20" i="45"/>
  <c r="G24" i="142"/>
  <c r="F16" i="94"/>
  <c r="V16" i="34"/>
  <c r="S15" i="105"/>
  <c r="D16" i="140"/>
  <c r="AC27" i="148"/>
  <c r="C29" i="84"/>
  <c r="I29" i="84" s="1"/>
  <c r="G30" i="107"/>
  <c r="D25" i="139"/>
  <c r="D21" i="155"/>
  <c r="D19" i="94"/>
  <c r="E13" i="146"/>
  <c r="J13" i="146"/>
  <c r="G16" i="145"/>
  <c r="J16" i="36"/>
  <c r="K16" i="36"/>
  <c r="D14" i="107"/>
  <c r="H31" i="106"/>
  <c r="J16" i="143"/>
  <c r="E16" i="143"/>
  <c r="J20" i="148"/>
  <c r="E20" i="148"/>
  <c r="D22" i="97"/>
  <c r="AC26" i="146"/>
  <c r="G21" i="107"/>
  <c r="E26" i="148"/>
  <c r="J26" i="148"/>
  <c r="D19" i="96"/>
  <c r="D21" i="139"/>
  <c r="G26" i="107"/>
  <c r="I25" i="84"/>
  <c r="E19" i="148"/>
  <c r="J19" i="148"/>
  <c r="G23" i="107"/>
  <c r="I22" i="84"/>
  <c r="D29" i="137"/>
  <c r="G23" i="145"/>
  <c r="H23" i="145" s="1"/>
  <c r="E21" i="45"/>
  <c r="E24" i="137"/>
  <c r="F24" i="137" s="1"/>
  <c r="E27" i="146"/>
  <c r="J27" i="146"/>
  <c r="D26" i="107"/>
  <c r="I25" i="106"/>
  <c r="D16" i="94"/>
  <c r="D18" i="155"/>
  <c r="G21" i="147"/>
  <c r="J22" i="148"/>
  <c r="E22" i="148"/>
  <c r="G13" i="147"/>
  <c r="G23" i="146"/>
  <c r="Y18" i="105"/>
  <c r="Z18" i="105" s="1"/>
  <c r="N19" i="140"/>
  <c r="H29" i="51"/>
  <c r="I29" i="51" s="1"/>
  <c r="J25" i="145"/>
  <c r="E25" i="145"/>
  <c r="S13" i="105"/>
  <c r="D14" i="140"/>
  <c r="AC24" i="147"/>
  <c r="AC16" i="147"/>
  <c r="E24" i="139"/>
  <c r="F24" i="139" s="1"/>
  <c r="AC24" i="139"/>
  <c r="G22" i="146"/>
  <c r="E28" i="146"/>
  <c r="J28" i="146"/>
  <c r="J15" i="146"/>
  <c r="E15" i="146"/>
  <c r="Q12" i="98"/>
  <c r="Q15" i="98" s="1"/>
  <c r="W15" i="79"/>
  <c r="V14" i="104"/>
  <c r="W14" i="104" s="1"/>
  <c r="G25" i="146"/>
  <c r="E13" i="45"/>
  <c r="AC20" i="148"/>
  <c r="D14" i="97"/>
  <c r="G17" i="92"/>
  <c r="G17" i="152"/>
  <c r="G21" i="152" s="1"/>
  <c r="W17" i="152" s="1"/>
  <c r="H21" i="68"/>
  <c r="X20" i="10"/>
  <c r="L20" i="108"/>
  <c r="R29" i="52"/>
  <c r="S29" i="52" s="1"/>
  <c r="G17" i="142"/>
  <c r="D27" i="140"/>
  <c r="S26" i="105"/>
  <c r="O19" i="152"/>
  <c r="O19" i="92"/>
  <c r="AC27" i="142"/>
  <c r="H22" i="141"/>
  <c r="H22" i="108"/>
  <c r="E22" i="137"/>
  <c r="F22" i="137" s="1"/>
  <c r="H24" i="141"/>
  <c r="H24" i="108"/>
  <c r="E17" i="139"/>
  <c r="F17" i="139" s="1"/>
  <c r="D14" i="139"/>
  <c r="G31" i="138"/>
  <c r="S11" i="104"/>
  <c r="D12" i="138"/>
  <c r="E12" i="138" s="1"/>
  <c r="G24" i="139"/>
  <c r="H24" i="139" s="1"/>
  <c r="F31" i="84"/>
  <c r="S20" i="105"/>
  <c r="D21" i="140"/>
  <c r="D13" i="96"/>
  <c r="D31" i="107"/>
  <c r="T15" i="79"/>
  <c r="O12" i="98"/>
  <c r="D27" i="107"/>
  <c r="I26" i="106"/>
  <c r="M29" i="53"/>
  <c r="N29" i="53" s="1"/>
  <c r="L10" i="108"/>
  <c r="W29" i="10"/>
  <c r="X10" i="10"/>
  <c r="E20" i="146"/>
  <c r="J20" i="146"/>
  <c r="M29" i="50"/>
  <c r="N29" i="50" s="1"/>
  <c r="E19" i="45"/>
  <c r="AB31" i="146"/>
  <c r="AC12" i="146"/>
  <c r="H29" i="53"/>
  <c r="I29" i="53" s="1"/>
  <c r="C19" i="84"/>
  <c r="Y12" i="104"/>
  <c r="Z12" i="104" s="1"/>
  <c r="N13" i="138"/>
  <c r="R29" i="56"/>
  <c r="S29" i="56" s="1"/>
  <c r="E29" i="137"/>
  <c r="F29" i="137" s="1"/>
  <c r="M14" i="98"/>
  <c r="D25" i="95"/>
  <c r="G25" i="147"/>
  <c r="H29" i="55"/>
  <c r="D15" i="107"/>
  <c r="M29" i="57"/>
  <c r="N29" i="57" s="1"/>
  <c r="H29" i="56"/>
  <c r="I29" i="56" s="1"/>
  <c r="E20" i="139"/>
  <c r="F20" i="139" s="1"/>
  <c r="D24" i="94"/>
  <c r="D26" i="155"/>
  <c r="AC27" i="144"/>
  <c r="N29" i="140"/>
  <c r="Y28" i="105"/>
  <c r="Z28" i="105" s="1"/>
  <c r="V15" i="101"/>
  <c r="S11" i="101"/>
  <c r="S22" i="101"/>
  <c r="Y25" i="4"/>
  <c r="V25" i="100"/>
  <c r="V11" i="101"/>
  <c r="V23" i="4"/>
  <c r="V27" i="100"/>
  <c r="S27" i="4"/>
  <c r="S15" i="100"/>
  <c r="S26" i="100"/>
  <c r="Y19" i="100"/>
  <c r="S12" i="100"/>
  <c r="V19" i="100"/>
  <c r="Y28" i="100"/>
  <c r="V26" i="4"/>
  <c r="S19" i="4"/>
  <c r="S15" i="101"/>
  <c r="S13" i="4"/>
  <c r="Y18" i="101"/>
  <c r="Y20" i="100"/>
  <c r="Y21" i="101"/>
  <c r="Y25" i="101"/>
  <c r="S20" i="100"/>
  <c r="S28" i="4"/>
  <c r="S20" i="101"/>
  <c r="S26" i="101"/>
  <c r="Y18" i="4"/>
  <c r="Y19" i="4"/>
  <c r="S17" i="101"/>
  <c r="Y18" i="100"/>
  <c r="Y16" i="100"/>
  <c r="S14" i="100"/>
  <c r="Y20" i="4"/>
  <c r="Y13" i="100"/>
  <c r="S15" i="4"/>
  <c r="Y22" i="100"/>
  <c r="S17" i="100"/>
  <c r="S28" i="100"/>
  <c r="V13" i="101"/>
  <c r="S25" i="101"/>
  <c r="Y22" i="4"/>
  <c r="Y26" i="101"/>
  <c r="V25" i="101"/>
  <c r="Y15" i="101"/>
  <c r="V28" i="100"/>
  <c r="V19" i="101"/>
  <c r="S11" i="100"/>
  <c r="Y16" i="4"/>
  <c r="S14" i="101"/>
  <c r="V24" i="101"/>
  <c r="V26" i="100"/>
  <c r="V20" i="4"/>
  <c r="Y27" i="4"/>
  <c r="Y23" i="100"/>
  <c r="V28" i="4"/>
  <c r="S11" i="4"/>
  <c r="V12" i="101"/>
  <c r="S28" i="101"/>
  <c r="S18" i="4"/>
  <c r="V21" i="100"/>
  <c r="V13" i="100"/>
  <c r="S21" i="100"/>
  <c r="V23" i="101"/>
  <c r="Y12" i="100"/>
  <c r="Y14" i="100"/>
  <c r="S19" i="100"/>
  <c r="V24" i="4"/>
  <c r="S21" i="4"/>
  <c r="V25" i="4"/>
  <c r="S23" i="101"/>
  <c r="S23" i="4"/>
  <c r="Y24" i="101"/>
  <c r="Y17" i="100"/>
  <c r="V14" i="100"/>
  <c r="Y14" i="4"/>
  <c r="S20" i="4"/>
  <c r="Y19" i="101"/>
  <c r="S21" i="101"/>
  <c r="Y23" i="101"/>
  <c r="Y11" i="101"/>
  <c r="S24" i="100"/>
  <c r="V22" i="100"/>
  <c r="V18" i="4"/>
  <c r="Y24" i="4"/>
  <c r="V27" i="101"/>
  <c r="V18" i="100"/>
  <c r="Y16" i="101"/>
  <c r="Y27" i="100"/>
  <c r="S19" i="101"/>
  <c r="S17" i="4"/>
  <c r="V17" i="100"/>
  <c r="Y15" i="4"/>
  <c r="Y21" i="100"/>
  <c r="S13" i="101"/>
  <c r="Y13" i="101"/>
  <c r="V20" i="100"/>
  <c r="S16" i="4"/>
  <c r="V17" i="4"/>
  <c r="S12" i="4"/>
  <c r="V17" i="101"/>
  <c r="Y17" i="4"/>
  <c r="V12" i="4"/>
  <c r="V22" i="101"/>
  <c r="S24" i="4"/>
  <c r="S16" i="101"/>
  <c r="V26" i="101"/>
  <c r="Y28" i="101"/>
  <c r="V22" i="4"/>
  <c r="V20" i="101"/>
  <c r="S22" i="4"/>
  <c r="V14" i="4"/>
  <c r="S23" i="100"/>
  <c r="V23" i="100"/>
  <c r="V11" i="100"/>
  <c r="Y23" i="4"/>
  <c r="S14" i="4"/>
  <c r="Y17" i="101"/>
  <c r="Y22" i="101"/>
  <c r="Y26" i="100"/>
  <c r="Y11" i="100"/>
  <c r="V12" i="100"/>
  <c r="Y13" i="4"/>
  <c r="Y25" i="100"/>
  <c r="V16" i="4"/>
  <c r="V27" i="4"/>
  <c r="V24" i="100"/>
  <c r="Y24" i="100"/>
  <c r="Y26" i="4"/>
  <c r="V19" i="4"/>
  <c r="S18" i="100"/>
  <c r="Y27" i="101"/>
  <c r="Y12" i="101"/>
  <c r="Y21" i="4"/>
  <c r="Y12" i="4"/>
  <c r="S12" i="101"/>
  <c r="V15" i="100"/>
  <c r="V13" i="4"/>
  <c r="S25" i="100"/>
  <c r="S22" i="100"/>
  <c r="V14" i="101"/>
  <c r="S16" i="100"/>
  <c r="V15" i="4"/>
  <c r="Y14" i="101"/>
  <c r="Y11" i="4"/>
  <c r="V11" i="4"/>
  <c r="Y15" i="100"/>
  <c r="S26" i="4"/>
  <c r="S13" i="100"/>
  <c r="Y28" i="4"/>
  <c r="V16" i="100"/>
  <c r="V16" i="101"/>
  <c r="S18" i="101"/>
  <c r="V21" i="4"/>
  <c r="S27" i="100"/>
  <c r="V18" i="101"/>
  <c r="S24" i="101"/>
  <c r="V21" i="101"/>
  <c r="S25" i="4"/>
  <c r="Y20" i="101"/>
  <c r="S27" i="101"/>
  <c r="V28" i="101"/>
  <c r="W28" i="101" l="1"/>
  <c r="T27" i="101"/>
  <c r="P27" i="101"/>
  <c r="Q27" i="101" s="1"/>
  <c r="Z20" i="101"/>
  <c r="P25" i="4"/>
  <c r="Q25" i="4" s="1"/>
  <c r="T25" i="4"/>
  <c r="W21" i="101"/>
  <c r="P24" i="101"/>
  <c r="Q24" i="101" s="1"/>
  <c r="T24" i="101"/>
  <c r="W18" i="101"/>
  <c r="T27" i="100"/>
  <c r="P27" i="100"/>
  <c r="Q27" i="100" s="1"/>
  <c r="W21" i="4"/>
  <c r="P18" i="101"/>
  <c r="Q18" i="101" s="1"/>
  <c r="T18" i="101"/>
  <c r="W16" i="101"/>
  <c r="W16" i="100"/>
  <c r="Z28" i="4"/>
  <c r="P13" i="100"/>
  <c r="Q13" i="100" s="1"/>
  <c r="T13" i="100"/>
  <c r="T26" i="4"/>
  <c r="P26" i="4"/>
  <c r="Q26" i="4" s="1"/>
  <c r="Z15" i="100"/>
  <c r="W11" i="4"/>
  <c r="V30" i="4"/>
  <c r="W30" i="4" s="1"/>
  <c r="Y30" i="4"/>
  <c r="Z30" i="4" s="1"/>
  <c r="Z11" i="4"/>
  <c r="Z14" i="101"/>
  <c r="W15" i="4"/>
  <c r="P16" i="100"/>
  <c r="Q16" i="100" s="1"/>
  <c r="T16" i="100"/>
  <c r="W14" i="101"/>
  <c r="T22" i="100"/>
  <c r="P22" i="100"/>
  <c r="Q22" i="100" s="1"/>
  <c r="P25" i="100"/>
  <c r="Q25" i="100" s="1"/>
  <c r="T25" i="100"/>
  <c r="W13" i="4"/>
  <c r="W15" i="100"/>
  <c r="P12" i="101"/>
  <c r="Q12" i="101" s="1"/>
  <c r="T12" i="101"/>
  <c r="Z12" i="4"/>
  <c r="Z21" i="4"/>
  <c r="Z12" i="101"/>
  <c r="Z27" i="101"/>
  <c r="P18" i="100"/>
  <c r="Q18" i="100" s="1"/>
  <c r="T18" i="100"/>
  <c r="W19" i="4"/>
  <c r="Z26" i="4"/>
  <c r="Z24" i="100"/>
  <c r="W24" i="100"/>
  <c r="W27" i="4"/>
  <c r="W16" i="4"/>
  <c r="Z25" i="100"/>
  <c r="Z13" i="4"/>
  <c r="W12" i="100"/>
  <c r="Z11" i="100"/>
  <c r="Y30" i="100"/>
  <c r="Z30" i="100" s="1"/>
  <c r="Z26" i="100"/>
  <c r="Z22" i="101"/>
  <c r="Z17" i="101"/>
  <c r="T14" i="4"/>
  <c r="P14" i="4"/>
  <c r="Q14" i="4" s="1"/>
  <c r="Z23" i="4"/>
  <c r="V30" i="100"/>
  <c r="W30" i="100" s="1"/>
  <c r="W11" i="100"/>
  <c r="W23" i="100"/>
  <c r="T23" i="100"/>
  <c r="P23" i="100"/>
  <c r="Q23" i="100" s="1"/>
  <c r="W14" i="4"/>
  <c r="T22" i="4"/>
  <c r="P22" i="4"/>
  <c r="Q22" i="4" s="1"/>
  <c r="W20" i="101"/>
  <c r="W22" i="4"/>
  <c r="Z28" i="101"/>
  <c r="W26" i="101"/>
  <c r="T16" i="101"/>
  <c r="P16" i="101"/>
  <c r="Q16" i="101" s="1"/>
  <c r="T24" i="4"/>
  <c r="P24" i="4"/>
  <c r="Q24" i="4" s="1"/>
  <c r="W22" i="101"/>
  <c r="W12" i="4"/>
  <c r="Z17" i="4"/>
  <c r="W17" i="101"/>
  <c r="P12" i="4"/>
  <c r="Q12" i="4" s="1"/>
  <c r="T12" i="4"/>
  <c r="W17" i="4"/>
  <c r="P16" i="4"/>
  <c r="Q16" i="4" s="1"/>
  <c r="T16" i="4"/>
  <c r="W20" i="100"/>
  <c r="Z13" i="101"/>
  <c r="P13" i="101"/>
  <c r="Q13" i="101" s="1"/>
  <c r="T13" i="101"/>
  <c r="Z21" i="100"/>
  <c r="Z15" i="4"/>
  <c r="W17" i="100"/>
  <c r="P17" i="4"/>
  <c r="Q17" i="4" s="1"/>
  <c r="T17" i="4"/>
  <c r="T19" i="101"/>
  <c r="P19" i="101"/>
  <c r="Q19" i="101" s="1"/>
  <c r="Z27" i="100"/>
  <c r="Z16" i="101"/>
  <c r="W18" i="100"/>
  <c r="W27" i="101"/>
  <c r="Z24" i="4"/>
  <c r="W18" i="4"/>
  <c r="W22" i="100"/>
  <c r="P24" i="100"/>
  <c r="Q24" i="100" s="1"/>
  <c r="T24" i="100"/>
  <c r="Y30" i="101"/>
  <c r="Z30" i="101" s="1"/>
  <c r="Z11" i="101"/>
  <c r="Z23" i="101"/>
  <c r="P21" i="101"/>
  <c r="Q21" i="101" s="1"/>
  <c r="T21" i="101"/>
  <c r="Z19" i="101"/>
  <c r="P20" i="4"/>
  <c r="Q20" i="4" s="1"/>
  <c r="T20" i="4"/>
  <c r="Z14" i="4"/>
  <c r="W14" i="100"/>
  <c r="Z17" i="100"/>
  <c r="Z24" i="101"/>
  <c r="T23" i="4"/>
  <c r="P23" i="4"/>
  <c r="Q23" i="4" s="1"/>
  <c r="T23" i="101"/>
  <c r="P23" i="101"/>
  <c r="Q23" i="101" s="1"/>
  <c r="W25" i="4"/>
  <c r="P21" i="4"/>
  <c r="Q21" i="4" s="1"/>
  <c r="T21" i="4"/>
  <c r="W24" i="4"/>
  <c r="T19" i="100"/>
  <c r="P19" i="100"/>
  <c r="Q19" i="100" s="1"/>
  <c r="Z14" i="100"/>
  <c r="Z12" i="100"/>
  <c r="W23" i="101"/>
  <c r="T21" i="100"/>
  <c r="P21" i="100"/>
  <c r="Q21" i="100" s="1"/>
  <c r="W13" i="100"/>
  <c r="W21" i="100"/>
  <c r="P18" i="4"/>
  <c r="Q18" i="4" s="1"/>
  <c r="T18" i="4"/>
  <c r="T28" i="101"/>
  <c r="P28" i="101"/>
  <c r="Q28" i="101" s="1"/>
  <c r="W12" i="101"/>
  <c r="S30" i="4"/>
  <c r="P11" i="4"/>
  <c r="Q11" i="4" s="1"/>
  <c r="T11" i="4"/>
  <c r="W28" i="4"/>
  <c r="Z23" i="100"/>
  <c r="Z27" i="4"/>
  <c r="W20" i="4"/>
  <c r="W26" i="100"/>
  <c r="W24" i="101"/>
  <c r="P14" i="101"/>
  <c r="Q14" i="101" s="1"/>
  <c r="T14" i="101"/>
  <c r="Z16" i="4"/>
  <c r="S30" i="100"/>
  <c r="T30" i="100" s="1"/>
  <c r="P11" i="100"/>
  <c r="Q11" i="100" s="1"/>
  <c r="T11" i="100"/>
  <c r="W19" i="101"/>
  <c r="W28" i="100"/>
  <c r="Z15" i="101"/>
  <c r="W25" i="101"/>
  <c r="Z26" i="101"/>
  <c r="Z22" i="4"/>
  <c r="P25" i="101"/>
  <c r="Q25" i="101" s="1"/>
  <c r="T25" i="101"/>
  <c r="W13" i="101"/>
  <c r="P28" i="100"/>
  <c r="Q28" i="100" s="1"/>
  <c r="T28" i="100"/>
  <c r="T17" i="100"/>
  <c r="P17" i="100"/>
  <c r="Q17" i="100" s="1"/>
  <c r="Z22" i="100"/>
  <c r="T15" i="4"/>
  <c r="P15" i="4"/>
  <c r="Q15" i="4" s="1"/>
  <c r="Z13" i="100"/>
  <c r="Z20" i="4"/>
  <c r="P14" i="100"/>
  <c r="Q14" i="100" s="1"/>
  <c r="T14" i="100"/>
  <c r="Z16" i="100"/>
  <c r="Z18" i="100"/>
  <c r="P17" i="101"/>
  <c r="Q17" i="101" s="1"/>
  <c r="T17" i="101"/>
  <c r="Z19" i="4"/>
  <c r="Z18" i="4"/>
  <c r="P26" i="101"/>
  <c r="Q26" i="101" s="1"/>
  <c r="T26" i="101"/>
  <c r="P20" i="101"/>
  <c r="Q20" i="101" s="1"/>
  <c r="T20" i="101"/>
  <c r="T28" i="4"/>
  <c r="P28" i="4"/>
  <c r="Q28" i="4" s="1"/>
  <c r="T20" i="100"/>
  <c r="P20" i="100"/>
  <c r="Q20" i="100" s="1"/>
  <c r="Z25" i="101"/>
  <c r="Z21" i="101"/>
  <c r="Z20" i="100"/>
  <c r="Z18" i="101"/>
  <c r="T13" i="4"/>
  <c r="P13" i="4"/>
  <c r="Q13" i="4" s="1"/>
  <c r="P15" i="101"/>
  <c r="Q15" i="101" s="1"/>
  <c r="T15" i="101"/>
  <c r="T19" i="4"/>
  <c r="P19" i="4"/>
  <c r="Q19" i="4" s="1"/>
  <c r="W26" i="4"/>
  <c r="Z28" i="100"/>
  <c r="W19" i="100"/>
  <c r="P12" i="100"/>
  <c r="Q12" i="100" s="1"/>
  <c r="T12" i="100"/>
  <c r="Z19" i="100"/>
  <c r="P26" i="100"/>
  <c r="Q26" i="100" s="1"/>
  <c r="T26" i="100"/>
  <c r="P15" i="100"/>
  <c r="Q15" i="100" s="1"/>
  <c r="T15" i="100"/>
  <c r="P27" i="4"/>
  <c r="Q27" i="4" s="1"/>
  <c r="T27" i="4"/>
  <c r="W27" i="100"/>
  <c r="W23" i="4"/>
  <c r="W11" i="101"/>
  <c r="V30" i="101"/>
  <c r="W30" i="101" s="1"/>
  <c r="W25" i="100"/>
  <c r="Z25" i="4"/>
  <c r="P22" i="101"/>
  <c r="Q22" i="101" s="1"/>
  <c r="T22" i="101"/>
  <c r="S30" i="101"/>
  <c r="T30" i="101" s="1"/>
  <c r="P11" i="101"/>
  <c r="Q11" i="101" s="1"/>
  <c r="T11" i="101"/>
  <c r="W15" i="101"/>
  <c r="N29" i="56"/>
  <c r="H25" i="139"/>
  <c r="H14" i="139"/>
  <c r="AA31" i="139"/>
  <c r="J30" i="94"/>
  <c r="H19" i="137"/>
  <c r="F12" i="137"/>
  <c r="F16" i="137"/>
  <c r="V31" i="134"/>
  <c r="H21" i="134"/>
  <c r="D28" i="148"/>
  <c r="K28" i="148" s="1"/>
  <c r="F19" i="125"/>
  <c r="AC19" i="147"/>
  <c r="E29" i="107"/>
  <c r="J29" i="107"/>
  <c r="K29" i="107" s="1"/>
  <c r="T17" i="105"/>
  <c r="P17" i="105"/>
  <c r="Q17" i="105" s="1"/>
  <c r="D15" i="143"/>
  <c r="K15" i="143" s="1"/>
  <c r="I15" i="84"/>
  <c r="AA12" i="79"/>
  <c r="AC15" i="79"/>
  <c r="L15" i="79" s="1"/>
  <c r="G16" i="92"/>
  <c r="W15" i="92"/>
  <c r="E31" i="145"/>
  <c r="AC23" i="144"/>
  <c r="D16" i="146"/>
  <c r="E31" i="107"/>
  <c r="J31" i="107"/>
  <c r="K31" i="107" s="1"/>
  <c r="J18" i="155"/>
  <c r="F18" i="155"/>
  <c r="G18" i="155" s="1"/>
  <c r="H21" i="79"/>
  <c r="I15" i="79"/>
  <c r="AC16" i="148"/>
  <c r="AC14" i="142"/>
  <c r="G19" i="98"/>
  <c r="W18" i="98" s="1"/>
  <c r="K21" i="79"/>
  <c r="D14" i="148"/>
  <c r="K14" i="148" s="1"/>
  <c r="E24" i="107"/>
  <c r="J24" i="107"/>
  <c r="K24" i="107" s="1"/>
  <c r="N21" i="108"/>
  <c r="G21" i="108" s="1"/>
  <c r="Y24" i="34"/>
  <c r="U24" i="34"/>
  <c r="W24" i="34" s="1"/>
  <c r="AC18" i="143"/>
  <c r="D15" i="142"/>
  <c r="N25" i="96"/>
  <c r="Q25" i="96" s="1"/>
  <c r="C19" i="106"/>
  <c r="R16" i="10"/>
  <c r="X26" i="10"/>
  <c r="C29" i="106"/>
  <c r="N25" i="141"/>
  <c r="G25" i="141" s="1"/>
  <c r="D16" i="148"/>
  <c r="F16" i="148" s="1"/>
  <c r="AC17" i="148"/>
  <c r="D31" i="139"/>
  <c r="Y31" i="139" s="1"/>
  <c r="T21" i="79"/>
  <c r="U15" i="79"/>
  <c r="D28" i="146"/>
  <c r="H28" i="146" s="1"/>
  <c r="D22" i="148"/>
  <c r="K22" i="148" s="1"/>
  <c r="D26" i="148"/>
  <c r="K26" i="148" s="1"/>
  <c r="D27" i="147"/>
  <c r="F27" i="147" s="1"/>
  <c r="C29" i="55"/>
  <c r="D17" i="55" s="1"/>
  <c r="T14" i="104"/>
  <c r="P14" i="104"/>
  <c r="Q14" i="104" s="1"/>
  <c r="G31" i="148"/>
  <c r="H31" i="107"/>
  <c r="AC21" i="148"/>
  <c r="G15" i="98"/>
  <c r="W12" i="98" s="1"/>
  <c r="I15" i="98"/>
  <c r="D20" i="145"/>
  <c r="F20" i="145" s="1"/>
  <c r="N16" i="96"/>
  <c r="Q16" i="96" s="1"/>
  <c r="G16" i="96"/>
  <c r="G24" i="94"/>
  <c r="N24" i="94"/>
  <c r="AC27" i="147"/>
  <c r="D13" i="142"/>
  <c r="K13" i="142" s="1"/>
  <c r="P11" i="105"/>
  <c r="T11" i="105"/>
  <c r="S30" i="105"/>
  <c r="T30" i="105" s="1"/>
  <c r="AC15" i="143"/>
  <c r="AA13" i="68"/>
  <c r="D16" i="144"/>
  <c r="H16" i="144" s="1"/>
  <c r="H13" i="142"/>
  <c r="J31" i="145"/>
  <c r="D12" i="145"/>
  <c r="K12" i="145"/>
  <c r="AC18" i="144"/>
  <c r="AC15" i="147"/>
  <c r="Z23" i="68"/>
  <c r="T12" i="104"/>
  <c r="P12" i="104"/>
  <c r="Q12" i="104" s="1"/>
  <c r="Q31" i="144"/>
  <c r="N17" i="141"/>
  <c r="I17" i="141" s="1"/>
  <c r="P20" i="105"/>
  <c r="Q20" i="105" s="1"/>
  <c r="T20" i="105"/>
  <c r="G21" i="92"/>
  <c r="W17" i="92" s="1"/>
  <c r="AC23" i="147"/>
  <c r="J21" i="155"/>
  <c r="F21" i="155"/>
  <c r="G21" i="155" s="1"/>
  <c r="O15" i="98"/>
  <c r="AA14" i="98" s="1"/>
  <c r="G29" i="55"/>
  <c r="D29" i="148"/>
  <c r="H29" i="148" s="1"/>
  <c r="W21" i="79"/>
  <c r="X15" i="79"/>
  <c r="F28" i="146"/>
  <c r="E14" i="140"/>
  <c r="F26" i="148"/>
  <c r="AC17" i="143"/>
  <c r="D27" i="145"/>
  <c r="K27" i="145"/>
  <c r="T24" i="105"/>
  <c r="P24" i="105"/>
  <c r="Q24" i="105" s="1"/>
  <c r="T24" i="103"/>
  <c r="P24" i="103"/>
  <c r="Q24" i="103" s="1"/>
  <c r="D17" i="147"/>
  <c r="F21" i="143"/>
  <c r="AC27" i="145"/>
  <c r="AC18" i="148"/>
  <c r="H16" i="139"/>
  <c r="F13" i="142"/>
  <c r="E12" i="140"/>
  <c r="D22" i="145"/>
  <c r="F22" i="145" s="1"/>
  <c r="F30" i="95"/>
  <c r="N10" i="95"/>
  <c r="Q10" i="95" s="1"/>
  <c r="D22" i="147"/>
  <c r="K22" i="147" s="1"/>
  <c r="I19" i="125"/>
  <c r="AC21" i="68"/>
  <c r="I21" i="68" s="1"/>
  <c r="AA17" i="68"/>
  <c r="AD17" i="68"/>
  <c r="N27" i="96"/>
  <c r="Q27" i="96" s="1"/>
  <c r="G27" i="96"/>
  <c r="I28" i="84"/>
  <c r="T17" i="103"/>
  <c r="P17" i="103"/>
  <c r="Q17" i="103" s="1"/>
  <c r="AC15" i="145"/>
  <c r="K25" i="96"/>
  <c r="S21" i="92"/>
  <c r="AC20" i="92" s="1"/>
  <c r="N19" i="94"/>
  <c r="Q19" i="94" s="1"/>
  <c r="N16" i="94"/>
  <c r="Q16" i="94" s="1"/>
  <c r="AC24" i="146"/>
  <c r="F22" i="148"/>
  <c r="D27" i="148"/>
  <c r="K27" i="148" s="1"/>
  <c r="T12" i="103"/>
  <c r="P12" i="103"/>
  <c r="Q12" i="103" s="1"/>
  <c r="H17" i="147"/>
  <c r="S30" i="104"/>
  <c r="T30" i="104" s="1"/>
  <c r="P11" i="104"/>
  <c r="T11" i="104"/>
  <c r="AB12" i="98"/>
  <c r="P13" i="105"/>
  <c r="Q13" i="105" s="1"/>
  <c r="T13" i="105"/>
  <c r="I20" i="84"/>
  <c r="E16" i="140"/>
  <c r="D14" i="146"/>
  <c r="F27" i="145"/>
  <c r="E28" i="140"/>
  <c r="E25" i="140"/>
  <c r="D28" i="142"/>
  <c r="F28" i="142" s="1"/>
  <c r="J25" i="107"/>
  <c r="K25" i="107" s="1"/>
  <c r="E25" i="107"/>
  <c r="F17" i="147"/>
  <c r="D25" i="148"/>
  <c r="H25" i="148" s="1"/>
  <c r="D24" i="146"/>
  <c r="AC21" i="147"/>
  <c r="Q21" i="79"/>
  <c r="R15" i="79"/>
  <c r="N21" i="141"/>
  <c r="G21" i="141" s="1"/>
  <c r="E13" i="140"/>
  <c r="Y10" i="47"/>
  <c r="V30" i="47"/>
  <c r="Y30" i="47" s="1"/>
  <c r="E19" i="125"/>
  <c r="AC15" i="125"/>
  <c r="U15" i="125" s="1"/>
  <c r="N13" i="97"/>
  <c r="G13" i="97" s="1"/>
  <c r="F18" i="142"/>
  <c r="H16" i="146"/>
  <c r="D18" i="55"/>
  <c r="E21" i="92"/>
  <c r="V20" i="92" s="1"/>
  <c r="V17" i="92"/>
  <c r="D31" i="136"/>
  <c r="E31" i="136" s="1"/>
  <c r="H31" i="136"/>
  <c r="M21" i="92"/>
  <c r="Z20" i="92" s="1"/>
  <c r="AA19" i="68"/>
  <c r="D21" i="144"/>
  <c r="K21" i="144" s="1"/>
  <c r="N10" i="108"/>
  <c r="K10" i="108" s="1"/>
  <c r="F30" i="108"/>
  <c r="F29" i="108"/>
  <c r="F25" i="134"/>
  <c r="X19" i="10"/>
  <c r="C22" i="106"/>
  <c r="N17" i="97"/>
  <c r="G17" i="97" s="1"/>
  <c r="J21" i="107"/>
  <c r="K21" i="107" s="1"/>
  <c r="I21" i="108"/>
  <c r="D24" i="148"/>
  <c r="K24" i="148"/>
  <c r="P27" i="105"/>
  <c r="Q27" i="105" s="1"/>
  <c r="T27" i="105"/>
  <c r="J22" i="107"/>
  <c r="K22" i="107" s="1"/>
  <c r="E22" i="107"/>
  <c r="D22" i="146"/>
  <c r="K22" i="146" s="1"/>
  <c r="AC23" i="146"/>
  <c r="H22" i="147"/>
  <c r="F23" i="145"/>
  <c r="I21" i="84"/>
  <c r="P12" i="105"/>
  <c r="Q12" i="105" s="1"/>
  <c r="T12" i="105"/>
  <c r="G30" i="47"/>
  <c r="N26" i="95"/>
  <c r="Q26" i="95" s="1"/>
  <c r="Z21" i="79"/>
  <c r="AA15" i="79"/>
  <c r="P18" i="103"/>
  <c r="Q18" i="103" s="1"/>
  <c r="T18" i="103"/>
  <c r="Q19" i="98"/>
  <c r="AB18" i="98" s="1"/>
  <c r="AC26" i="148"/>
  <c r="AA31" i="134"/>
  <c r="D30" i="94"/>
  <c r="E23" i="140"/>
  <c r="T15" i="105"/>
  <c r="P15" i="105"/>
  <c r="Q15" i="105" s="1"/>
  <c r="AC22" i="142"/>
  <c r="N13" i="108"/>
  <c r="M13" i="108" s="1"/>
  <c r="AA14" i="79"/>
  <c r="J30" i="107"/>
  <c r="K30" i="107" s="1"/>
  <c r="E30" i="107"/>
  <c r="F22" i="155"/>
  <c r="G22" i="155" s="1"/>
  <c r="J22" i="155"/>
  <c r="J16" i="155"/>
  <c r="F16" i="155"/>
  <c r="G16" i="155" s="1"/>
  <c r="D24" i="143"/>
  <c r="K24" i="143" s="1"/>
  <c r="AC22" i="148"/>
  <c r="AC28" i="143"/>
  <c r="Q31" i="143"/>
  <c r="M21" i="152"/>
  <c r="Z19" i="152" s="1"/>
  <c r="H19" i="125"/>
  <c r="K19" i="125"/>
  <c r="R15" i="125"/>
  <c r="E29" i="102"/>
  <c r="O19" i="98"/>
  <c r="AA17" i="98" s="1"/>
  <c r="Y18" i="34"/>
  <c r="U18" i="34"/>
  <c r="E31" i="137"/>
  <c r="M31" i="137"/>
  <c r="P15" i="103"/>
  <c r="Q15" i="103" s="1"/>
  <c r="T15" i="103"/>
  <c r="J23" i="107"/>
  <c r="K23" i="107" s="1"/>
  <c r="E23" i="107"/>
  <c r="F24" i="148"/>
  <c r="AC20" i="143"/>
  <c r="F27" i="155"/>
  <c r="G27" i="155" s="1"/>
  <c r="J27" i="155"/>
  <c r="AC19" i="145"/>
  <c r="I29" i="55"/>
  <c r="E27" i="107"/>
  <c r="J27" i="107"/>
  <c r="K27" i="107" s="1"/>
  <c r="D20" i="148"/>
  <c r="E14" i="107"/>
  <c r="J14" i="107"/>
  <c r="D32" i="107"/>
  <c r="F19" i="155"/>
  <c r="G19" i="155" s="1"/>
  <c r="J19" i="155"/>
  <c r="D13" i="147"/>
  <c r="F13" i="147" s="1"/>
  <c r="K13" i="147"/>
  <c r="J17" i="107"/>
  <c r="K17" i="107" s="1"/>
  <c r="E17" i="107"/>
  <c r="D17" i="146"/>
  <c r="H17" i="146" s="1"/>
  <c r="M19" i="98"/>
  <c r="Z17" i="98" s="1"/>
  <c r="Z16" i="98"/>
  <c r="X13" i="10"/>
  <c r="R13" i="10"/>
  <c r="AD14" i="79"/>
  <c r="D29" i="143"/>
  <c r="K29" i="143"/>
  <c r="P23" i="105"/>
  <c r="Q23" i="105" s="1"/>
  <c r="T23" i="105"/>
  <c r="H23" i="68"/>
  <c r="AC25" i="146"/>
  <c r="I17" i="84"/>
  <c r="P27" i="104"/>
  <c r="Q27" i="104" s="1"/>
  <c r="T27" i="104"/>
  <c r="Z19" i="92"/>
  <c r="T14" i="103"/>
  <c r="P14" i="103"/>
  <c r="Q14" i="103" s="1"/>
  <c r="I16" i="94"/>
  <c r="J31" i="146"/>
  <c r="D12" i="146"/>
  <c r="K12" i="146" s="1"/>
  <c r="AA20" i="68"/>
  <c r="AD20" i="68" s="1"/>
  <c r="M16" i="152"/>
  <c r="Z13" i="152"/>
  <c r="D19" i="147"/>
  <c r="K19" i="147" s="1"/>
  <c r="M30" i="47"/>
  <c r="J15" i="155"/>
  <c r="F15" i="155"/>
  <c r="G15" i="155" s="1"/>
  <c r="J23" i="155"/>
  <c r="F23" i="155"/>
  <c r="G23" i="155" s="1"/>
  <c r="D15" i="148"/>
  <c r="K15" i="148"/>
  <c r="N15" i="141"/>
  <c r="K15" i="141" s="1"/>
  <c r="N11" i="95"/>
  <c r="G11" i="95" s="1"/>
  <c r="AA12" i="125"/>
  <c r="AD12" i="125" s="1"/>
  <c r="E26" i="140"/>
  <c r="K19" i="98"/>
  <c r="Y17" i="98" s="1"/>
  <c r="Y23" i="34"/>
  <c r="U23" i="34"/>
  <c r="L30" i="108"/>
  <c r="L29" i="108"/>
  <c r="J15" i="107"/>
  <c r="K15" i="107" s="1"/>
  <c r="E15" i="107"/>
  <c r="H31" i="138"/>
  <c r="D31" i="138"/>
  <c r="E31" i="138" s="1"/>
  <c r="D25" i="145"/>
  <c r="K25" i="145" s="1"/>
  <c r="AC18" i="147"/>
  <c r="D18" i="146"/>
  <c r="K18" i="146" s="1"/>
  <c r="D25" i="146"/>
  <c r="H25" i="146" s="1"/>
  <c r="E31" i="148"/>
  <c r="X14" i="98"/>
  <c r="E28" i="107"/>
  <c r="J28" i="107"/>
  <c r="K28" i="107" s="1"/>
  <c r="AC13" i="148"/>
  <c r="F17" i="146"/>
  <c r="N13" i="141"/>
  <c r="K13" i="141" s="1"/>
  <c r="G13" i="141"/>
  <c r="D20" i="144"/>
  <c r="F29" i="143"/>
  <c r="E24" i="140"/>
  <c r="W12" i="92"/>
  <c r="J18" i="107"/>
  <c r="K18" i="107" s="1"/>
  <c r="E18" i="107"/>
  <c r="H15" i="137"/>
  <c r="P18" i="104"/>
  <c r="Q18" i="104" s="1"/>
  <c r="T18" i="104"/>
  <c r="P21" i="103"/>
  <c r="Q21" i="103" s="1"/>
  <c r="T21" i="103"/>
  <c r="AC17" i="145"/>
  <c r="F12" i="146"/>
  <c r="Z11" i="103"/>
  <c r="Y30" i="103"/>
  <c r="Z30" i="103" s="1"/>
  <c r="AC19" i="146"/>
  <c r="N13" i="94"/>
  <c r="Q13" i="94" s="1"/>
  <c r="W18" i="152"/>
  <c r="AC23" i="142"/>
  <c r="P22" i="103"/>
  <c r="Q22" i="103" s="1"/>
  <c r="T22" i="103"/>
  <c r="H21" i="139"/>
  <c r="AA16" i="79"/>
  <c r="AD16" i="79" s="1"/>
  <c r="AC19" i="79"/>
  <c r="O19" i="79" s="1"/>
  <c r="I13" i="84"/>
  <c r="C31" i="84"/>
  <c r="G31" i="84" s="1"/>
  <c r="Z12" i="152"/>
  <c r="N23" i="108"/>
  <c r="K23" i="108" s="1"/>
  <c r="M16" i="94"/>
  <c r="O16" i="152"/>
  <c r="AA12" i="152" s="1"/>
  <c r="D13" i="146"/>
  <c r="K13" i="146" s="1"/>
  <c r="P26" i="105"/>
  <c r="Q26" i="105" s="1"/>
  <c r="T26" i="105"/>
  <c r="H13" i="147"/>
  <c r="E26" i="107"/>
  <c r="J26" i="107"/>
  <c r="K26" i="107" s="1"/>
  <c r="F13" i="146"/>
  <c r="E31" i="147"/>
  <c r="D12" i="148"/>
  <c r="K12" i="148" s="1"/>
  <c r="J31" i="148"/>
  <c r="O31" i="148" s="1"/>
  <c r="D30" i="97"/>
  <c r="H15" i="148"/>
  <c r="G16" i="152"/>
  <c r="G23" i="152" s="1"/>
  <c r="AA18" i="79"/>
  <c r="AD18" i="79" s="1"/>
  <c r="AC29" i="148"/>
  <c r="AD12" i="79"/>
  <c r="AC25" i="145"/>
  <c r="AC19" i="143"/>
  <c r="AA14" i="68"/>
  <c r="AD14" i="68" s="1"/>
  <c r="N23" i="96"/>
  <c r="Q23" i="96" s="1"/>
  <c r="E31" i="146"/>
  <c r="F19" i="142"/>
  <c r="M13" i="94"/>
  <c r="Y13" i="34"/>
  <c r="W13" i="34"/>
  <c r="T21" i="105"/>
  <c r="P21" i="105"/>
  <c r="Q21" i="105" s="1"/>
  <c r="L29" i="55"/>
  <c r="AC28" i="145"/>
  <c r="N14" i="141"/>
  <c r="K14" i="141" s="1"/>
  <c r="G14" i="141"/>
  <c r="P21" i="104"/>
  <c r="Q21" i="104" s="1"/>
  <c r="T21" i="104"/>
  <c r="N29" i="55"/>
  <c r="N24" i="141"/>
  <c r="I24" i="141" s="1"/>
  <c r="K16" i="92"/>
  <c r="Y12" i="92" s="1"/>
  <c r="E21" i="140"/>
  <c r="E27" i="140"/>
  <c r="D15" i="146"/>
  <c r="F15" i="146" s="1"/>
  <c r="D27" i="146"/>
  <c r="F27" i="146" s="1"/>
  <c r="K27" i="146"/>
  <c r="D16" i="143"/>
  <c r="K16" i="143"/>
  <c r="H30" i="107"/>
  <c r="X31" i="147"/>
  <c r="AA31" i="147" s="1"/>
  <c r="I19" i="84"/>
  <c r="D23" i="147"/>
  <c r="K23" i="147" s="1"/>
  <c r="J20" i="155"/>
  <c r="F20" i="155"/>
  <c r="G20" i="155" s="1"/>
  <c r="D23" i="146"/>
  <c r="K23" i="146"/>
  <c r="G31" i="146"/>
  <c r="Y10" i="34"/>
  <c r="V30" i="34"/>
  <c r="U10" i="34"/>
  <c r="W10" i="34" s="1"/>
  <c r="E16" i="107"/>
  <c r="J16" i="107"/>
  <c r="K16" i="107" s="1"/>
  <c r="F14" i="155"/>
  <c r="G14" i="155" s="1"/>
  <c r="J14" i="155"/>
  <c r="E21" i="79"/>
  <c r="E15" i="98"/>
  <c r="V14" i="98" s="1"/>
  <c r="F15" i="79"/>
  <c r="AC29" i="143"/>
  <c r="D30" i="95"/>
  <c r="X31" i="146"/>
  <c r="AA31" i="146" s="1"/>
  <c r="G31" i="145"/>
  <c r="O31" i="145"/>
  <c r="P17" i="104"/>
  <c r="Q17" i="104" s="1"/>
  <c r="T17" i="104"/>
  <c r="I27" i="96"/>
  <c r="H13" i="134"/>
  <c r="E22" i="140"/>
  <c r="AC25" i="143"/>
  <c r="L30" i="94"/>
  <c r="N18" i="108"/>
  <c r="M18" i="108" s="1"/>
  <c r="F25" i="139"/>
  <c r="J26" i="155"/>
  <c r="F26" i="155"/>
  <c r="G26" i="155" s="1"/>
  <c r="D20" i="146"/>
  <c r="F20" i="146" s="1"/>
  <c r="D19" i="148"/>
  <c r="F19" i="148" s="1"/>
  <c r="Y16" i="34"/>
  <c r="U16" i="34"/>
  <c r="AC16" i="146"/>
  <c r="D28" i="145"/>
  <c r="F28" i="148"/>
  <c r="H22" i="148"/>
  <c r="G31" i="139"/>
  <c r="H31" i="139" s="1"/>
  <c r="V31" i="139"/>
  <c r="T28" i="104"/>
  <c r="P28" i="104"/>
  <c r="Q28" i="104" s="1"/>
  <c r="E20" i="107"/>
  <c r="J20" i="107"/>
  <c r="K20" i="107" s="1"/>
  <c r="AC20" i="147"/>
  <c r="H12" i="146"/>
  <c r="F30" i="94"/>
  <c r="N10" i="94"/>
  <c r="G10" i="94" s="1"/>
  <c r="D19" i="144"/>
  <c r="F19" i="144" s="1"/>
  <c r="E18" i="140"/>
  <c r="H27" i="107"/>
  <c r="E19" i="107"/>
  <c r="J19" i="107"/>
  <c r="K19" i="107" s="1"/>
  <c r="AC28" i="146"/>
  <c r="H18" i="139"/>
  <c r="H27" i="148"/>
  <c r="N18" i="95"/>
  <c r="Q18" i="95" s="1"/>
  <c r="H12" i="145"/>
  <c r="D16" i="55"/>
  <c r="D28" i="147"/>
  <c r="H28" i="147" s="1"/>
  <c r="K28" i="147"/>
  <c r="H16" i="143"/>
  <c r="X14" i="10"/>
  <c r="R14" i="10"/>
  <c r="AC14" i="147"/>
  <c r="F30" i="96"/>
  <c r="N10" i="96"/>
  <c r="G10" i="96" s="1"/>
  <c r="J30" i="108"/>
  <c r="J29" i="108"/>
  <c r="AC28" i="147"/>
  <c r="D21" i="147"/>
  <c r="H21" i="147" s="1"/>
  <c r="C29" i="53"/>
  <c r="D29" i="53" s="1"/>
  <c r="H31" i="140"/>
  <c r="D31" i="140"/>
  <c r="E31" i="140" s="1"/>
  <c r="S30" i="34"/>
  <c r="D19" i="142"/>
  <c r="K19" i="142" s="1"/>
  <c r="H21" i="144"/>
  <c r="AC14" i="148"/>
  <c r="AB13" i="98"/>
  <c r="Q31" i="147"/>
  <c r="T31" i="147" s="1"/>
  <c r="Q23" i="68"/>
  <c r="Q31" i="142"/>
  <c r="H29" i="107"/>
  <c r="AC18" i="142"/>
  <c r="Z11" i="105"/>
  <c r="AT24" i="105" s="1"/>
  <c r="Y30" i="105"/>
  <c r="Z30" i="105" s="1"/>
  <c r="AT30" i="105" s="1"/>
  <c r="E19" i="98"/>
  <c r="V18" i="98" s="1"/>
  <c r="F19" i="79"/>
  <c r="S15" i="98"/>
  <c r="AC13" i="98" s="1"/>
  <c r="H25" i="134"/>
  <c r="F21" i="144"/>
  <c r="AC12" i="143"/>
  <c r="H24" i="146"/>
  <c r="N27" i="141"/>
  <c r="I27" i="141" s="1"/>
  <c r="G27" i="141"/>
  <c r="N26" i="96"/>
  <c r="Q26" i="96" s="1"/>
  <c r="G26" i="96"/>
  <c r="N11" i="43"/>
  <c r="E31" i="142"/>
  <c r="U19" i="10"/>
  <c r="W17" i="34"/>
  <c r="D17" i="148"/>
  <c r="K17" i="148" s="1"/>
  <c r="T16" i="104"/>
  <c r="P16" i="104"/>
  <c r="Q16" i="104" s="1"/>
  <c r="H24" i="148"/>
  <c r="N22" i="108"/>
  <c r="K22" i="108" s="1"/>
  <c r="D22" i="143"/>
  <c r="K22" i="143" s="1"/>
  <c r="D16" i="147"/>
  <c r="K16" i="147" s="1"/>
  <c r="D13" i="148"/>
  <c r="K13" i="148" s="1"/>
  <c r="X31" i="145"/>
  <c r="AC31" i="145" s="1"/>
  <c r="T27" i="103"/>
  <c r="P27" i="103"/>
  <c r="Q27" i="103" s="1"/>
  <c r="K19" i="94"/>
  <c r="H29" i="145"/>
  <c r="F27" i="134"/>
  <c r="T14" i="105"/>
  <c r="P14" i="105"/>
  <c r="Q14" i="105" s="1"/>
  <c r="X31" i="142"/>
  <c r="D29" i="145"/>
  <c r="K29" i="145"/>
  <c r="M27" i="96"/>
  <c r="N21" i="79"/>
  <c r="O15" i="79"/>
  <c r="D19" i="55"/>
  <c r="U11" i="34"/>
  <c r="N19" i="95"/>
  <c r="Q19" i="95" s="1"/>
  <c r="C14" i="106"/>
  <c r="I26" i="95"/>
  <c r="D14" i="111"/>
  <c r="D23" i="110"/>
  <c r="M16" i="96"/>
  <c r="D26" i="109"/>
  <c r="V31" i="143"/>
  <c r="N11" i="141"/>
  <c r="I11" i="141" s="1"/>
  <c r="N15" i="108"/>
  <c r="M15" i="108" s="1"/>
  <c r="G15" i="108"/>
  <c r="D18" i="110"/>
  <c r="D13" i="109"/>
  <c r="P23" i="111"/>
  <c r="D23" i="111"/>
  <c r="P26" i="104"/>
  <c r="Q26" i="104" s="1"/>
  <c r="T26" i="104"/>
  <c r="N27" i="97"/>
  <c r="AC15" i="142"/>
  <c r="D16" i="109"/>
  <c r="D24" i="55"/>
  <c r="Q31" i="146"/>
  <c r="T31" i="146" s="1"/>
  <c r="AB14" i="98"/>
  <c r="N18" i="141"/>
  <c r="K18" i="141" s="1"/>
  <c r="N27" i="108"/>
  <c r="I27" i="108" s="1"/>
  <c r="W13" i="98"/>
  <c r="E19" i="140"/>
  <c r="L31" i="43"/>
  <c r="N31" i="43" s="1"/>
  <c r="K31" i="43"/>
  <c r="H23" i="147"/>
  <c r="D12" i="142"/>
  <c r="F12" i="142" s="1"/>
  <c r="J31" i="142"/>
  <c r="M31" i="142" s="1"/>
  <c r="N26" i="97"/>
  <c r="G26" i="97" s="1"/>
  <c r="N19" i="108"/>
  <c r="G19" i="108" s="1"/>
  <c r="N23" i="95"/>
  <c r="G23" i="95" s="1"/>
  <c r="E15" i="3"/>
  <c r="E29" i="3"/>
  <c r="D28" i="143"/>
  <c r="H28" i="143" s="1"/>
  <c r="N20" i="96"/>
  <c r="Q20" i="96" s="1"/>
  <c r="E24" i="3"/>
  <c r="AA14" i="152"/>
  <c r="D12" i="55"/>
  <c r="G31" i="144"/>
  <c r="H20" i="145"/>
  <c r="N20" i="43"/>
  <c r="F17" i="134"/>
  <c r="D16" i="145"/>
  <c r="K16" i="145"/>
  <c r="F13" i="148"/>
  <c r="N19" i="125"/>
  <c r="X15" i="125"/>
  <c r="K26" i="95"/>
  <c r="N19" i="97"/>
  <c r="Q19" i="97" s="1"/>
  <c r="D23" i="55"/>
  <c r="N16" i="95"/>
  <c r="Q16" i="95" s="1"/>
  <c r="F29" i="145"/>
  <c r="K15" i="98"/>
  <c r="Y13" i="98" s="1"/>
  <c r="W14" i="92"/>
  <c r="K30" i="34"/>
  <c r="R27" i="10"/>
  <c r="M11" i="95"/>
  <c r="D11" i="109"/>
  <c r="D16" i="111"/>
  <c r="D17" i="109"/>
  <c r="F27" i="137"/>
  <c r="AC24" i="148"/>
  <c r="U11" i="10"/>
  <c r="P22" i="110"/>
  <c r="D22" i="110"/>
  <c r="P19" i="112"/>
  <c r="D19" i="112"/>
  <c r="D21" i="109"/>
  <c r="D24" i="144"/>
  <c r="K24" i="144" s="1"/>
  <c r="T13" i="103"/>
  <c r="P13" i="103"/>
  <c r="Q13" i="103" s="1"/>
  <c r="D26" i="143"/>
  <c r="H26" i="143" s="1"/>
  <c r="K26" i="143"/>
  <c r="N24" i="96"/>
  <c r="Q24" i="96" s="1"/>
  <c r="C29" i="51"/>
  <c r="D29" i="51" s="1"/>
  <c r="K13" i="94"/>
  <c r="W22" i="34"/>
  <c r="Y22" i="34"/>
  <c r="H30" i="97"/>
  <c r="T19" i="103"/>
  <c r="P19" i="103"/>
  <c r="Q19" i="103" s="1"/>
  <c r="P25" i="103"/>
  <c r="Q25" i="103" s="1"/>
  <c r="T25" i="103"/>
  <c r="I21" i="92"/>
  <c r="X18" i="92" s="1"/>
  <c r="D25" i="144"/>
  <c r="F25" i="144" s="1"/>
  <c r="C15" i="106"/>
  <c r="N20" i="97"/>
  <c r="Q20" i="97" s="1"/>
  <c r="AC21" i="143"/>
  <c r="D26" i="51"/>
  <c r="E19" i="3"/>
  <c r="I26" i="97"/>
  <c r="C13" i="106"/>
  <c r="K16" i="94"/>
  <c r="E15" i="140"/>
  <c r="C30" i="106"/>
  <c r="U14" i="34"/>
  <c r="K10" i="96"/>
  <c r="J30" i="96"/>
  <c r="D21" i="148"/>
  <c r="H21" i="148" s="1"/>
  <c r="H29" i="134"/>
  <c r="AD17" i="79"/>
  <c r="K27" i="96"/>
  <c r="K27" i="141"/>
  <c r="AD18" i="68"/>
  <c r="I19" i="94"/>
  <c r="P11" i="109"/>
  <c r="D20" i="112"/>
  <c r="D18" i="109"/>
  <c r="D18" i="111"/>
  <c r="N15" i="96"/>
  <c r="Q15" i="96" s="1"/>
  <c r="N23" i="97"/>
  <c r="G23" i="97" s="1"/>
  <c r="P12" i="109"/>
  <c r="D12" i="109"/>
  <c r="F24" i="144"/>
  <c r="D24" i="111"/>
  <c r="G29" i="51"/>
  <c r="V31" i="144"/>
  <c r="V19" i="92"/>
  <c r="AC29" i="142"/>
  <c r="D20" i="143"/>
  <c r="L19" i="79"/>
  <c r="O19" i="125"/>
  <c r="AA15" i="125"/>
  <c r="Z18" i="92"/>
  <c r="U26" i="10"/>
  <c r="D21" i="145"/>
  <c r="V31" i="147"/>
  <c r="AC27" i="146"/>
  <c r="D14" i="143"/>
  <c r="H14" i="143" s="1"/>
  <c r="P18" i="105"/>
  <c r="Q18" i="105" s="1"/>
  <c r="T18" i="105"/>
  <c r="Q31" i="148"/>
  <c r="T31" i="148" s="1"/>
  <c r="D18" i="148"/>
  <c r="N12" i="108"/>
  <c r="K12" i="108" s="1"/>
  <c r="D24" i="145"/>
  <c r="K24" i="145" s="1"/>
  <c r="G31" i="142"/>
  <c r="D23" i="148"/>
  <c r="F24" i="155"/>
  <c r="G24" i="155" s="1"/>
  <c r="J24" i="155"/>
  <c r="S29" i="50"/>
  <c r="U19" i="79"/>
  <c r="M21" i="108"/>
  <c r="H29" i="141"/>
  <c r="H30" i="141"/>
  <c r="T23" i="104"/>
  <c r="P23" i="104"/>
  <c r="Q23" i="104" s="1"/>
  <c r="N18" i="94"/>
  <c r="T22" i="105"/>
  <c r="P22" i="105"/>
  <c r="Q22" i="105" s="1"/>
  <c r="H14" i="148"/>
  <c r="AT23" i="103"/>
  <c r="G32" i="107"/>
  <c r="T31" i="144"/>
  <c r="H21" i="143"/>
  <c r="AT25" i="103"/>
  <c r="H23" i="137"/>
  <c r="AA17" i="92"/>
  <c r="O21" i="92"/>
  <c r="AA19" i="92" s="1"/>
  <c r="AC17" i="144"/>
  <c r="W11" i="103"/>
  <c r="V30" i="103"/>
  <c r="W30" i="103" s="1"/>
  <c r="N22" i="141"/>
  <c r="I22" i="141" s="1"/>
  <c r="D28" i="51"/>
  <c r="N22" i="94"/>
  <c r="Q22" i="94" s="1"/>
  <c r="G22" i="94"/>
  <c r="Q29" i="55"/>
  <c r="C24" i="106"/>
  <c r="L29" i="51"/>
  <c r="I25" i="141"/>
  <c r="H28" i="139"/>
  <c r="N15" i="95"/>
  <c r="Q15" i="95" s="1"/>
  <c r="I21" i="152"/>
  <c r="X19" i="152" s="1"/>
  <c r="X17" i="152"/>
  <c r="H18" i="134"/>
  <c r="D12" i="53"/>
  <c r="M30" i="34"/>
  <c r="E17" i="3"/>
  <c r="D26" i="144"/>
  <c r="H26" i="144" s="1"/>
  <c r="I13" i="108"/>
  <c r="AC31" i="142"/>
  <c r="D13" i="55"/>
  <c r="N20" i="141"/>
  <c r="K20" i="141" s="1"/>
  <c r="H24" i="134"/>
  <c r="N26" i="43"/>
  <c r="AT20" i="105"/>
  <c r="AC18" i="92"/>
  <c r="F26" i="137"/>
  <c r="E31" i="134"/>
  <c r="M31" i="134"/>
  <c r="K27" i="108"/>
  <c r="D21" i="110"/>
  <c r="D12" i="112"/>
  <c r="N21" i="97"/>
  <c r="Q21" i="97" s="1"/>
  <c r="D18" i="112"/>
  <c r="D25" i="142"/>
  <c r="F25" i="142" s="1"/>
  <c r="U19" i="34"/>
  <c r="D11" i="112"/>
  <c r="T15" i="104"/>
  <c r="P15" i="104"/>
  <c r="Q15" i="104" s="1"/>
  <c r="M17" i="97"/>
  <c r="E25" i="3"/>
  <c r="P16" i="110"/>
  <c r="D16" i="110"/>
  <c r="T31" i="137"/>
  <c r="F21" i="137"/>
  <c r="X12" i="10"/>
  <c r="E31" i="144"/>
  <c r="P25" i="104"/>
  <c r="Q25" i="104" s="1"/>
  <c r="T25" i="104"/>
  <c r="M26" i="95"/>
  <c r="N16" i="141"/>
  <c r="K16" i="141" s="1"/>
  <c r="AC26" i="143"/>
  <c r="I19" i="98"/>
  <c r="X18" i="98" s="1"/>
  <c r="X16" i="98"/>
  <c r="W19" i="152"/>
  <c r="X31" i="143"/>
  <c r="AC31" i="143" s="1"/>
  <c r="Z18" i="152"/>
  <c r="N26" i="141"/>
  <c r="I26" i="141" s="1"/>
  <c r="K22" i="94"/>
  <c r="F21" i="145"/>
  <c r="I23" i="108"/>
  <c r="N25" i="43"/>
  <c r="K27" i="97"/>
  <c r="N12" i="141"/>
  <c r="K12" i="141" s="1"/>
  <c r="W14" i="98"/>
  <c r="S30" i="47"/>
  <c r="H30" i="108"/>
  <c r="H29" i="108"/>
  <c r="D17" i="145"/>
  <c r="AC20" i="142"/>
  <c r="I31" i="84"/>
  <c r="N14" i="43"/>
  <c r="D26" i="142"/>
  <c r="F26" i="142" s="1"/>
  <c r="H22" i="145"/>
  <c r="N17" i="43"/>
  <c r="D18" i="145"/>
  <c r="K18" i="145"/>
  <c r="N23" i="68"/>
  <c r="X31" i="148"/>
  <c r="AC31" i="148" s="1"/>
  <c r="O21" i="152"/>
  <c r="O23" i="152" s="1"/>
  <c r="D16" i="142"/>
  <c r="K16" i="142" s="1"/>
  <c r="AA12" i="68"/>
  <c r="X31" i="144"/>
  <c r="Q29" i="51"/>
  <c r="F26" i="144"/>
  <c r="I13" i="141"/>
  <c r="AC24" i="142"/>
  <c r="D14" i="147"/>
  <c r="K14" i="147" s="1"/>
  <c r="I16" i="96"/>
  <c r="N20" i="108"/>
  <c r="K20" i="108" s="1"/>
  <c r="N26" i="94"/>
  <c r="Q26" i="94" s="1"/>
  <c r="D15" i="144"/>
  <c r="K15" i="144" s="1"/>
  <c r="AC29" i="145"/>
  <c r="T31" i="134"/>
  <c r="D26" i="146"/>
  <c r="V17" i="98"/>
  <c r="D13" i="53"/>
  <c r="D29" i="147"/>
  <c r="K29" i="147" s="1"/>
  <c r="X18" i="152"/>
  <c r="D14" i="142"/>
  <c r="D10" i="109"/>
  <c r="D11" i="110"/>
  <c r="D14" i="112"/>
  <c r="M19" i="94"/>
  <c r="D19" i="109"/>
  <c r="O30" i="34"/>
  <c r="N19" i="96"/>
  <c r="Q19" i="96" s="1"/>
  <c r="J31" i="144"/>
  <c r="O31" i="144" s="1"/>
  <c r="D12" i="144"/>
  <c r="H12" i="144" s="1"/>
  <c r="F15" i="137"/>
  <c r="D21" i="146"/>
  <c r="F21" i="146" s="1"/>
  <c r="M15" i="95"/>
  <c r="D21" i="142"/>
  <c r="H21" i="142" s="1"/>
  <c r="E21" i="152"/>
  <c r="V19" i="152" s="1"/>
  <c r="F12" i="145"/>
  <c r="D22" i="142"/>
  <c r="H22" i="142" s="1"/>
  <c r="N14" i="108"/>
  <c r="M14" i="108" s="1"/>
  <c r="H28" i="148"/>
  <c r="N16" i="108"/>
  <c r="K16" i="108" s="1"/>
  <c r="G16" i="108"/>
  <c r="N18" i="43"/>
  <c r="S21" i="152"/>
  <c r="AC18" i="152" s="1"/>
  <c r="F16" i="146"/>
  <c r="N26" i="108"/>
  <c r="I26" i="108" s="1"/>
  <c r="X19" i="79"/>
  <c r="AT18" i="103"/>
  <c r="M27" i="97"/>
  <c r="F13" i="134"/>
  <c r="N17" i="96"/>
  <c r="Q17" i="96" s="1"/>
  <c r="R18" i="10"/>
  <c r="H16" i="148"/>
  <c r="J30" i="95"/>
  <c r="K10" i="95"/>
  <c r="D18" i="147"/>
  <c r="K18" i="147" s="1"/>
  <c r="D13" i="145"/>
  <c r="K13" i="145" s="1"/>
  <c r="AC26" i="144"/>
  <c r="U24" i="10"/>
  <c r="D20" i="147"/>
  <c r="F20" i="147" s="1"/>
  <c r="AA18" i="152"/>
  <c r="D19" i="146"/>
  <c r="K19" i="146" s="1"/>
  <c r="AN16" i="103"/>
  <c r="H27" i="145"/>
  <c r="AD12" i="68"/>
  <c r="F18" i="145"/>
  <c r="N25" i="95"/>
  <c r="Q25" i="95" s="1"/>
  <c r="D15" i="53"/>
  <c r="N25" i="108"/>
  <c r="M25" i="108" s="1"/>
  <c r="K16" i="152"/>
  <c r="D22" i="51"/>
  <c r="S19" i="98"/>
  <c r="AC17" i="98" s="1"/>
  <c r="N22" i="97"/>
  <c r="Q22" i="97" s="1"/>
  <c r="N23" i="94"/>
  <c r="Q23" i="94" s="1"/>
  <c r="AC14" i="145"/>
  <c r="F16" i="142"/>
  <c r="S16" i="152"/>
  <c r="AC12" i="152" s="1"/>
  <c r="D15" i="52"/>
  <c r="N14" i="97"/>
  <c r="Q14" i="97" s="1"/>
  <c r="L30" i="95"/>
  <c r="D22" i="144"/>
  <c r="F22" i="144" s="1"/>
  <c r="H23" i="134"/>
  <c r="H29" i="147"/>
  <c r="N23" i="43"/>
  <c r="U15" i="34"/>
  <c r="U20" i="10"/>
  <c r="M23" i="96"/>
  <c r="P16" i="103"/>
  <c r="Q16" i="103" s="1"/>
  <c r="T16" i="103"/>
  <c r="N14" i="96"/>
  <c r="Q14" i="96" s="1"/>
  <c r="D15" i="51"/>
  <c r="Y27" i="34"/>
  <c r="K21" i="95"/>
  <c r="P26" i="103"/>
  <c r="Q26" i="103" s="1"/>
  <c r="T26" i="103"/>
  <c r="P20" i="110"/>
  <c r="D20" i="110"/>
  <c r="AC25" i="147"/>
  <c r="D24" i="112"/>
  <c r="D11" i="111"/>
  <c r="C27" i="111"/>
  <c r="D9" i="111"/>
  <c r="H28" i="142"/>
  <c r="D16" i="53"/>
  <c r="D13" i="112"/>
  <c r="N17" i="95"/>
  <c r="Q17" i="95" s="1"/>
  <c r="AC23" i="143"/>
  <c r="C27" i="109"/>
  <c r="D9" i="109"/>
  <c r="C27" i="110"/>
  <c r="P27" i="110" s="1"/>
  <c r="D9" i="110"/>
  <c r="AC13" i="145"/>
  <c r="D12" i="51"/>
  <c r="I11" i="95"/>
  <c r="D23" i="142"/>
  <c r="K23" i="142"/>
  <c r="F12" i="144"/>
  <c r="S16" i="92"/>
  <c r="AC12" i="92" s="1"/>
  <c r="I23" i="95"/>
  <c r="U30" i="47"/>
  <c r="AC19" i="148"/>
  <c r="H22" i="134"/>
  <c r="D17" i="51"/>
  <c r="T28" i="103"/>
  <c r="P28" i="103"/>
  <c r="Q28" i="103" s="1"/>
  <c r="I21" i="97"/>
  <c r="H19" i="146"/>
  <c r="C29" i="50"/>
  <c r="Q29" i="50" s="1"/>
  <c r="N27" i="94"/>
  <c r="Q27" i="94" s="1"/>
  <c r="AT27" i="103"/>
  <c r="D21" i="112"/>
  <c r="D18" i="144"/>
  <c r="F18" i="144" s="1"/>
  <c r="D17" i="112"/>
  <c r="AC24" i="144"/>
  <c r="D23" i="112"/>
  <c r="P27" i="111"/>
  <c r="T20" i="104"/>
  <c r="P20" i="104"/>
  <c r="Q20" i="104" s="1"/>
  <c r="D25" i="109"/>
  <c r="D20" i="111"/>
  <c r="M15" i="96"/>
  <c r="N27" i="43"/>
  <c r="D15" i="111"/>
  <c r="F23" i="142"/>
  <c r="D25" i="51"/>
  <c r="D20" i="55"/>
  <c r="D18" i="53"/>
  <c r="H18" i="148"/>
  <c r="F15" i="134"/>
  <c r="H17" i="107"/>
  <c r="J30" i="141"/>
  <c r="J29" i="141"/>
  <c r="K18" i="108"/>
  <c r="E30" i="45"/>
  <c r="F19" i="137"/>
  <c r="N24" i="108"/>
  <c r="I24" i="108" s="1"/>
  <c r="C29" i="54"/>
  <c r="D29" i="54" s="1"/>
  <c r="W17" i="98"/>
  <c r="R23" i="10"/>
  <c r="E31" i="139"/>
  <c r="F31" i="139" s="1"/>
  <c r="M31" i="139"/>
  <c r="O16" i="92"/>
  <c r="O23" i="92" s="1"/>
  <c r="X19" i="92"/>
  <c r="C29" i="56"/>
  <c r="D26" i="56" s="1"/>
  <c r="N21" i="96"/>
  <c r="Q21" i="96" s="1"/>
  <c r="G31" i="143"/>
  <c r="C28" i="106"/>
  <c r="F14" i="137"/>
  <c r="W11" i="105"/>
  <c r="AN11" i="105" s="1"/>
  <c r="V30" i="105"/>
  <c r="W30" i="105" s="1"/>
  <c r="D23" i="51"/>
  <c r="H22" i="144"/>
  <c r="M21" i="97"/>
  <c r="I20" i="108"/>
  <c r="K16" i="96"/>
  <c r="F19" i="139"/>
  <c r="N15" i="97"/>
  <c r="G15" i="97" s="1"/>
  <c r="D19" i="145"/>
  <c r="L30" i="96"/>
  <c r="M10" i="96"/>
  <c r="N22" i="96"/>
  <c r="Q22" i="96" s="1"/>
  <c r="I20" i="96"/>
  <c r="D23" i="143"/>
  <c r="K23" i="143" s="1"/>
  <c r="D14" i="145"/>
  <c r="H14" i="145" s="1"/>
  <c r="N15" i="94"/>
  <c r="Q15" i="94" s="1"/>
  <c r="D25" i="55"/>
  <c r="I15" i="108"/>
  <c r="C29" i="57"/>
  <c r="D27" i="57" s="1"/>
  <c r="D11" i="57"/>
  <c r="D20" i="50"/>
  <c r="D27" i="143"/>
  <c r="AN13" i="103"/>
  <c r="D26" i="147"/>
  <c r="H26" i="147" s="1"/>
  <c r="I24" i="96"/>
  <c r="N16" i="43"/>
  <c r="D25" i="53"/>
  <c r="G29" i="50"/>
  <c r="N11" i="97"/>
  <c r="Q11" i="97" s="1"/>
  <c r="I10" i="94"/>
  <c r="H30" i="94"/>
  <c r="D23" i="50"/>
  <c r="K20" i="97"/>
  <c r="N13" i="95"/>
  <c r="Q13" i="95" s="1"/>
  <c r="D27" i="55"/>
  <c r="D26" i="110"/>
  <c r="P21" i="112"/>
  <c r="F26" i="134"/>
  <c r="N12" i="95"/>
  <c r="G12" i="95" s="1"/>
  <c r="D13" i="110"/>
  <c r="D24" i="109"/>
  <c r="D27" i="51"/>
  <c r="N11" i="96"/>
  <c r="K11" i="96" s="1"/>
  <c r="D15" i="109"/>
  <c r="W26" i="34"/>
  <c r="D12" i="111"/>
  <c r="N28" i="43"/>
  <c r="D17" i="110"/>
  <c r="I13" i="94"/>
  <c r="D14" i="110"/>
  <c r="D26" i="145"/>
  <c r="K26" i="145" s="1"/>
  <c r="H13" i="148"/>
  <c r="I16" i="92"/>
  <c r="X14" i="92" s="1"/>
  <c r="Z11" i="104"/>
  <c r="AT13" i="104" s="1"/>
  <c r="Y30" i="104"/>
  <c r="Z30" i="104" s="1"/>
  <c r="AT30" i="104" s="1"/>
  <c r="K21" i="152"/>
  <c r="Y17" i="152"/>
  <c r="K18" i="95"/>
  <c r="D18" i="143"/>
  <c r="F18" i="143" s="1"/>
  <c r="F18" i="134"/>
  <c r="Y17" i="34"/>
  <c r="H29" i="10"/>
  <c r="I29" i="10" s="1"/>
  <c r="K19" i="97"/>
  <c r="H13" i="145"/>
  <c r="Q29" i="56"/>
  <c r="AT22" i="105"/>
  <c r="D17" i="144"/>
  <c r="K17" i="144" s="1"/>
  <c r="D13" i="143"/>
  <c r="F13" i="143" s="1"/>
  <c r="M21" i="96"/>
  <c r="I13" i="97"/>
  <c r="U23" i="10"/>
  <c r="T30" i="4"/>
  <c r="P30" i="4"/>
  <c r="Q30" i="4" s="1"/>
  <c r="Y25" i="34"/>
  <c r="D31" i="155"/>
  <c r="J31" i="155" s="1"/>
  <c r="F12" i="155"/>
  <c r="J12" i="155"/>
  <c r="D21" i="55"/>
  <c r="AD13" i="79"/>
  <c r="H25" i="144"/>
  <c r="D28" i="144"/>
  <c r="H28" i="144" s="1"/>
  <c r="E16" i="92"/>
  <c r="E23" i="92" s="1"/>
  <c r="Z14" i="152"/>
  <c r="H19" i="144"/>
  <c r="T23" i="103"/>
  <c r="P23" i="103"/>
  <c r="Q23" i="103" s="1"/>
  <c r="H30" i="96"/>
  <c r="T23" i="68"/>
  <c r="G29" i="56"/>
  <c r="D19" i="50"/>
  <c r="D25" i="143"/>
  <c r="U25" i="10"/>
  <c r="AA13" i="92"/>
  <c r="N17" i="108"/>
  <c r="I17" i="108" s="1"/>
  <c r="W14" i="34"/>
  <c r="G31" i="147"/>
  <c r="Q16" i="92"/>
  <c r="AB12" i="92" s="1"/>
  <c r="AC16" i="144"/>
  <c r="I20" i="141"/>
  <c r="J13" i="155"/>
  <c r="F13" i="155"/>
  <c r="G13" i="155" s="1"/>
  <c r="Y19" i="152"/>
  <c r="W12" i="34"/>
  <c r="D19" i="143"/>
  <c r="F19" i="143" s="1"/>
  <c r="I30" i="47"/>
  <c r="F23" i="143"/>
  <c r="L29" i="54"/>
  <c r="I15" i="95"/>
  <c r="D15" i="55"/>
  <c r="I15" i="141"/>
  <c r="C21" i="106"/>
  <c r="G29" i="57"/>
  <c r="W21" i="34"/>
  <c r="F26" i="147"/>
  <c r="R21" i="10"/>
  <c r="M19" i="95"/>
  <c r="D26" i="54"/>
  <c r="I18" i="95"/>
  <c r="AN14" i="103"/>
  <c r="Q30" i="34"/>
  <c r="N27" i="95"/>
  <c r="Q27" i="95" s="1"/>
  <c r="M24" i="96"/>
  <c r="F28" i="155"/>
  <c r="G28" i="155" s="1"/>
  <c r="J28" i="155"/>
  <c r="D14" i="53"/>
  <c r="D17" i="56"/>
  <c r="P26" i="111"/>
  <c r="D26" i="111"/>
  <c r="W15" i="34"/>
  <c r="P15" i="110"/>
  <c r="D15" i="110"/>
  <c r="D10" i="111"/>
  <c r="I12" i="95"/>
  <c r="D22" i="111"/>
  <c r="D9" i="112"/>
  <c r="C27" i="112"/>
  <c r="D24" i="54"/>
  <c r="N14" i="95"/>
  <c r="G14" i="95" s="1"/>
  <c r="T24" i="104"/>
  <c r="P24" i="104"/>
  <c r="Q24" i="104" s="1"/>
  <c r="AC19" i="92"/>
  <c r="D23" i="109"/>
  <c r="P10" i="112"/>
  <c r="D10" i="112"/>
  <c r="W11" i="104"/>
  <c r="AN11" i="104" s="1"/>
  <c r="V30" i="104"/>
  <c r="W30" i="104" s="1"/>
  <c r="K23" i="96"/>
  <c r="D13" i="111"/>
  <c r="F26" i="145"/>
  <c r="K31" i="139"/>
  <c r="D17" i="142"/>
  <c r="H17" i="142" s="1"/>
  <c r="T31" i="143"/>
  <c r="D27" i="144"/>
  <c r="K27" i="144" s="1"/>
  <c r="J25" i="155"/>
  <c r="F25" i="155"/>
  <c r="G25" i="155" s="1"/>
  <c r="P19" i="105"/>
  <c r="Q19" i="105" s="1"/>
  <c r="T19" i="105"/>
  <c r="N12" i="96"/>
  <c r="Q12" i="96" s="1"/>
  <c r="D28" i="57"/>
  <c r="J31" i="143"/>
  <c r="D12" i="143"/>
  <c r="H12" i="143" s="1"/>
  <c r="F21" i="139"/>
  <c r="K23" i="68"/>
  <c r="K21" i="92"/>
  <c r="Y18" i="92" s="1"/>
  <c r="M22" i="108"/>
  <c r="F22" i="139"/>
  <c r="N17" i="94"/>
  <c r="Q17" i="94" s="1"/>
  <c r="U10" i="10"/>
  <c r="T29" i="10"/>
  <c r="U29" i="10" s="1"/>
  <c r="AT21" i="103"/>
  <c r="T25" i="105"/>
  <c r="P25" i="105"/>
  <c r="Q25" i="105" s="1"/>
  <c r="D29" i="146"/>
  <c r="K29" i="146" s="1"/>
  <c r="D13" i="144"/>
  <c r="M16" i="92"/>
  <c r="M23" i="92" s="1"/>
  <c r="Y10" i="48"/>
  <c r="V30" i="48"/>
  <c r="K30" i="48" s="1"/>
  <c r="T19" i="104"/>
  <c r="P19" i="104"/>
  <c r="Q19" i="104" s="1"/>
  <c r="D20" i="142"/>
  <c r="H20" i="142" s="1"/>
  <c r="I15" i="96"/>
  <c r="N23" i="141"/>
  <c r="I23" i="141" s="1"/>
  <c r="G23" i="141"/>
  <c r="N25" i="94"/>
  <c r="G25" i="94" s="1"/>
  <c r="M11" i="96"/>
  <c r="D12" i="147"/>
  <c r="K12" i="147" s="1"/>
  <c r="J31" i="147"/>
  <c r="O31" i="147" s="1"/>
  <c r="E27" i="3"/>
  <c r="H26" i="148"/>
  <c r="M27" i="108"/>
  <c r="E23" i="68"/>
  <c r="H16" i="107"/>
  <c r="J30" i="97"/>
  <c r="N20" i="94"/>
  <c r="M20" i="94" s="1"/>
  <c r="F25" i="143"/>
  <c r="AA13" i="152"/>
  <c r="D17" i="50"/>
  <c r="K15" i="97"/>
  <c r="Y14" i="34"/>
  <c r="R25" i="10"/>
  <c r="H12" i="147"/>
  <c r="X23" i="10"/>
  <c r="AB12" i="152"/>
  <c r="Q16" i="152"/>
  <c r="AB13" i="152" s="1"/>
  <c r="Y12" i="34"/>
  <c r="N12" i="94"/>
  <c r="Q12" i="94" s="1"/>
  <c r="H18" i="144"/>
  <c r="K15" i="96"/>
  <c r="M27" i="94"/>
  <c r="G20" i="96"/>
  <c r="AC12" i="144"/>
  <c r="W19" i="34"/>
  <c r="Q21" i="92"/>
  <c r="AB20" i="92" s="1"/>
  <c r="V31" i="142"/>
  <c r="N10" i="97"/>
  <c r="Q10" i="97" s="1"/>
  <c r="F30" i="97"/>
  <c r="N21" i="94"/>
  <c r="Q21" i="94" s="1"/>
  <c r="G21" i="94"/>
  <c r="Y18" i="152"/>
  <c r="H20" i="134"/>
  <c r="K21" i="108"/>
  <c r="W13" i="152"/>
  <c r="AC15" i="146"/>
  <c r="N21" i="95"/>
  <c r="Q21" i="95" s="1"/>
  <c r="D24" i="57"/>
  <c r="I21" i="94"/>
  <c r="D17" i="143"/>
  <c r="H17" i="143" s="1"/>
  <c r="U25" i="34"/>
  <c r="H29" i="137"/>
  <c r="AB19" i="92"/>
  <c r="N22" i="95"/>
  <c r="G22" i="95" s="1"/>
  <c r="D13" i="57"/>
  <c r="D24" i="110"/>
  <c r="D14" i="109"/>
  <c r="H20" i="143"/>
  <c r="D17" i="111"/>
  <c r="E17" i="140"/>
  <c r="D25" i="110"/>
  <c r="AC19" i="142"/>
  <c r="R17" i="10"/>
  <c r="M25" i="96"/>
  <c r="H18" i="142"/>
  <c r="F24" i="146"/>
  <c r="D25" i="147"/>
  <c r="K25" i="147" s="1"/>
  <c r="AT24" i="103"/>
  <c r="M15" i="98"/>
  <c r="M21" i="98" s="1"/>
  <c r="H21" i="145"/>
  <c r="AT12" i="103"/>
  <c r="I19" i="95"/>
  <c r="N12" i="97"/>
  <c r="Q12" i="97" s="1"/>
  <c r="D30" i="96"/>
  <c r="D23" i="144"/>
  <c r="F23" i="144" s="1"/>
  <c r="H14" i="137"/>
  <c r="M26" i="97"/>
  <c r="F16" i="144"/>
  <c r="F22" i="147"/>
  <c r="AC23" i="148"/>
  <c r="J17" i="155"/>
  <c r="F17" i="155"/>
  <c r="G17" i="155" s="1"/>
  <c r="D26" i="53"/>
  <c r="AC16" i="142"/>
  <c r="N22" i="43"/>
  <c r="E20" i="140"/>
  <c r="AT14" i="103"/>
  <c r="AA13" i="98"/>
  <c r="X13" i="98"/>
  <c r="E31" i="143"/>
  <c r="M31" i="143"/>
  <c r="I16" i="152"/>
  <c r="X12" i="152" s="1"/>
  <c r="T13" i="104"/>
  <c r="P13" i="104"/>
  <c r="Q13" i="104" s="1"/>
  <c r="O21" i="68"/>
  <c r="C29" i="52"/>
  <c r="D18" i="52" s="1"/>
  <c r="F26" i="139"/>
  <c r="H26" i="139"/>
  <c r="F30" i="141"/>
  <c r="N30" i="141" s="1"/>
  <c r="F29" i="141"/>
  <c r="N10" i="141"/>
  <c r="G10" i="141" s="1"/>
  <c r="AT25" i="105"/>
  <c r="AN19" i="105"/>
  <c r="H29" i="143"/>
  <c r="N13" i="96"/>
  <c r="I13" i="96" s="1"/>
  <c r="H24" i="144"/>
  <c r="D24" i="147"/>
  <c r="N18" i="97"/>
  <c r="Q18" i="97" s="1"/>
  <c r="D12" i="54"/>
  <c r="I18" i="141"/>
  <c r="I23" i="96"/>
  <c r="V18" i="92"/>
  <c r="AT19" i="104"/>
  <c r="T28" i="105"/>
  <c r="P28" i="105"/>
  <c r="Q28" i="105" s="1"/>
  <c r="W11" i="34"/>
  <c r="K30" i="47"/>
  <c r="E10" i="3"/>
  <c r="Z18" i="98"/>
  <c r="AA13" i="125"/>
  <c r="N20" i="95"/>
  <c r="Q20" i="95" s="1"/>
  <c r="E16" i="152"/>
  <c r="L30" i="97"/>
  <c r="M10" i="97"/>
  <c r="Y20" i="34"/>
  <c r="D31" i="137"/>
  <c r="Y31" i="137" s="1"/>
  <c r="AC26" i="142"/>
  <c r="H17" i="139"/>
  <c r="N18" i="96"/>
  <c r="Q18" i="96" s="1"/>
  <c r="Y15" i="92"/>
  <c r="D21" i="51"/>
  <c r="I19" i="96"/>
  <c r="N16" i="97"/>
  <c r="Q16" i="97" s="1"/>
  <c r="K15" i="95"/>
  <c r="N14" i="94"/>
  <c r="Q14" i="94" s="1"/>
  <c r="D22" i="55"/>
  <c r="K25" i="141"/>
  <c r="M23" i="108"/>
  <c r="W23" i="68"/>
  <c r="AC14" i="146"/>
  <c r="G12" i="94"/>
  <c r="Q30" i="47"/>
  <c r="H12" i="137"/>
  <c r="N25" i="97"/>
  <c r="I25" i="97" s="1"/>
  <c r="L29" i="102"/>
  <c r="N29" i="102" s="1"/>
  <c r="K29" i="102"/>
  <c r="H27" i="143"/>
  <c r="AT26" i="103"/>
  <c r="AC31" i="144"/>
  <c r="X21" i="68"/>
  <c r="Y10" i="49"/>
  <c r="V30" i="49"/>
  <c r="Q30" i="49" s="1"/>
  <c r="I27" i="97"/>
  <c r="D29" i="144"/>
  <c r="F29" i="144" s="1"/>
  <c r="AA20" i="92"/>
  <c r="I12" i="108"/>
  <c r="F29" i="134"/>
  <c r="K21" i="141"/>
  <c r="D28" i="56"/>
  <c r="D13" i="52"/>
  <c r="W13" i="92"/>
  <c r="K26" i="96"/>
  <c r="H22" i="139"/>
  <c r="M30" i="48"/>
  <c r="D15" i="147"/>
  <c r="F15" i="147" s="1"/>
  <c r="D24" i="142"/>
  <c r="H24" i="142" s="1"/>
  <c r="K13" i="108"/>
  <c r="AN15" i="103"/>
  <c r="D25" i="111"/>
  <c r="K24" i="94"/>
  <c r="H15" i="144"/>
  <c r="D26" i="55"/>
  <c r="D20" i="109"/>
  <c r="D31" i="134"/>
  <c r="Y31" i="134" s="1"/>
  <c r="D12" i="110"/>
  <c r="H23" i="143"/>
  <c r="D16" i="112"/>
  <c r="D15" i="112"/>
  <c r="D17" i="57"/>
  <c r="D19" i="111"/>
  <c r="T22" i="104"/>
  <c r="P22" i="104"/>
  <c r="Q22" i="104" s="1"/>
  <c r="N11" i="108"/>
  <c r="M11" i="108" s="1"/>
  <c r="AA31" i="137"/>
  <c r="P22" i="112"/>
  <c r="D22" i="112"/>
  <c r="R12" i="10"/>
  <c r="T16" i="105"/>
  <c r="P16" i="105"/>
  <c r="Q16" i="105" s="1"/>
  <c r="C27" i="106"/>
  <c r="K17" i="108"/>
  <c r="D25" i="112"/>
  <c r="D10" i="110"/>
  <c r="D19" i="51"/>
  <c r="I25" i="96"/>
  <c r="M12" i="95"/>
  <c r="M19" i="97"/>
  <c r="H19" i="148"/>
  <c r="F14" i="139"/>
  <c r="I18" i="108"/>
  <c r="I23" i="97"/>
  <c r="N19" i="141"/>
  <c r="K19" i="141" s="1"/>
  <c r="E29" i="140"/>
  <c r="N11" i="94"/>
  <c r="Q11" i="94" s="1"/>
  <c r="H29" i="139"/>
  <c r="C32" i="107"/>
  <c r="F17" i="148"/>
  <c r="AD15" i="68"/>
  <c r="H25" i="142"/>
  <c r="F20" i="137"/>
  <c r="C30" i="45"/>
  <c r="D13" i="45" s="1"/>
  <c r="H15" i="134"/>
  <c r="AC16" i="68"/>
  <c r="L16" i="68" s="1"/>
  <c r="AC31" i="134"/>
  <c r="N24" i="97"/>
  <c r="Q24" i="97" s="1"/>
  <c r="K24" i="96"/>
  <c r="D20" i="52"/>
  <c r="F19" i="134"/>
  <c r="K31" i="36"/>
  <c r="M31" i="36" s="1"/>
  <c r="J31" i="36"/>
  <c r="G31" i="134"/>
  <c r="H31" i="134" s="1"/>
  <c r="O31" i="134"/>
  <c r="K11" i="141"/>
  <c r="D14" i="144"/>
  <c r="F14" i="144" s="1"/>
  <c r="K25" i="108"/>
  <c r="F22" i="143"/>
  <c r="F13" i="139"/>
  <c r="H21" i="146"/>
  <c r="I26" i="96"/>
  <c r="F16" i="147"/>
  <c r="D22" i="56"/>
  <c r="D16" i="57"/>
  <c r="H20" i="139"/>
  <c r="Q31" i="145"/>
  <c r="V31" i="145" s="1"/>
  <c r="AA31" i="145"/>
  <c r="H20" i="137"/>
  <c r="H13" i="146"/>
  <c r="H30" i="95"/>
  <c r="I10" i="95"/>
  <c r="O31" i="137"/>
  <c r="G31" i="137"/>
  <c r="H31" i="137" s="1"/>
  <c r="I30" i="48"/>
  <c r="M24" i="94"/>
  <c r="M19" i="96"/>
  <c r="D27" i="50"/>
  <c r="D27" i="142"/>
  <c r="Q21" i="152"/>
  <c r="AB17" i="152" s="1"/>
  <c r="O30" i="47"/>
  <c r="AA31" i="142"/>
  <c r="I11" i="96"/>
  <c r="H23" i="142"/>
  <c r="D17" i="45"/>
  <c r="I12" i="141"/>
  <c r="D23" i="52"/>
  <c r="F22" i="134"/>
  <c r="AN26" i="103"/>
  <c r="M25" i="95"/>
  <c r="N24" i="95"/>
  <c r="Q24" i="95" s="1"/>
  <c r="D28" i="53"/>
  <c r="K17" i="97"/>
  <c r="N13" i="43"/>
  <c r="K23" i="97"/>
  <c r="I18" i="97"/>
  <c r="K21" i="97"/>
  <c r="D24" i="51"/>
  <c r="H15" i="143"/>
  <c r="D19" i="53"/>
  <c r="Y13" i="92"/>
  <c r="D20" i="51"/>
  <c r="T11" i="103"/>
  <c r="P11" i="103"/>
  <c r="S30" i="103"/>
  <c r="T30" i="103" s="1"/>
  <c r="P19" i="110"/>
  <c r="D19" i="110"/>
  <c r="E13" i="3"/>
  <c r="D15" i="57"/>
  <c r="R11" i="10"/>
  <c r="G15" i="141"/>
  <c r="D29" i="142"/>
  <c r="D26" i="112"/>
  <c r="D24" i="50"/>
  <c r="D15" i="145"/>
  <c r="F15" i="145" s="1"/>
  <c r="I29" i="54"/>
  <c r="D21" i="111"/>
  <c r="D22" i="109"/>
  <c r="P20" i="103"/>
  <c r="Q20" i="103" s="1"/>
  <c r="T20" i="103"/>
  <c r="T31" i="139"/>
  <c r="K17" i="141"/>
  <c r="P16" i="109"/>
  <c r="P30" i="100" l="1"/>
  <c r="Q30" i="100" s="1"/>
  <c r="P30" i="101"/>
  <c r="Q30" i="101" s="1"/>
  <c r="V12" i="98"/>
  <c r="V13" i="98"/>
  <c r="D20" i="57"/>
  <c r="Q29" i="57"/>
  <c r="D22" i="57"/>
  <c r="D26" i="57"/>
  <c r="D19" i="57"/>
  <c r="D11" i="56"/>
  <c r="D23" i="56"/>
  <c r="D16" i="56"/>
  <c r="D13" i="56"/>
  <c r="D11" i="55"/>
  <c r="D15" i="54"/>
  <c r="D17" i="54"/>
  <c r="D19" i="52"/>
  <c r="D24" i="52"/>
  <c r="D14" i="52"/>
  <c r="D22" i="52"/>
  <c r="D11" i="52"/>
  <c r="G29" i="52"/>
  <c r="D11" i="51"/>
  <c r="D13" i="50"/>
  <c r="D11" i="50"/>
  <c r="D16" i="50"/>
  <c r="D22" i="45"/>
  <c r="D12" i="45"/>
  <c r="D27" i="45"/>
  <c r="D15" i="45"/>
  <c r="D20" i="45"/>
  <c r="D19" i="45"/>
  <c r="D14" i="45"/>
  <c r="D25" i="45"/>
  <c r="H18" i="107"/>
  <c r="H21" i="107"/>
  <c r="E31" i="84"/>
  <c r="H25" i="107"/>
  <c r="H15" i="107"/>
  <c r="H20" i="107"/>
  <c r="AH16" i="105"/>
  <c r="K29" i="148"/>
  <c r="K25" i="148"/>
  <c r="K20" i="147"/>
  <c r="K15" i="147"/>
  <c r="F23" i="147"/>
  <c r="K17" i="146"/>
  <c r="F22" i="146"/>
  <c r="K20" i="146"/>
  <c r="Q21" i="98"/>
  <c r="AA12" i="98"/>
  <c r="Y12" i="98"/>
  <c r="AC12" i="98"/>
  <c r="G12" i="97"/>
  <c r="I12" i="97"/>
  <c r="G11" i="97"/>
  <c r="K25" i="97"/>
  <c r="M12" i="97"/>
  <c r="G25" i="97"/>
  <c r="G18" i="97"/>
  <c r="G24" i="97"/>
  <c r="K10" i="97"/>
  <c r="K16" i="97"/>
  <c r="S30" i="49"/>
  <c r="G16" i="97"/>
  <c r="G21" i="97"/>
  <c r="G18" i="96"/>
  <c r="I14" i="96"/>
  <c r="G12" i="96"/>
  <c r="G14" i="96"/>
  <c r="G24" i="96"/>
  <c r="I22" i="96"/>
  <c r="G25" i="96"/>
  <c r="K22" i="96"/>
  <c r="G22" i="96"/>
  <c r="G20" i="95"/>
  <c r="G26" i="95"/>
  <c r="O26" i="95" s="1"/>
  <c r="I25" i="95"/>
  <c r="M16" i="95"/>
  <c r="K16" i="95"/>
  <c r="K20" i="94"/>
  <c r="M10" i="94"/>
  <c r="G20" i="94"/>
  <c r="M21" i="94"/>
  <c r="M22" i="94"/>
  <c r="G16" i="94"/>
  <c r="R21" i="68"/>
  <c r="W20" i="92"/>
  <c r="L21" i="68"/>
  <c r="W18" i="92"/>
  <c r="W19" i="92"/>
  <c r="AA17" i="152"/>
  <c r="U21" i="68"/>
  <c r="AC13" i="152"/>
  <c r="X16" i="68"/>
  <c r="V14" i="92"/>
  <c r="V12" i="92"/>
  <c r="K14" i="145"/>
  <c r="F13" i="145"/>
  <c r="K15" i="145"/>
  <c r="K26" i="144"/>
  <c r="K29" i="144"/>
  <c r="K12" i="144"/>
  <c r="K25" i="144"/>
  <c r="K22" i="144"/>
  <c r="K18" i="144"/>
  <c r="K16" i="144"/>
  <c r="K14" i="144"/>
  <c r="K23" i="144"/>
  <c r="F28" i="144"/>
  <c r="K17" i="143"/>
  <c r="F17" i="143"/>
  <c r="F24" i="143"/>
  <c r="K14" i="143"/>
  <c r="H24" i="143"/>
  <c r="K12" i="142"/>
  <c r="K26" i="142"/>
  <c r="H19" i="142"/>
  <c r="F20" i="142"/>
  <c r="K28" i="142"/>
  <c r="K31" i="137"/>
  <c r="G10" i="108"/>
  <c r="G25" i="108"/>
  <c r="I22" i="108"/>
  <c r="M19" i="108"/>
  <c r="I10" i="108"/>
  <c r="M10" i="108"/>
  <c r="G23" i="108"/>
  <c r="G11" i="108"/>
  <c r="G17" i="108"/>
  <c r="I25" i="108"/>
  <c r="O25" i="108" s="1"/>
  <c r="G24" i="108"/>
  <c r="M26" i="108"/>
  <c r="G20" i="141"/>
  <c r="K22" i="141"/>
  <c r="G27" i="108"/>
  <c r="G19" i="141"/>
  <c r="G11" i="141"/>
  <c r="O13" i="141"/>
  <c r="G26" i="141"/>
  <c r="G22" i="108"/>
  <c r="K15" i="108"/>
  <c r="O29" i="10"/>
  <c r="I19" i="108"/>
  <c r="AH20" i="103"/>
  <c r="AT11" i="103"/>
  <c r="AN23" i="103"/>
  <c r="AN13" i="104"/>
  <c r="AN27" i="103"/>
  <c r="AT19" i="103"/>
  <c r="AH19" i="104"/>
  <c r="AH26" i="103"/>
  <c r="N23" i="102"/>
  <c r="N10" i="102"/>
  <c r="AH30" i="103"/>
  <c r="AH16" i="103"/>
  <c r="Y14" i="152"/>
  <c r="K23" i="152"/>
  <c r="AT14" i="104"/>
  <c r="M19" i="36"/>
  <c r="K14" i="108"/>
  <c r="F27" i="142"/>
  <c r="I13" i="95"/>
  <c r="F17" i="142"/>
  <c r="AN21" i="104"/>
  <c r="Z12" i="98"/>
  <c r="AT27" i="104"/>
  <c r="G10" i="97"/>
  <c r="K24" i="95"/>
  <c r="Q20" i="94"/>
  <c r="I20" i="94"/>
  <c r="M31" i="147"/>
  <c r="D31" i="147"/>
  <c r="K31" i="147"/>
  <c r="K13" i="144"/>
  <c r="K12" i="143"/>
  <c r="K17" i="142"/>
  <c r="AN30" i="104"/>
  <c r="D31" i="36"/>
  <c r="N15" i="102"/>
  <c r="I21" i="106"/>
  <c r="K19" i="143"/>
  <c r="M24" i="36"/>
  <c r="O30" i="49"/>
  <c r="F12" i="143"/>
  <c r="D23" i="57"/>
  <c r="AB18" i="92"/>
  <c r="I15" i="97"/>
  <c r="Q15" i="97"/>
  <c r="AN30" i="105"/>
  <c r="D19" i="56"/>
  <c r="D29" i="56"/>
  <c r="Z14" i="92"/>
  <c r="K30" i="141"/>
  <c r="AH28" i="103"/>
  <c r="D27" i="53"/>
  <c r="G22" i="97"/>
  <c r="AT25" i="104"/>
  <c r="K22" i="142"/>
  <c r="K21" i="142"/>
  <c r="D20" i="53"/>
  <c r="D12" i="56"/>
  <c r="M18" i="96"/>
  <c r="H13" i="144"/>
  <c r="O16" i="68"/>
  <c r="I20" i="95"/>
  <c r="F23" i="148"/>
  <c r="AT21" i="104"/>
  <c r="AC13" i="92"/>
  <c r="F14" i="147"/>
  <c r="N16" i="102"/>
  <c r="G18" i="94"/>
  <c r="Q18" i="94"/>
  <c r="G12" i="108"/>
  <c r="M24" i="95"/>
  <c r="AB15" i="92"/>
  <c r="I19" i="97"/>
  <c r="X17" i="92"/>
  <c r="AT16" i="103"/>
  <c r="K11" i="94"/>
  <c r="X13" i="92"/>
  <c r="D24" i="53"/>
  <c r="D13" i="51"/>
  <c r="D21" i="56"/>
  <c r="D28" i="54"/>
  <c r="D14" i="54"/>
  <c r="D28" i="45"/>
  <c r="I16" i="141"/>
  <c r="D18" i="51"/>
  <c r="D18" i="56"/>
  <c r="D18" i="57"/>
  <c r="AH14" i="105"/>
  <c r="X17" i="98"/>
  <c r="P30" i="45"/>
  <c r="H29" i="144"/>
  <c r="I12" i="96"/>
  <c r="AT11" i="105"/>
  <c r="H26" i="142"/>
  <c r="I16" i="108"/>
  <c r="N19" i="43"/>
  <c r="K26" i="141"/>
  <c r="K28" i="145"/>
  <c r="AB13" i="92"/>
  <c r="U30" i="34"/>
  <c r="Y30" i="34"/>
  <c r="V16" i="98"/>
  <c r="G23" i="96"/>
  <c r="O23" i="96" s="1"/>
  <c r="H20" i="146"/>
  <c r="AH22" i="103"/>
  <c r="K25" i="146"/>
  <c r="Y16" i="98"/>
  <c r="AT14" i="105"/>
  <c r="M23" i="152"/>
  <c r="AN12" i="105"/>
  <c r="Z17" i="152"/>
  <c r="F19" i="147"/>
  <c r="G29" i="53"/>
  <c r="AN23" i="105"/>
  <c r="H23" i="146"/>
  <c r="N29" i="108"/>
  <c r="O29" i="108" s="1"/>
  <c r="D16" i="54"/>
  <c r="N24" i="43"/>
  <c r="K14" i="146"/>
  <c r="AH11" i="104"/>
  <c r="M17" i="95"/>
  <c r="AN15" i="104"/>
  <c r="O15" i="125"/>
  <c r="G10" i="95"/>
  <c r="F25" i="148"/>
  <c r="F14" i="146"/>
  <c r="AA21" i="68"/>
  <c r="F22" i="142"/>
  <c r="K20" i="145"/>
  <c r="I14" i="141"/>
  <c r="O14" i="141" s="1"/>
  <c r="R31" i="139"/>
  <c r="K16" i="148"/>
  <c r="F21" i="142"/>
  <c r="W16" i="98"/>
  <c r="F28" i="147"/>
  <c r="H15" i="145"/>
  <c r="I30" i="106"/>
  <c r="M13" i="95"/>
  <c r="D19" i="54"/>
  <c r="H13" i="143"/>
  <c r="H19" i="143"/>
  <c r="O27" i="141"/>
  <c r="K27" i="95"/>
  <c r="M26" i="36"/>
  <c r="Y14" i="92"/>
  <c r="K23" i="92"/>
  <c r="O31" i="146"/>
  <c r="D31" i="146"/>
  <c r="Y31" i="146" s="1"/>
  <c r="K31" i="146"/>
  <c r="AH27" i="104"/>
  <c r="H14" i="144"/>
  <c r="AT26" i="104"/>
  <c r="AH12" i="105"/>
  <c r="O10" i="108"/>
  <c r="Q11" i="104"/>
  <c r="P30" i="104"/>
  <c r="Q30" i="104" s="1"/>
  <c r="AN16" i="104"/>
  <c r="AN15" i="105"/>
  <c r="O16" i="96"/>
  <c r="H18" i="145"/>
  <c r="AT18" i="105"/>
  <c r="O25" i="96"/>
  <c r="K14" i="96"/>
  <c r="F27" i="148"/>
  <c r="F27" i="112"/>
  <c r="N27" i="112"/>
  <c r="L27" i="112"/>
  <c r="H27" i="112"/>
  <c r="D27" i="112"/>
  <c r="J27" i="112"/>
  <c r="N11" i="102"/>
  <c r="K12" i="95"/>
  <c r="O12" i="95" s="1"/>
  <c r="Q12" i="95"/>
  <c r="AA16" i="68"/>
  <c r="AP21" i="105"/>
  <c r="AP11" i="105"/>
  <c r="AH11" i="103"/>
  <c r="Q29" i="54"/>
  <c r="R16" i="68"/>
  <c r="D17" i="52"/>
  <c r="D29" i="52"/>
  <c r="P27" i="112"/>
  <c r="G21" i="95"/>
  <c r="O31" i="143"/>
  <c r="D31" i="143"/>
  <c r="K31" i="143" s="1"/>
  <c r="AH19" i="105"/>
  <c r="O20" i="94"/>
  <c r="K13" i="143"/>
  <c r="D25" i="57"/>
  <c r="D29" i="57"/>
  <c r="AA12" i="92"/>
  <c r="H20" i="147"/>
  <c r="AN28" i="104"/>
  <c r="M20" i="97"/>
  <c r="G27" i="94"/>
  <c r="O27" i="94" s="1"/>
  <c r="D27" i="111"/>
  <c r="N27" i="111"/>
  <c r="L27" i="111"/>
  <c r="F27" i="111"/>
  <c r="J27" i="111"/>
  <c r="H27" i="111"/>
  <c r="M28" i="36"/>
  <c r="M10" i="95"/>
  <c r="Q29" i="53"/>
  <c r="AA31" i="143"/>
  <c r="D15" i="56"/>
  <c r="F19" i="146"/>
  <c r="F24" i="145"/>
  <c r="D25" i="56"/>
  <c r="G16" i="141"/>
  <c r="O16" i="141" s="1"/>
  <c r="G22" i="141"/>
  <c r="AH23" i="104"/>
  <c r="D21" i="54"/>
  <c r="M13" i="36"/>
  <c r="G15" i="96"/>
  <c r="O15" i="96" s="1"/>
  <c r="K24" i="97"/>
  <c r="M11" i="97"/>
  <c r="AH25" i="103"/>
  <c r="AT15" i="105"/>
  <c r="G16" i="95"/>
  <c r="D21" i="45"/>
  <c r="F26" i="143"/>
  <c r="D21" i="50"/>
  <c r="D22" i="54"/>
  <c r="N20" i="102"/>
  <c r="AH27" i="103"/>
  <c r="AH16" i="104"/>
  <c r="D14" i="50"/>
  <c r="I10" i="96"/>
  <c r="O10" i="96" s="1"/>
  <c r="Q10" i="96"/>
  <c r="AN13" i="105"/>
  <c r="G18" i="108"/>
  <c r="O18" i="108" s="1"/>
  <c r="H15" i="146"/>
  <c r="F12" i="148"/>
  <c r="AC31" i="147"/>
  <c r="Y31" i="147"/>
  <c r="K15" i="146"/>
  <c r="G24" i="141"/>
  <c r="I18" i="94"/>
  <c r="W12" i="152"/>
  <c r="F23" i="146"/>
  <c r="F16" i="143"/>
  <c r="H14" i="142"/>
  <c r="H20" i="148"/>
  <c r="H23" i="148"/>
  <c r="AB27" i="104"/>
  <c r="K24" i="146"/>
  <c r="AT24" i="104"/>
  <c r="AH30" i="104"/>
  <c r="M16" i="36"/>
  <c r="AC17" i="92"/>
  <c r="N30" i="95"/>
  <c r="Q30" i="95" s="1"/>
  <c r="H19" i="107"/>
  <c r="K17" i="147"/>
  <c r="AH24" i="105"/>
  <c r="Y20" i="92"/>
  <c r="X12" i="98"/>
  <c r="I21" i="98"/>
  <c r="K28" i="146"/>
  <c r="I30" i="34"/>
  <c r="M23" i="36"/>
  <c r="Z14" i="98"/>
  <c r="N12" i="102"/>
  <c r="H18" i="147"/>
  <c r="G30" i="34"/>
  <c r="N30" i="97"/>
  <c r="Q30" i="97" s="1"/>
  <c r="AP11" i="104"/>
  <c r="G24" i="95"/>
  <c r="G11" i="94"/>
  <c r="K31" i="134"/>
  <c r="M11" i="36"/>
  <c r="F13" i="144"/>
  <c r="U30" i="49"/>
  <c r="Z13" i="98"/>
  <c r="K20" i="142"/>
  <c r="G12" i="155"/>
  <c r="F31" i="155"/>
  <c r="G31" i="155" s="1"/>
  <c r="G30" i="48"/>
  <c r="K18" i="143"/>
  <c r="G11" i="96"/>
  <c r="O11" i="96" s="1"/>
  <c r="Q11" i="96"/>
  <c r="G13" i="95"/>
  <c r="K18" i="96"/>
  <c r="K26" i="147"/>
  <c r="AN20" i="105"/>
  <c r="D27" i="109"/>
  <c r="L27" i="109"/>
  <c r="H27" i="109"/>
  <c r="J27" i="109"/>
  <c r="N27" i="109"/>
  <c r="F27" i="109"/>
  <c r="F15" i="144"/>
  <c r="E31" i="43"/>
  <c r="AC16" i="98"/>
  <c r="AC17" i="152"/>
  <c r="I22" i="97"/>
  <c r="M31" i="144"/>
  <c r="D31" i="144"/>
  <c r="R31" i="144" s="1"/>
  <c r="K14" i="142"/>
  <c r="G26" i="94"/>
  <c r="D21" i="52"/>
  <c r="AN17" i="104"/>
  <c r="K22" i="97"/>
  <c r="K17" i="145"/>
  <c r="G12" i="141"/>
  <c r="O12" i="141" s="1"/>
  <c r="M23" i="94"/>
  <c r="G15" i="95"/>
  <c r="O15" i="95" s="1"/>
  <c r="K23" i="148"/>
  <c r="K18" i="148"/>
  <c r="N14" i="102"/>
  <c r="G20" i="97"/>
  <c r="D20" i="56"/>
  <c r="L29" i="57"/>
  <c r="M11" i="94"/>
  <c r="AN24" i="104"/>
  <c r="G27" i="97"/>
  <c r="O27" i="97" s="1"/>
  <c r="Q27" i="97"/>
  <c r="D23" i="53"/>
  <c r="L29" i="50"/>
  <c r="M25" i="36"/>
  <c r="AC31" i="146"/>
  <c r="M20" i="36"/>
  <c r="F25" i="146"/>
  <c r="O23" i="108"/>
  <c r="W23" i="34"/>
  <c r="F18" i="146"/>
  <c r="H28" i="107"/>
  <c r="I19" i="141"/>
  <c r="N17" i="102"/>
  <c r="AT28" i="103"/>
  <c r="H22" i="146"/>
  <c r="H15" i="147"/>
  <c r="M30" i="49"/>
  <c r="AT26" i="105"/>
  <c r="G19" i="94"/>
  <c r="O19" i="94" s="1"/>
  <c r="O27" i="96"/>
  <c r="AN14" i="105"/>
  <c r="D31" i="145"/>
  <c r="H31" i="145" s="1"/>
  <c r="AH30" i="105"/>
  <c r="I19" i="79"/>
  <c r="O25" i="141"/>
  <c r="D16" i="51"/>
  <c r="AN24" i="105"/>
  <c r="M31" i="145"/>
  <c r="F14" i="148"/>
  <c r="M17" i="108"/>
  <c r="O17" i="108" s="1"/>
  <c r="AN19" i="104"/>
  <c r="M22" i="95"/>
  <c r="Q22" i="95"/>
  <c r="AB24" i="104"/>
  <c r="U30" i="48"/>
  <c r="U16" i="68"/>
  <c r="M12" i="96"/>
  <c r="R31" i="134"/>
  <c r="AH15" i="104"/>
  <c r="O21" i="97"/>
  <c r="AT16" i="104"/>
  <c r="N19" i="102"/>
  <c r="AN28" i="103"/>
  <c r="AN30" i="103"/>
  <c r="F17" i="145"/>
  <c r="M17" i="96"/>
  <c r="I22" i="95"/>
  <c r="K11" i="97"/>
  <c r="K20" i="95"/>
  <c r="V15" i="92"/>
  <c r="O27" i="108"/>
  <c r="AH26" i="104"/>
  <c r="AN20" i="104"/>
  <c r="M16" i="97"/>
  <c r="Y31" i="145"/>
  <c r="D13" i="54"/>
  <c r="M13" i="97"/>
  <c r="H16" i="142"/>
  <c r="G29" i="54"/>
  <c r="M18" i="94"/>
  <c r="K13" i="95"/>
  <c r="AN28" i="105"/>
  <c r="K26" i="108"/>
  <c r="H26" i="107"/>
  <c r="AT15" i="103"/>
  <c r="AH15" i="103"/>
  <c r="W18" i="34"/>
  <c r="V31" i="146"/>
  <c r="H24" i="145"/>
  <c r="K18" i="97"/>
  <c r="AH18" i="103"/>
  <c r="AH27" i="105"/>
  <c r="H14" i="147"/>
  <c r="M22" i="96"/>
  <c r="O22" i="96" s="1"/>
  <c r="F18" i="148"/>
  <c r="H25" i="145"/>
  <c r="X29" i="10"/>
  <c r="AN14" i="104"/>
  <c r="I21" i="95"/>
  <c r="K22" i="145"/>
  <c r="O21" i="98"/>
  <c r="H30" i="45"/>
  <c r="AH11" i="105"/>
  <c r="AB14" i="104"/>
  <c r="K27" i="147"/>
  <c r="K16" i="146"/>
  <c r="F31" i="145"/>
  <c r="H27" i="147"/>
  <c r="AB17" i="92"/>
  <c r="M26" i="94"/>
  <c r="M12" i="94"/>
  <c r="F16" i="68"/>
  <c r="M21" i="36"/>
  <c r="I21" i="96"/>
  <c r="AH24" i="104"/>
  <c r="K12" i="96"/>
  <c r="F14" i="145"/>
  <c r="K25" i="143"/>
  <c r="K23" i="141"/>
  <c r="V18" i="152"/>
  <c r="F29" i="146"/>
  <c r="AC19" i="152"/>
  <c r="K19" i="145"/>
  <c r="I28" i="106"/>
  <c r="AB20" i="104"/>
  <c r="D28" i="50"/>
  <c r="D29" i="50"/>
  <c r="D23" i="54"/>
  <c r="K12" i="97"/>
  <c r="O12" i="97" s="1"/>
  <c r="W27" i="34"/>
  <c r="S23" i="152"/>
  <c r="G25" i="95"/>
  <c r="AC14" i="152"/>
  <c r="AN27" i="105"/>
  <c r="K21" i="146"/>
  <c r="M12" i="108"/>
  <c r="G20" i="108"/>
  <c r="I17" i="96"/>
  <c r="Y31" i="143"/>
  <c r="I15" i="94"/>
  <c r="N13" i="102"/>
  <c r="F31" i="134"/>
  <c r="M14" i="94"/>
  <c r="H17" i="145"/>
  <c r="AN11" i="103"/>
  <c r="I10" i="141"/>
  <c r="O31" i="142"/>
  <c r="C31" i="106"/>
  <c r="I13" i="106"/>
  <c r="AT22" i="104"/>
  <c r="D25" i="54"/>
  <c r="D22" i="50"/>
  <c r="D14" i="51"/>
  <c r="D21" i="53"/>
  <c r="K26" i="94"/>
  <c r="M18" i="36"/>
  <c r="N15" i="43"/>
  <c r="K26" i="97"/>
  <c r="O26" i="97" s="1"/>
  <c r="Q26" i="97"/>
  <c r="AB26" i="104"/>
  <c r="I18" i="96"/>
  <c r="O18" i="96" s="1"/>
  <c r="AC14" i="98"/>
  <c r="S21" i="98"/>
  <c r="H27" i="142"/>
  <c r="K19" i="144"/>
  <c r="AB28" i="104"/>
  <c r="AT16" i="105"/>
  <c r="AN22" i="103"/>
  <c r="AC18" i="98"/>
  <c r="H17" i="148"/>
  <c r="Q22" i="70"/>
  <c r="Q19" i="70"/>
  <c r="Q29" i="70"/>
  <c r="Q14" i="70"/>
  <c r="Q23" i="70"/>
  <c r="Q16" i="70"/>
  <c r="Q18" i="70"/>
  <c r="Q24" i="70"/>
  <c r="Q21" i="70"/>
  <c r="Q20" i="70"/>
  <c r="Q13" i="70"/>
  <c r="Q26" i="70"/>
  <c r="Q27" i="70"/>
  <c r="Q28" i="70"/>
  <c r="Q25" i="70"/>
  <c r="Q15" i="70"/>
  <c r="Q17" i="70"/>
  <c r="Q31" i="70"/>
  <c r="Q32" i="70"/>
  <c r="Q30" i="70"/>
  <c r="AH21" i="103"/>
  <c r="K20" i="144"/>
  <c r="K19" i="108"/>
  <c r="I17" i="95"/>
  <c r="M16" i="108"/>
  <c r="AT20" i="104"/>
  <c r="E32" i="107"/>
  <c r="AN17" i="105"/>
  <c r="AH15" i="105"/>
  <c r="K14" i="95"/>
  <c r="H19" i="145"/>
  <c r="F21" i="68"/>
  <c r="AD13" i="68"/>
  <c r="P30" i="105"/>
  <c r="Q30" i="105" s="1"/>
  <c r="AB30" i="105" s="1"/>
  <c r="Q11" i="105"/>
  <c r="AH14" i="104"/>
  <c r="F28" i="145"/>
  <c r="N27" i="102"/>
  <c r="K30" i="49"/>
  <c r="AN25" i="104"/>
  <c r="V12" i="152"/>
  <c r="E23" i="152"/>
  <c r="AB28" i="105"/>
  <c r="AB13" i="104"/>
  <c r="K29" i="142"/>
  <c r="K27" i="142"/>
  <c r="T31" i="145"/>
  <c r="R31" i="145"/>
  <c r="I11" i="108"/>
  <c r="F24" i="147"/>
  <c r="K24" i="142"/>
  <c r="H18" i="143"/>
  <c r="G14" i="94"/>
  <c r="L30" i="45"/>
  <c r="AH28" i="105"/>
  <c r="AH13" i="104"/>
  <c r="M22" i="97"/>
  <c r="AB14" i="152"/>
  <c r="Q23" i="152"/>
  <c r="AB19" i="104"/>
  <c r="AH25" i="105"/>
  <c r="G27" i="95"/>
  <c r="F27" i="143"/>
  <c r="Q23" i="92"/>
  <c r="N30" i="96"/>
  <c r="W25" i="34"/>
  <c r="AT28" i="104"/>
  <c r="K27" i="143"/>
  <c r="I11" i="94"/>
  <c r="D11" i="54"/>
  <c r="AH20" i="104"/>
  <c r="F19" i="145"/>
  <c r="N26" i="102"/>
  <c r="D15" i="50"/>
  <c r="D12" i="57"/>
  <c r="G19" i="96"/>
  <c r="K25" i="142"/>
  <c r="F14" i="142"/>
  <c r="D24" i="45"/>
  <c r="I30" i="141"/>
  <c r="I20" i="97"/>
  <c r="AH19" i="103"/>
  <c r="AH13" i="103"/>
  <c r="K21" i="98"/>
  <c r="I16" i="97"/>
  <c r="D14" i="57"/>
  <c r="K20" i="96"/>
  <c r="G18" i="141"/>
  <c r="O18" i="141" s="1"/>
  <c r="F29" i="142"/>
  <c r="K14" i="97"/>
  <c r="D28" i="52"/>
  <c r="N22" i="102"/>
  <c r="N25" i="102"/>
  <c r="AT23" i="104"/>
  <c r="T31" i="142"/>
  <c r="AT20" i="103"/>
  <c r="D11" i="53"/>
  <c r="G18" i="95"/>
  <c r="AH28" i="104"/>
  <c r="AT22" i="103"/>
  <c r="AT30" i="103"/>
  <c r="H18" i="146"/>
  <c r="F20" i="144"/>
  <c r="H14" i="107"/>
  <c r="K14" i="107"/>
  <c r="J32" i="107"/>
  <c r="K32" i="107" s="1"/>
  <c r="AA16" i="98"/>
  <c r="AT12" i="105"/>
  <c r="R31" i="143"/>
  <c r="H16" i="145"/>
  <c r="F14" i="143"/>
  <c r="D25" i="52"/>
  <c r="AN18" i="104"/>
  <c r="I17" i="97"/>
  <c r="O17" i="97" s="1"/>
  <c r="Q17" i="97"/>
  <c r="AN21" i="103"/>
  <c r="AD19" i="68"/>
  <c r="F21" i="147"/>
  <c r="K19" i="96"/>
  <c r="X21" i="79"/>
  <c r="AH20" i="105"/>
  <c r="K15" i="142"/>
  <c r="AC21" i="79"/>
  <c r="I21" i="79" s="1"/>
  <c r="X12" i="92"/>
  <c r="I23" i="92"/>
  <c r="N24" i="102"/>
  <c r="K24" i="147"/>
  <c r="N29" i="141"/>
  <c r="O29" i="141" s="1"/>
  <c r="K12" i="94"/>
  <c r="AN16" i="105"/>
  <c r="M25" i="94"/>
  <c r="Q25" i="94"/>
  <c r="Y17" i="92"/>
  <c r="M14" i="95"/>
  <c r="Q14" i="95"/>
  <c r="K28" i="144"/>
  <c r="M27" i="95"/>
  <c r="H31" i="143"/>
  <c r="M15" i="94"/>
  <c r="F29" i="147"/>
  <c r="K15" i="94"/>
  <c r="D18" i="54"/>
  <c r="Z13" i="92"/>
  <c r="H24" i="147"/>
  <c r="Y31" i="144"/>
  <c r="I29" i="108"/>
  <c r="F26" i="146"/>
  <c r="I27" i="95"/>
  <c r="H28" i="145"/>
  <c r="H23" i="144"/>
  <c r="I10" i="97"/>
  <c r="M20" i="95"/>
  <c r="O20" i="95" s="1"/>
  <c r="H29" i="142"/>
  <c r="X20" i="92"/>
  <c r="D31" i="142"/>
  <c r="F31" i="142" s="1"/>
  <c r="O15" i="108"/>
  <c r="I14" i="106"/>
  <c r="O22" i="141"/>
  <c r="H27" i="144"/>
  <c r="AH17" i="104"/>
  <c r="I24" i="97"/>
  <c r="AH26" i="105"/>
  <c r="AV11" i="103"/>
  <c r="AV23" i="103"/>
  <c r="H14" i="146"/>
  <c r="F31" i="137"/>
  <c r="AA21" i="79"/>
  <c r="AA18" i="98"/>
  <c r="D16" i="52"/>
  <c r="K13" i="97"/>
  <c r="O13" i="97" s="1"/>
  <c r="Q13" i="97"/>
  <c r="AH13" i="105"/>
  <c r="D17" i="53"/>
  <c r="Z15" i="92"/>
  <c r="AT21" i="105"/>
  <c r="U21" i="79"/>
  <c r="D26" i="52"/>
  <c r="I19" i="106"/>
  <c r="V13" i="152"/>
  <c r="AB17" i="105"/>
  <c r="H16" i="147"/>
  <c r="F24" i="142"/>
  <c r="S30" i="48"/>
  <c r="Y30" i="48"/>
  <c r="K14" i="94"/>
  <c r="I24" i="95"/>
  <c r="AH23" i="103"/>
  <c r="R29" i="10"/>
  <c r="AN27" i="104"/>
  <c r="Y19" i="92"/>
  <c r="G21" i="96"/>
  <c r="Q30" i="48"/>
  <c r="F17" i="144"/>
  <c r="L29" i="56"/>
  <c r="D27" i="110"/>
  <c r="N27" i="110"/>
  <c r="L27" i="110"/>
  <c r="H27" i="110"/>
  <c r="F27" i="110"/>
  <c r="J27" i="110"/>
  <c r="M15" i="36"/>
  <c r="AA15" i="92"/>
  <c r="D27" i="52"/>
  <c r="G14" i="97"/>
  <c r="G26" i="108"/>
  <c r="G14" i="108"/>
  <c r="K26" i="146"/>
  <c r="AH25" i="104"/>
  <c r="AA31" i="144"/>
  <c r="H25" i="143"/>
  <c r="K21" i="145"/>
  <c r="K20" i="143"/>
  <c r="K21" i="148"/>
  <c r="D22" i="53"/>
  <c r="I15" i="106"/>
  <c r="D12" i="50"/>
  <c r="AD21" i="68"/>
  <c r="G19" i="95"/>
  <c r="O21" i="79"/>
  <c r="AN19" i="103"/>
  <c r="K25" i="95"/>
  <c r="R31" i="137"/>
  <c r="H22" i="143"/>
  <c r="K21" i="147"/>
  <c r="K29" i="108"/>
  <c r="L29" i="53"/>
  <c r="K10" i="94"/>
  <c r="Q10" i="94"/>
  <c r="K19" i="148"/>
  <c r="D12" i="52"/>
  <c r="AT27" i="105"/>
  <c r="AH21" i="104"/>
  <c r="AH21" i="105"/>
  <c r="AN20" i="103"/>
  <c r="D31" i="148"/>
  <c r="K31" i="148" s="1"/>
  <c r="M26" i="96"/>
  <c r="K18" i="94"/>
  <c r="M18" i="95"/>
  <c r="AN25" i="105"/>
  <c r="M31" i="148"/>
  <c r="AH14" i="103"/>
  <c r="K20" i="148"/>
  <c r="I16" i="95"/>
  <c r="F20" i="148"/>
  <c r="F27" i="144"/>
  <c r="M27" i="36"/>
  <c r="F15" i="125"/>
  <c r="H20" i="144"/>
  <c r="H27" i="146"/>
  <c r="M17" i="36"/>
  <c r="AT28" i="105"/>
  <c r="AB12" i="104"/>
  <c r="AT13" i="105"/>
  <c r="D14" i="55"/>
  <c r="D29" i="55"/>
  <c r="AA19" i="79"/>
  <c r="G23" i="92"/>
  <c r="K21" i="94"/>
  <c r="O21" i="94" s="1"/>
  <c r="AB17" i="98"/>
  <c r="AH17" i="105"/>
  <c r="G13" i="96"/>
  <c r="Q13" i="96"/>
  <c r="Q11" i="103"/>
  <c r="AB11" i="103" s="1"/>
  <c r="P30" i="103"/>
  <c r="Q30" i="103" s="1"/>
  <c r="M13" i="96"/>
  <c r="X14" i="152"/>
  <c r="I23" i="152"/>
  <c r="O15" i="141"/>
  <c r="AB22" i="104"/>
  <c r="O16" i="97"/>
  <c r="G30" i="141"/>
  <c r="M30" i="141"/>
  <c r="Q30" i="141"/>
  <c r="W20" i="34"/>
  <c r="I23" i="94"/>
  <c r="AN12" i="104"/>
  <c r="AP16" i="104" s="1"/>
  <c r="AC14" i="92"/>
  <c r="S23" i="92"/>
  <c r="O30" i="48"/>
  <c r="Y31" i="148"/>
  <c r="AB25" i="104"/>
  <c r="O20" i="141"/>
  <c r="I24" i="106"/>
  <c r="AH18" i="105"/>
  <c r="I25" i="94"/>
  <c r="O24" i="96"/>
  <c r="M23" i="95"/>
  <c r="Q23" i="95"/>
  <c r="O11" i="141"/>
  <c r="AN26" i="105"/>
  <c r="K17" i="96"/>
  <c r="O22" i="108"/>
  <c r="P11" i="43"/>
  <c r="O10" i="94"/>
  <c r="AD15" i="79"/>
  <c r="I11" i="97"/>
  <c r="O11" i="97" s="1"/>
  <c r="AB21" i="104"/>
  <c r="F31" i="147"/>
  <c r="L29" i="10"/>
  <c r="K24" i="108"/>
  <c r="AH18" i="104"/>
  <c r="M24" i="108"/>
  <c r="I16" i="68"/>
  <c r="AA18" i="92"/>
  <c r="D27" i="56"/>
  <c r="H26" i="146"/>
  <c r="W30" i="47"/>
  <c r="M22" i="36"/>
  <c r="I22" i="106"/>
  <c r="R21" i="79"/>
  <c r="AH12" i="103"/>
  <c r="O16" i="94"/>
  <c r="AC23" i="68"/>
  <c r="I23" i="68" s="1"/>
  <c r="G17" i="141"/>
  <c r="O17" i="141" s="1"/>
  <c r="AH12" i="104"/>
  <c r="AT17" i="105"/>
  <c r="F29" i="148"/>
  <c r="AB14" i="92"/>
  <c r="AN24" i="103"/>
  <c r="F15" i="143"/>
  <c r="AT19" i="105"/>
  <c r="AT17" i="103"/>
  <c r="H24" i="107"/>
  <c r="P10" i="102"/>
  <c r="P13" i="102"/>
  <c r="P25" i="102"/>
  <c r="P22" i="102"/>
  <c r="I27" i="106"/>
  <c r="O19" i="141"/>
  <c r="F12" i="147"/>
  <c r="AB19" i="152"/>
  <c r="G30" i="49"/>
  <c r="Y30" i="49"/>
  <c r="O23" i="141"/>
  <c r="I12" i="94"/>
  <c r="O12" i="94" s="1"/>
  <c r="O24" i="108"/>
  <c r="I27" i="94"/>
  <c r="D18" i="45"/>
  <c r="D30" i="45"/>
  <c r="I17" i="94"/>
  <c r="K27" i="94"/>
  <c r="AH22" i="104"/>
  <c r="Y13" i="152"/>
  <c r="K25" i="94"/>
  <c r="M25" i="97"/>
  <c r="O25" i="97" s="1"/>
  <c r="Q25" i="97"/>
  <c r="I14" i="97"/>
  <c r="AD13" i="125"/>
  <c r="M14" i="36"/>
  <c r="F31" i="143"/>
  <c r="H29" i="146"/>
  <c r="D23" i="45"/>
  <c r="D20" i="54"/>
  <c r="Z12" i="92"/>
  <c r="G17" i="94"/>
  <c r="D29" i="45"/>
  <c r="I30" i="49"/>
  <c r="AB18" i="152"/>
  <c r="H31" i="147"/>
  <c r="AT11" i="104"/>
  <c r="L29" i="52"/>
  <c r="G15" i="94"/>
  <c r="O15" i="94" s="1"/>
  <c r="D27" i="54"/>
  <c r="M21" i="95"/>
  <c r="K10" i="141"/>
  <c r="I14" i="94"/>
  <c r="I26" i="94"/>
  <c r="D21" i="57"/>
  <c r="G17" i="95"/>
  <c r="M17" i="94"/>
  <c r="K19" i="95"/>
  <c r="I14" i="95"/>
  <c r="O14" i="95" s="1"/>
  <c r="G23" i="94"/>
  <c r="Y12" i="152"/>
  <c r="G17" i="96"/>
  <c r="V17" i="152"/>
  <c r="P27" i="109"/>
  <c r="K17" i="94"/>
  <c r="AN18" i="105"/>
  <c r="M14" i="97"/>
  <c r="K23" i="95"/>
  <c r="O23" i="95" s="1"/>
  <c r="F21" i="148"/>
  <c r="AA31" i="148"/>
  <c r="AB18" i="105"/>
  <c r="M23" i="97"/>
  <c r="O23" i="97" s="1"/>
  <c r="Q23" i="97"/>
  <c r="K13" i="96"/>
  <c r="AN25" i="103"/>
  <c r="K17" i="95"/>
  <c r="G19" i="97"/>
  <c r="O19" i="97" s="1"/>
  <c r="H31" i="144"/>
  <c r="K28" i="143"/>
  <c r="V31" i="148"/>
  <c r="W14" i="152"/>
  <c r="N18" i="102"/>
  <c r="P15" i="102" s="1"/>
  <c r="O19" i="108"/>
  <c r="F16" i="145"/>
  <c r="H15" i="142"/>
  <c r="AN23" i="104"/>
  <c r="R31" i="147"/>
  <c r="H26" i="145"/>
  <c r="H12" i="142"/>
  <c r="AT17" i="104"/>
  <c r="V14" i="152"/>
  <c r="N30" i="94"/>
  <c r="G30" i="94"/>
  <c r="N12" i="43"/>
  <c r="P21" i="43" s="1"/>
  <c r="AN17" i="103"/>
  <c r="D26" i="50"/>
  <c r="Y18" i="98"/>
  <c r="H23" i="107"/>
  <c r="AN22" i="104"/>
  <c r="N21" i="43"/>
  <c r="M31" i="146"/>
  <c r="F15" i="148"/>
  <c r="G13" i="94"/>
  <c r="O13" i="94" s="1"/>
  <c r="AB18" i="104"/>
  <c r="R19" i="79"/>
  <c r="AD19" i="79" s="1"/>
  <c r="M29" i="108"/>
  <c r="D16" i="45"/>
  <c r="K24" i="141"/>
  <c r="AH23" i="105"/>
  <c r="F25" i="145"/>
  <c r="F28" i="143"/>
  <c r="L15" i="125"/>
  <c r="X15" i="92"/>
  <c r="H22" i="107"/>
  <c r="G13" i="108"/>
  <c r="O13" i="108" s="1"/>
  <c r="AA19" i="152"/>
  <c r="AB16" i="98"/>
  <c r="G29" i="108"/>
  <c r="F25" i="147"/>
  <c r="I21" i="141"/>
  <c r="O21" i="141" s="1"/>
  <c r="H12" i="148"/>
  <c r="AH17" i="103"/>
  <c r="AB24" i="103"/>
  <c r="H19" i="147"/>
  <c r="V13" i="92"/>
  <c r="Y14" i="98"/>
  <c r="I14" i="108"/>
  <c r="AN12" i="103"/>
  <c r="F18" i="147"/>
  <c r="O26" i="141"/>
  <c r="F20" i="143"/>
  <c r="F31" i="144"/>
  <c r="K23" i="94"/>
  <c r="E29" i="10"/>
  <c r="D25" i="50"/>
  <c r="AH22" i="105"/>
  <c r="Q29" i="52"/>
  <c r="AT15" i="104"/>
  <c r="X13" i="152"/>
  <c r="M14" i="96"/>
  <c r="O14" i="96" s="1"/>
  <c r="N21" i="102"/>
  <c r="M18" i="97"/>
  <c r="M20" i="96"/>
  <c r="O20" i="96" s="1"/>
  <c r="D26" i="45"/>
  <c r="R31" i="146"/>
  <c r="AT18" i="104"/>
  <c r="K22" i="95"/>
  <c r="D24" i="56"/>
  <c r="K11" i="108"/>
  <c r="O11" i="108" s="1"/>
  <c r="O26" i="96"/>
  <c r="AC15" i="92"/>
  <c r="AN22" i="105"/>
  <c r="AN18" i="103"/>
  <c r="AT13" i="103"/>
  <c r="AV26" i="103" s="1"/>
  <c r="W16" i="34"/>
  <c r="M15" i="97"/>
  <c r="E21" i="98"/>
  <c r="F21" i="79"/>
  <c r="AT12" i="104"/>
  <c r="F31" i="146"/>
  <c r="H25" i="147"/>
  <c r="M12" i="36"/>
  <c r="K11" i="95"/>
  <c r="O11" i="95" s="1"/>
  <c r="Q11" i="95"/>
  <c r="M20" i="108"/>
  <c r="O20" i="108" s="1"/>
  <c r="D14" i="56"/>
  <c r="I22" i="94"/>
  <c r="O22" i="94" s="1"/>
  <c r="N30" i="108"/>
  <c r="Q30" i="108" s="1"/>
  <c r="Z17" i="92"/>
  <c r="AN26" i="104"/>
  <c r="AT23" i="105"/>
  <c r="AA14" i="92"/>
  <c r="M24" i="97"/>
  <c r="O24" i="97" s="1"/>
  <c r="K21" i="96"/>
  <c r="AH24" i="103"/>
  <c r="H17" i="144"/>
  <c r="I24" i="94"/>
  <c r="O24" i="94" s="1"/>
  <c r="Q24" i="94"/>
  <c r="G21" i="98"/>
  <c r="I29" i="106"/>
  <c r="AN21" i="105"/>
  <c r="O21" i="108"/>
  <c r="L21" i="79"/>
  <c r="D18" i="50"/>
  <c r="F15" i="142"/>
  <c r="D28" i="55"/>
  <c r="I15" i="125"/>
  <c r="R42" i="158"/>
  <c r="AP22" i="105" l="1"/>
  <c r="O18" i="97"/>
  <c r="O15" i="97"/>
  <c r="G30" i="97"/>
  <c r="O19" i="96"/>
  <c r="O12" i="96"/>
  <c r="O25" i="95"/>
  <c r="O10" i="95"/>
  <c r="O18" i="95"/>
  <c r="O22" i="95"/>
  <c r="O17" i="95"/>
  <c r="O19" i="95"/>
  <c r="O25" i="94"/>
  <c r="O11" i="94"/>
  <c r="AD16" i="68"/>
  <c r="K31" i="145"/>
  <c r="H31" i="142"/>
  <c r="K31" i="142"/>
  <c r="O26" i="108"/>
  <c r="O10" i="141"/>
  <c r="O16" i="108"/>
  <c r="AB13" i="103"/>
  <c r="AB20" i="103"/>
  <c r="AP20" i="105"/>
  <c r="AR20" i="105" s="1"/>
  <c r="AB11" i="104"/>
  <c r="AV19" i="103"/>
  <c r="AP18" i="105"/>
  <c r="AV20" i="103"/>
  <c r="AW20" i="103" s="1"/>
  <c r="AP29" i="105"/>
  <c r="AR29" i="105" s="1"/>
  <c r="AB12" i="103"/>
  <c r="AB21" i="103"/>
  <c r="AP29" i="104"/>
  <c r="P12" i="102"/>
  <c r="Q12" i="102" s="1"/>
  <c r="Q21" i="43"/>
  <c r="R21" i="43"/>
  <c r="AQ16" i="104"/>
  <c r="AR16" i="104"/>
  <c r="AR22" i="105"/>
  <c r="AQ22" i="105"/>
  <c r="AX26" i="103"/>
  <c r="AW26" i="103"/>
  <c r="AQ18" i="105"/>
  <c r="AR18" i="105"/>
  <c r="P31" i="70"/>
  <c r="O31" i="70"/>
  <c r="P18" i="43"/>
  <c r="O28" i="70"/>
  <c r="P28" i="70"/>
  <c r="P26" i="43"/>
  <c r="AV28" i="103"/>
  <c r="G30" i="96"/>
  <c r="Q30" i="96"/>
  <c r="AB18" i="103"/>
  <c r="O20" i="97"/>
  <c r="M30" i="95"/>
  <c r="O13" i="95"/>
  <c r="AP12" i="104"/>
  <c r="AP26" i="104"/>
  <c r="G30" i="95"/>
  <c r="O21" i="95"/>
  <c r="AP14" i="105"/>
  <c r="AP16" i="105"/>
  <c r="O27" i="95"/>
  <c r="AB23" i="104"/>
  <c r="AB16" i="103"/>
  <c r="O25" i="70"/>
  <c r="P25" i="70"/>
  <c r="P32" i="70"/>
  <c r="O32" i="70"/>
  <c r="P27" i="102"/>
  <c r="P16" i="102"/>
  <c r="P28" i="102"/>
  <c r="P17" i="43"/>
  <c r="AB20" i="105"/>
  <c r="AV13" i="103"/>
  <c r="AB21" i="105"/>
  <c r="O14" i="94"/>
  <c r="AP11" i="103"/>
  <c r="AP27" i="103"/>
  <c r="AP12" i="103"/>
  <c r="AP25" i="103"/>
  <c r="AP23" i="103"/>
  <c r="AP26" i="103"/>
  <c r="AP18" i="103"/>
  <c r="AP29" i="103"/>
  <c r="AP14" i="103"/>
  <c r="AP20" i="103"/>
  <c r="AP17" i="103"/>
  <c r="AP15" i="103"/>
  <c r="AP19" i="103"/>
  <c r="AP24" i="103"/>
  <c r="AP16" i="103"/>
  <c r="AP28" i="103"/>
  <c r="AP13" i="103"/>
  <c r="AP21" i="103"/>
  <c r="AB25" i="105"/>
  <c r="AP13" i="104"/>
  <c r="AP14" i="104"/>
  <c r="AP17" i="105"/>
  <c r="AP27" i="105"/>
  <c r="AA23" i="68"/>
  <c r="AB26" i="103"/>
  <c r="Q10" i="102"/>
  <c r="R10" i="102"/>
  <c r="F31" i="148"/>
  <c r="G30" i="108"/>
  <c r="O13" i="70"/>
  <c r="P13" i="70"/>
  <c r="O17" i="96"/>
  <c r="G29" i="141"/>
  <c r="R22" i="102"/>
  <c r="Q22" i="102"/>
  <c r="P21" i="102"/>
  <c r="K30" i="108"/>
  <c r="P13" i="43"/>
  <c r="O30" i="141"/>
  <c r="AD15" i="125"/>
  <c r="AV21" i="103"/>
  <c r="AB11" i="105"/>
  <c r="Y31" i="142"/>
  <c r="AJ28" i="105"/>
  <c r="AJ19" i="105"/>
  <c r="AJ16" i="105"/>
  <c r="AJ20" i="105"/>
  <c r="AJ17" i="105"/>
  <c r="AJ15" i="105"/>
  <c r="AJ22" i="105"/>
  <c r="AJ21" i="105"/>
  <c r="AJ11" i="105"/>
  <c r="AJ13" i="105"/>
  <c r="AJ25" i="105"/>
  <c r="AJ27" i="105"/>
  <c r="AJ23" i="105"/>
  <c r="AJ12" i="105"/>
  <c r="AJ24" i="105"/>
  <c r="AJ29" i="105"/>
  <c r="AJ18" i="105"/>
  <c r="AJ14" i="105"/>
  <c r="AJ26" i="105"/>
  <c r="M30" i="97"/>
  <c r="O24" i="36"/>
  <c r="O23" i="36"/>
  <c r="O16" i="36"/>
  <c r="O29" i="36"/>
  <c r="O19" i="36"/>
  <c r="O21" i="36"/>
  <c r="O11" i="36"/>
  <c r="O13" i="36"/>
  <c r="O14" i="36"/>
  <c r="O25" i="36"/>
  <c r="O12" i="36"/>
  <c r="O22" i="36"/>
  <c r="O20" i="36"/>
  <c r="O26" i="36"/>
  <c r="O15" i="36"/>
  <c r="O28" i="36"/>
  <c r="O18" i="36"/>
  <c r="O17" i="36"/>
  <c r="O27" i="36"/>
  <c r="AP20" i="104"/>
  <c r="AP17" i="104"/>
  <c r="H31" i="148"/>
  <c r="AP28" i="105"/>
  <c r="AP19" i="105"/>
  <c r="AB16" i="104"/>
  <c r="AV15" i="105"/>
  <c r="AV16" i="105"/>
  <c r="AV20" i="105"/>
  <c r="AV28" i="105"/>
  <c r="AV29" i="105"/>
  <c r="AV13" i="105"/>
  <c r="AV26" i="105"/>
  <c r="AV27" i="105"/>
  <c r="AV14" i="105"/>
  <c r="AV12" i="105"/>
  <c r="AV17" i="105"/>
  <c r="AV25" i="105"/>
  <c r="AV22" i="105"/>
  <c r="AV18" i="105"/>
  <c r="AV11" i="105"/>
  <c r="AV21" i="105"/>
  <c r="AV24" i="105"/>
  <c r="AV23" i="105"/>
  <c r="AV19" i="105"/>
  <c r="AB28" i="103"/>
  <c r="AJ25" i="104"/>
  <c r="AJ18" i="104"/>
  <c r="AJ21" i="104"/>
  <c r="AJ29" i="104"/>
  <c r="AJ19" i="104"/>
  <c r="AJ24" i="104"/>
  <c r="AJ26" i="104"/>
  <c r="AJ22" i="104"/>
  <c r="AJ14" i="104"/>
  <c r="AJ23" i="104"/>
  <c r="AJ15" i="104"/>
  <c r="AJ13" i="104"/>
  <c r="AJ12" i="104"/>
  <c r="AJ20" i="104"/>
  <c r="AJ16" i="104"/>
  <c r="AJ17" i="104"/>
  <c r="AJ27" i="104"/>
  <c r="AJ11" i="104"/>
  <c r="AJ28" i="104"/>
  <c r="X23" i="68"/>
  <c r="K29" i="141"/>
  <c r="AQ29" i="104"/>
  <c r="AR29" i="104"/>
  <c r="AB24" i="105"/>
  <c r="AB22" i="105"/>
  <c r="O23" i="94"/>
  <c r="W30" i="49"/>
  <c r="P19" i="102"/>
  <c r="P20" i="102"/>
  <c r="P27" i="43"/>
  <c r="I30" i="108"/>
  <c r="AV25" i="103"/>
  <c r="AV14" i="103"/>
  <c r="M30" i="96"/>
  <c r="W30" i="48"/>
  <c r="AP23" i="104"/>
  <c r="AB27" i="103"/>
  <c r="Q25" i="102"/>
  <c r="R25" i="102"/>
  <c r="Q30" i="94"/>
  <c r="K30" i="94"/>
  <c r="AV28" i="104"/>
  <c r="AV24" i="104"/>
  <c r="AV18" i="104"/>
  <c r="AV26" i="104"/>
  <c r="AV17" i="104"/>
  <c r="AV11" i="104"/>
  <c r="AV27" i="104"/>
  <c r="AV25" i="104"/>
  <c r="AV23" i="104"/>
  <c r="AV15" i="104"/>
  <c r="AV22" i="104"/>
  <c r="AV21" i="104"/>
  <c r="AV29" i="104"/>
  <c r="AV16" i="104"/>
  <c r="AV14" i="104"/>
  <c r="AV13" i="104"/>
  <c r="AV20" i="104"/>
  <c r="AV19" i="104"/>
  <c r="P18" i="102"/>
  <c r="P17" i="102"/>
  <c r="P14" i="43"/>
  <c r="P19" i="43"/>
  <c r="AB14" i="103"/>
  <c r="AV16" i="103"/>
  <c r="AV17" i="103"/>
  <c r="R31" i="148"/>
  <c r="H32" i="107"/>
  <c r="AB15" i="103"/>
  <c r="M30" i="94"/>
  <c r="AB19" i="103"/>
  <c r="K31" i="144"/>
  <c r="O24" i="95"/>
  <c r="AP21" i="104"/>
  <c r="W30" i="34"/>
  <c r="AP24" i="105"/>
  <c r="I30" i="94"/>
  <c r="AB17" i="104"/>
  <c r="AB30" i="104"/>
  <c r="O12" i="108"/>
  <c r="R15" i="102"/>
  <c r="Q15" i="102"/>
  <c r="P27" i="70"/>
  <c r="O27" i="70"/>
  <c r="P23" i="102"/>
  <c r="O14" i="108"/>
  <c r="AV22" i="103"/>
  <c r="AX11" i="103"/>
  <c r="AW11" i="103"/>
  <c r="F23" i="68"/>
  <c r="AQ11" i="104"/>
  <c r="AR11" i="104"/>
  <c r="AJ16" i="103"/>
  <c r="AJ17" i="103"/>
  <c r="AJ13" i="103"/>
  <c r="AJ23" i="103"/>
  <c r="AJ24" i="103"/>
  <c r="AJ11" i="103"/>
  <c r="AJ19" i="103"/>
  <c r="AJ28" i="103"/>
  <c r="AJ21" i="103"/>
  <c r="AJ15" i="103"/>
  <c r="AJ20" i="103"/>
  <c r="AJ27" i="103"/>
  <c r="AJ29" i="103"/>
  <c r="AJ12" i="103"/>
  <c r="AJ26" i="103"/>
  <c r="AJ22" i="103"/>
  <c r="AJ14" i="103"/>
  <c r="AJ18" i="103"/>
  <c r="AJ25" i="103"/>
  <c r="AP23" i="105"/>
  <c r="AD22" i="104"/>
  <c r="AD14" i="104"/>
  <c r="AD18" i="104"/>
  <c r="AD25" i="104"/>
  <c r="AB22" i="103"/>
  <c r="I30" i="95"/>
  <c r="AW19" i="103"/>
  <c r="AX19" i="103"/>
  <c r="P28" i="43"/>
  <c r="P26" i="70"/>
  <c r="O26" i="70"/>
  <c r="O14" i="70"/>
  <c r="P14" i="70"/>
  <c r="AV12" i="104"/>
  <c r="P14" i="102"/>
  <c r="P22" i="43"/>
  <c r="P20" i="43"/>
  <c r="AB26" i="105"/>
  <c r="I30" i="97"/>
  <c r="AV27" i="103"/>
  <c r="AV29" i="103"/>
  <c r="I29" i="141"/>
  <c r="R31" i="142"/>
  <c r="AB16" i="105"/>
  <c r="H31" i="146"/>
  <c r="U23" i="68"/>
  <c r="AP25" i="104"/>
  <c r="AP13" i="105"/>
  <c r="O18" i="94"/>
  <c r="AB14" i="105"/>
  <c r="P24" i="102"/>
  <c r="AB17" i="103"/>
  <c r="P12" i="43"/>
  <c r="P23" i="43"/>
  <c r="AW23" i="103"/>
  <c r="AX23" i="103"/>
  <c r="AV24" i="103"/>
  <c r="E31" i="106"/>
  <c r="I31" i="106"/>
  <c r="AB19" i="105"/>
  <c r="AP27" i="104"/>
  <c r="AP24" i="104"/>
  <c r="K30" i="95"/>
  <c r="AP26" i="105"/>
  <c r="P29" i="70"/>
  <c r="O29" i="70"/>
  <c r="AB23" i="105"/>
  <c r="AD21" i="79"/>
  <c r="O19" i="70"/>
  <c r="P19" i="70"/>
  <c r="O18" i="70"/>
  <c r="P18" i="70"/>
  <c r="O14" i="97"/>
  <c r="AB15" i="105"/>
  <c r="AB15" i="104"/>
  <c r="AD17" i="104" s="1"/>
  <c r="AP19" i="104"/>
  <c r="AP18" i="104"/>
  <c r="AB12" i="105"/>
  <c r="O16" i="95"/>
  <c r="AP25" i="105"/>
  <c r="AQ11" i="105"/>
  <c r="AR11" i="105"/>
  <c r="O10" i="97"/>
  <c r="P15" i="43"/>
  <c r="P26" i="102"/>
  <c r="P25" i="43"/>
  <c r="P29" i="43"/>
  <c r="O13" i="96"/>
  <c r="R23" i="68"/>
  <c r="AV18" i="103"/>
  <c r="M30" i="108"/>
  <c r="O15" i="70"/>
  <c r="P15" i="70"/>
  <c r="P21" i="70"/>
  <c r="O21" i="70"/>
  <c r="O23" i="68"/>
  <c r="O26" i="94"/>
  <c r="L23" i="68"/>
  <c r="P11" i="102"/>
  <c r="P16" i="43"/>
  <c r="P24" i="43"/>
  <c r="AB30" i="103"/>
  <c r="AB13" i="105"/>
  <c r="O21" i="96"/>
  <c r="AV12" i="103"/>
  <c r="AV15" i="103"/>
  <c r="AB23" i="103"/>
  <c r="F31" i="106"/>
  <c r="G31" i="106" s="1"/>
  <c r="AP15" i="104"/>
  <c r="AP28" i="104"/>
  <c r="O24" i="141"/>
  <c r="AP15" i="105"/>
  <c r="AR21" i="105"/>
  <c r="AQ21" i="105"/>
  <c r="P24" i="70"/>
  <c r="O24" i="70"/>
  <c r="AP22" i="103"/>
  <c r="O17" i="94"/>
  <c r="R13" i="102"/>
  <c r="Q13" i="102"/>
  <c r="R11" i="43"/>
  <c r="Q11" i="43"/>
  <c r="AD25" i="103"/>
  <c r="AD27" i="103"/>
  <c r="AD14" i="103"/>
  <c r="AD15" i="103"/>
  <c r="AD21" i="103"/>
  <c r="AD24" i="103"/>
  <c r="AD29" i="103"/>
  <c r="AD23" i="103"/>
  <c r="AD22" i="103"/>
  <c r="AD18" i="103"/>
  <c r="I30" i="96"/>
  <c r="AB27" i="105"/>
  <c r="AB25" i="103"/>
  <c r="AD13" i="103" s="1"/>
  <c r="AP22" i="104"/>
  <c r="K30" i="97"/>
  <c r="AP12" i="105"/>
  <c r="K30" i="96"/>
  <c r="O22" i="97"/>
  <c r="S25" i="160"/>
  <c r="AQ20" i="105" l="1"/>
  <c r="O30" i="97"/>
  <c r="O30" i="94"/>
  <c r="AD13" i="104"/>
  <c r="AX20" i="103"/>
  <c r="AD21" i="104"/>
  <c r="AD26" i="103"/>
  <c r="AE26" i="103" s="1"/>
  <c r="AD20" i="104"/>
  <c r="AD20" i="103"/>
  <c r="AD23" i="104"/>
  <c r="AD15" i="104"/>
  <c r="AQ29" i="105"/>
  <c r="AD29" i="104"/>
  <c r="R12" i="102"/>
  <c r="AF20" i="103"/>
  <c r="AE20" i="103"/>
  <c r="AF17" i="104"/>
  <c r="AE17" i="104"/>
  <c r="O30" i="70"/>
  <c r="P30" i="70"/>
  <c r="AR13" i="105"/>
  <c r="AQ13" i="105"/>
  <c r="AE23" i="103"/>
  <c r="AF23" i="103"/>
  <c r="P23" i="70"/>
  <c r="O23" i="70"/>
  <c r="AQ25" i="104"/>
  <c r="AR25" i="104"/>
  <c r="Q22" i="43"/>
  <c r="R22" i="43"/>
  <c r="AF29" i="103"/>
  <c r="AE29" i="103"/>
  <c r="AD19" i="103"/>
  <c r="AX24" i="103"/>
  <c r="AW24" i="103"/>
  <c r="AX12" i="104"/>
  <c r="AW12" i="104"/>
  <c r="Q28" i="43"/>
  <c r="R28" i="43"/>
  <c r="AF18" i="104"/>
  <c r="AE18" i="104"/>
  <c r="AQ23" i="105"/>
  <c r="AR23" i="105"/>
  <c r="AK28" i="103"/>
  <c r="AL28" i="103"/>
  <c r="Q18" i="102"/>
  <c r="R18" i="102"/>
  <c r="AW27" i="104"/>
  <c r="AX27" i="104"/>
  <c r="AK12" i="104"/>
  <c r="AL12" i="104"/>
  <c r="AL25" i="104"/>
  <c r="AK25" i="104"/>
  <c r="AX18" i="105"/>
  <c r="AW18" i="105"/>
  <c r="AX16" i="105"/>
  <c r="AW16" i="105"/>
  <c r="P15" i="36"/>
  <c r="Q15" i="36"/>
  <c r="P16" i="36"/>
  <c r="Q16" i="36"/>
  <c r="AK25" i="105"/>
  <c r="AL25" i="105"/>
  <c r="AD13" i="105"/>
  <c r="AD24" i="105"/>
  <c r="AD25" i="105"/>
  <c r="AD11" i="105"/>
  <c r="AD22" i="105"/>
  <c r="AD20" i="105"/>
  <c r="AD17" i="105"/>
  <c r="AD27" i="105"/>
  <c r="AD26" i="105"/>
  <c r="AD18" i="105"/>
  <c r="AD15" i="105"/>
  <c r="AD29" i="105"/>
  <c r="AD14" i="105"/>
  <c r="AD21" i="105"/>
  <c r="AD19" i="105"/>
  <c r="AD28" i="105"/>
  <c r="AD12" i="105"/>
  <c r="AD23" i="105"/>
  <c r="AD16" i="105"/>
  <c r="O17" i="70"/>
  <c r="P17" i="70"/>
  <c r="AQ18" i="103"/>
  <c r="AR18" i="103"/>
  <c r="AQ12" i="104"/>
  <c r="AR12" i="104"/>
  <c r="AL20" i="103"/>
  <c r="AK20" i="103"/>
  <c r="AD17" i="103"/>
  <c r="AQ15" i="105"/>
  <c r="AR15" i="105"/>
  <c r="R29" i="43"/>
  <c r="Q29" i="43"/>
  <c r="AD28" i="104"/>
  <c r="AL25" i="103"/>
  <c r="AK25" i="103"/>
  <c r="AK19" i="103"/>
  <c r="AL19" i="103"/>
  <c r="AX22" i="103"/>
  <c r="AW22" i="103"/>
  <c r="AR24" i="105"/>
  <c r="AQ24" i="105"/>
  <c r="AX19" i="104"/>
  <c r="AW19" i="104"/>
  <c r="AW11" i="104"/>
  <c r="AX11" i="104"/>
  <c r="Q27" i="43"/>
  <c r="R27" i="43"/>
  <c r="AL13" i="104"/>
  <c r="AK13" i="104"/>
  <c r="AX22" i="105"/>
  <c r="AW22" i="105"/>
  <c r="AX15" i="105"/>
  <c r="AW15" i="105"/>
  <c r="Q26" i="36"/>
  <c r="P26" i="36"/>
  <c r="Q23" i="36"/>
  <c r="P23" i="36"/>
  <c r="AL13" i="105"/>
  <c r="AK13" i="105"/>
  <c r="AR21" i="103"/>
  <c r="AQ21" i="103"/>
  <c r="AR26" i="103"/>
  <c r="AQ26" i="103"/>
  <c r="Q17" i="43"/>
  <c r="R17" i="43"/>
  <c r="AX28" i="103"/>
  <c r="AW28" i="103"/>
  <c r="AR12" i="105"/>
  <c r="AQ12" i="105"/>
  <c r="AF18" i="103"/>
  <c r="AE18" i="103"/>
  <c r="AX15" i="103"/>
  <c r="AW15" i="103"/>
  <c r="AW18" i="103"/>
  <c r="AX18" i="103"/>
  <c r="Q24" i="43"/>
  <c r="R24" i="43"/>
  <c r="Q25" i="43"/>
  <c r="R25" i="43"/>
  <c r="AF29" i="104"/>
  <c r="AE29" i="104"/>
  <c r="AL11" i="103"/>
  <c r="AK11" i="103"/>
  <c r="AX20" i="104"/>
  <c r="AW20" i="104"/>
  <c r="AW17" i="104"/>
  <c r="AX17" i="104"/>
  <c r="R20" i="102"/>
  <c r="Q20" i="102"/>
  <c r="AK15" i="104"/>
  <c r="AL15" i="104"/>
  <c r="AW25" i="105"/>
  <c r="AX25" i="105"/>
  <c r="Q20" i="36"/>
  <c r="P20" i="36"/>
  <c r="P24" i="36"/>
  <c r="Q24" i="36"/>
  <c r="AL11" i="105"/>
  <c r="AK11" i="105"/>
  <c r="AQ13" i="103"/>
  <c r="AR13" i="103"/>
  <c r="AQ23" i="103"/>
  <c r="AR23" i="103"/>
  <c r="Q28" i="102"/>
  <c r="R28" i="102"/>
  <c r="R26" i="43"/>
  <c r="Q26" i="43"/>
  <c r="AE27" i="103"/>
  <c r="AF27" i="103"/>
  <c r="Q15" i="43"/>
  <c r="R15" i="43"/>
  <c r="AE24" i="103"/>
  <c r="AF24" i="103"/>
  <c r="AD16" i="103"/>
  <c r="AQ28" i="104"/>
  <c r="AR28" i="104"/>
  <c r="Q16" i="43"/>
  <c r="R16" i="43"/>
  <c r="R26" i="102"/>
  <c r="Q26" i="102"/>
  <c r="Q23" i="43"/>
  <c r="R23" i="43"/>
  <c r="AE14" i="104"/>
  <c r="AF14" i="104"/>
  <c r="AL14" i="103"/>
  <c r="AK14" i="103"/>
  <c r="AK24" i="103"/>
  <c r="AL24" i="103"/>
  <c r="Q23" i="102"/>
  <c r="R23" i="102"/>
  <c r="AQ21" i="104"/>
  <c r="AR21" i="104"/>
  <c r="AX13" i="104"/>
  <c r="AW13" i="104"/>
  <c r="AX26" i="104"/>
  <c r="AW26" i="104"/>
  <c r="R19" i="102"/>
  <c r="Q19" i="102"/>
  <c r="AK23" i="104"/>
  <c r="AL23" i="104"/>
  <c r="AW17" i="105"/>
  <c r="AX17" i="105"/>
  <c r="AQ19" i="105"/>
  <c r="AR19" i="105"/>
  <c r="P22" i="36"/>
  <c r="Q22" i="36"/>
  <c r="AL21" i="105"/>
  <c r="AK21" i="105"/>
  <c r="AX21" i="103"/>
  <c r="AW21" i="103"/>
  <c r="AR28" i="103"/>
  <c r="AQ28" i="103"/>
  <c r="AR25" i="103"/>
  <c r="AQ25" i="103"/>
  <c r="Q16" i="102"/>
  <c r="R16" i="102"/>
  <c r="AE13" i="103"/>
  <c r="AF13" i="103"/>
  <c r="AE25" i="104"/>
  <c r="AF25" i="104"/>
  <c r="AX12" i="103"/>
  <c r="AW12" i="103"/>
  <c r="AR18" i="104"/>
  <c r="AQ18" i="104"/>
  <c r="AL18" i="103"/>
  <c r="AK18" i="103"/>
  <c r="O30" i="96"/>
  <c r="AD12" i="103"/>
  <c r="AR22" i="103"/>
  <c r="AQ22" i="103"/>
  <c r="AR15" i="104"/>
  <c r="AQ15" i="104"/>
  <c r="R11" i="102"/>
  <c r="Q11" i="102"/>
  <c r="AR26" i="105"/>
  <c r="AQ26" i="105"/>
  <c r="Q12" i="43"/>
  <c r="R12" i="43"/>
  <c r="AD24" i="104"/>
  <c r="AK22" i="103"/>
  <c r="AL22" i="103"/>
  <c r="AK23" i="103"/>
  <c r="AL23" i="103"/>
  <c r="AX17" i="103"/>
  <c r="AW17" i="103"/>
  <c r="AW14" i="104"/>
  <c r="AX14" i="104"/>
  <c r="AX18" i="104"/>
  <c r="AW18" i="104"/>
  <c r="AL14" i="104"/>
  <c r="AK14" i="104"/>
  <c r="AW12" i="105"/>
  <c r="AX12" i="105"/>
  <c r="AQ28" i="105"/>
  <c r="AR28" i="105"/>
  <c r="P12" i="36"/>
  <c r="Q12" i="36"/>
  <c r="AL26" i="105"/>
  <c r="AK26" i="105"/>
  <c r="AL22" i="105"/>
  <c r="AK22" i="105"/>
  <c r="AQ16" i="103"/>
  <c r="AR16" i="103"/>
  <c r="AR12" i="103"/>
  <c r="AQ12" i="103"/>
  <c r="Q27" i="102"/>
  <c r="R27" i="102"/>
  <c r="AW16" i="103"/>
  <c r="AX16" i="103"/>
  <c r="AW16" i="104"/>
  <c r="AX16" i="104"/>
  <c r="AX24" i="104"/>
  <c r="AW24" i="104"/>
  <c r="AQ23" i="104"/>
  <c r="AR23" i="104"/>
  <c r="AK22" i="104"/>
  <c r="AL22" i="104"/>
  <c r="AW14" i="105"/>
  <c r="AX14" i="105"/>
  <c r="P25" i="36"/>
  <c r="Q25" i="36"/>
  <c r="AL14" i="105"/>
  <c r="AK14" i="105"/>
  <c r="AL15" i="105"/>
  <c r="AK15" i="105"/>
  <c r="AR24" i="103"/>
  <c r="AQ24" i="103"/>
  <c r="AQ27" i="103"/>
  <c r="AR27" i="103"/>
  <c r="AX29" i="103"/>
  <c r="AW29" i="103"/>
  <c r="AE23" i="104"/>
  <c r="AF23" i="104"/>
  <c r="AF21" i="104"/>
  <c r="AE21" i="104"/>
  <c r="AL26" i="103"/>
  <c r="AK26" i="103"/>
  <c r="AL13" i="103"/>
  <c r="AK13" i="103"/>
  <c r="AD28" i="103"/>
  <c r="AD11" i="103"/>
  <c r="AR24" i="104"/>
  <c r="AQ24" i="104"/>
  <c r="Q24" i="102"/>
  <c r="R24" i="102"/>
  <c r="AW27" i="103"/>
  <c r="AX27" i="103"/>
  <c r="AD16" i="104"/>
  <c r="AD27" i="104"/>
  <c r="AK12" i="103"/>
  <c r="AL12" i="103"/>
  <c r="AL17" i="103"/>
  <c r="AK17" i="103"/>
  <c r="AX29" i="104"/>
  <c r="AW29" i="104"/>
  <c r="AW28" i="104"/>
  <c r="AX28" i="104"/>
  <c r="AL28" i="104"/>
  <c r="AK28" i="104"/>
  <c r="AL26" i="104"/>
  <c r="AK26" i="104"/>
  <c r="AX27" i="105"/>
  <c r="AW27" i="105"/>
  <c r="AQ17" i="104"/>
  <c r="AR17" i="104"/>
  <c r="Q14" i="36"/>
  <c r="P14" i="36"/>
  <c r="AK18" i="105"/>
  <c r="AL18" i="105"/>
  <c r="AL17" i="105"/>
  <c r="AK17" i="105"/>
  <c r="Q13" i="43"/>
  <c r="R13" i="43"/>
  <c r="AR19" i="103"/>
  <c r="AQ19" i="103"/>
  <c r="AR11" i="103"/>
  <c r="AQ11" i="103"/>
  <c r="AE21" i="103"/>
  <c r="AF21" i="103"/>
  <c r="AQ22" i="104"/>
  <c r="AR22" i="104"/>
  <c r="AF15" i="103"/>
  <c r="AE15" i="103"/>
  <c r="AR25" i="105"/>
  <c r="AQ25" i="105"/>
  <c r="AQ27" i="104"/>
  <c r="AR27" i="104"/>
  <c r="AD19" i="104"/>
  <c r="AF22" i="104"/>
  <c r="AE22" i="104"/>
  <c r="AK29" i="103"/>
  <c r="AL29" i="103"/>
  <c r="AL16" i="103"/>
  <c r="AK16" i="103"/>
  <c r="AX21" i="104"/>
  <c r="AW21" i="104"/>
  <c r="AL11" i="104"/>
  <c r="AK11" i="104"/>
  <c r="AK24" i="104"/>
  <c r="AL24" i="104"/>
  <c r="AX19" i="105"/>
  <c r="AW19" i="105"/>
  <c r="AX26" i="105"/>
  <c r="AW26" i="105"/>
  <c r="AQ20" i="104"/>
  <c r="AR20" i="104"/>
  <c r="Q13" i="36"/>
  <c r="P13" i="36"/>
  <c r="AL29" i="105"/>
  <c r="AK29" i="105"/>
  <c r="AL20" i="105"/>
  <c r="AK20" i="105"/>
  <c r="AR15" i="103"/>
  <c r="AQ15" i="103"/>
  <c r="AR16" i="105"/>
  <c r="AQ16" i="105"/>
  <c r="AF22" i="103"/>
  <c r="AE22" i="103"/>
  <c r="AF14" i="103"/>
  <c r="AE14" i="103"/>
  <c r="AE15" i="104"/>
  <c r="AF15" i="104"/>
  <c r="AF13" i="104"/>
  <c r="AE13" i="104"/>
  <c r="AK27" i="103"/>
  <c r="AL27" i="103"/>
  <c r="AW22" i="104"/>
  <c r="AX22" i="104"/>
  <c r="O16" i="70"/>
  <c r="P16" i="70"/>
  <c r="AL27" i="104"/>
  <c r="AK27" i="104"/>
  <c r="AL19" i="104"/>
  <c r="AK19" i="104"/>
  <c r="AW23" i="105"/>
  <c r="AX23" i="105"/>
  <c r="AX13" i="105"/>
  <c r="AW13" i="105"/>
  <c r="Q27" i="36"/>
  <c r="P27" i="36"/>
  <c r="P11" i="36"/>
  <c r="Q11" i="36"/>
  <c r="AK24" i="105"/>
  <c r="AL24" i="105"/>
  <c r="AK16" i="105"/>
  <c r="AL16" i="105"/>
  <c r="R21" i="102"/>
  <c r="Q21" i="102"/>
  <c r="O30" i="108"/>
  <c r="AR27" i="105"/>
  <c r="AQ27" i="105"/>
  <c r="AR17" i="103"/>
  <c r="AQ17" i="103"/>
  <c r="AR14" i="105"/>
  <c r="AQ14" i="105"/>
  <c r="Q18" i="43"/>
  <c r="R18" i="43"/>
  <c r="R20" i="43"/>
  <c r="Q20" i="43"/>
  <c r="AE20" i="104"/>
  <c r="AF20" i="104"/>
  <c r="Q19" i="43"/>
  <c r="R19" i="43"/>
  <c r="AX15" i="104"/>
  <c r="AW15" i="104"/>
  <c r="O22" i="70"/>
  <c r="P22" i="70"/>
  <c r="AK17" i="104"/>
  <c r="AL17" i="104"/>
  <c r="AK29" i="104"/>
  <c r="AL29" i="104"/>
  <c r="AW24" i="105"/>
  <c r="AX24" i="105"/>
  <c r="AX29" i="105"/>
  <c r="AW29" i="105"/>
  <c r="Q17" i="36"/>
  <c r="P17" i="36"/>
  <c r="Q21" i="36"/>
  <c r="P21" i="36"/>
  <c r="AL12" i="105"/>
  <c r="AK12" i="105"/>
  <c r="AK19" i="105"/>
  <c r="AL19" i="105"/>
  <c r="AQ17" i="105"/>
  <c r="AR17" i="105"/>
  <c r="AQ20" i="103"/>
  <c r="AR20" i="103"/>
  <c r="AD12" i="104"/>
  <c r="AD26" i="104"/>
  <c r="AK15" i="103"/>
  <c r="AL15" i="103"/>
  <c r="AD23" i="68"/>
  <c r="Q14" i="43"/>
  <c r="R14" i="43"/>
  <c r="AW23" i="104"/>
  <c r="AX23" i="104"/>
  <c r="O20" i="70"/>
  <c r="P20" i="70"/>
  <c r="AX14" i="103"/>
  <c r="AW14" i="103"/>
  <c r="AK16" i="104"/>
  <c r="AL16" i="104"/>
  <c r="AL21" i="104"/>
  <c r="AK21" i="104"/>
  <c r="AX21" i="105"/>
  <c r="AW21" i="105"/>
  <c r="AW28" i="105"/>
  <c r="AX28" i="105"/>
  <c r="P18" i="36"/>
  <c r="Q18" i="36"/>
  <c r="Q19" i="36"/>
  <c r="P19" i="36"/>
  <c r="AK23" i="105"/>
  <c r="AL23" i="105"/>
  <c r="AL28" i="105"/>
  <c r="AK28" i="105"/>
  <c r="AQ14" i="104"/>
  <c r="AR14" i="104"/>
  <c r="AQ14" i="103"/>
  <c r="AR14" i="103"/>
  <c r="O30" i="95"/>
  <c r="AE25" i="103"/>
  <c r="AF25" i="103"/>
  <c r="AR19" i="104"/>
  <c r="AQ19" i="104"/>
  <c r="R14" i="102"/>
  <c r="Q14" i="102"/>
  <c r="AD11" i="104"/>
  <c r="AK21" i="103"/>
  <c r="AL21" i="103"/>
  <c r="Q17" i="102"/>
  <c r="R17" i="102"/>
  <c r="AX25" i="104"/>
  <c r="AW25" i="104"/>
  <c r="AX25" i="103"/>
  <c r="AW25" i="103"/>
  <c r="AL20" i="104"/>
  <c r="AK20" i="104"/>
  <c r="AK18" i="104"/>
  <c r="AL18" i="104"/>
  <c r="AX11" i="105"/>
  <c r="AW11" i="105"/>
  <c r="AW20" i="105"/>
  <c r="AX20" i="105"/>
  <c r="P28" i="36"/>
  <c r="Q28" i="36"/>
  <c r="Q29" i="36"/>
  <c r="P29" i="36"/>
  <c r="AK27" i="105"/>
  <c r="AL27" i="105"/>
  <c r="AQ13" i="104"/>
  <c r="AR13" i="104"/>
  <c r="AR29" i="103"/>
  <c r="AQ29" i="103"/>
  <c r="AW13" i="103"/>
  <c r="AX13" i="103"/>
  <c r="AQ26" i="104"/>
  <c r="AR26" i="104"/>
  <c r="AF26" i="103" l="1"/>
  <c r="AF16" i="105"/>
  <c r="AE16" i="105"/>
  <c r="AE17" i="105"/>
  <c r="AF17" i="105"/>
  <c r="AF11" i="104"/>
  <c r="AE11" i="104"/>
  <c r="AE26" i="104"/>
  <c r="AF26" i="104"/>
  <c r="AE23" i="105"/>
  <c r="AF23" i="105"/>
  <c r="AE20" i="105"/>
  <c r="AF20" i="105"/>
  <c r="AF17" i="103"/>
  <c r="AE17" i="103"/>
  <c r="AF12" i="105"/>
  <c r="AE12" i="105"/>
  <c r="AE22" i="105"/>
  <c r="AF22" i="105"/>
  <c r="AF12" i="104"/>
  <c r="AE12" i="104"/>
  <c r="AF28" i="105"/>
  <c r="AE28" i="105"/>
  <c r="AF11" i="105"/>
  <c r="AE11" i="105"/>
  <c r="AE28" i="104"/>
  <c r="AF28" i="104"/>
  <c r="AE19" i="105"/>
  <c r="AF19" i="105"/>
  <c r="AF25" i="105"/>
  <c r="AE25" i="105"/>
  <c r="AF21" i="105"/>
  <c r="AE21" i="105"/>
  <c r="AF24" i="105"/>
  <c r="AE24" i="105"/>
  <c r="AE14" i="105"/>
  <c r="AF14" i="105"/>
  <c r="AF13" i="105"/>
  <c r="AE13" i="105"/>
  <c r="AE19" i="103"/>
  <c r="AF19" i="103"/>
  <c r="AE11" i="103"/>
  <c r="AF11" i="103"/>
  <c r="AE24" i="104"/>
  <c r="AF24" i="104"/>
  <c r="AF29" i="105"/>
  <c r="AE29" i="105"/>
  <c r="AF27" i="104"/>
  <c r="AE27" i="104"/>
  <c r="AF28" i="103"/>
  <c r="AE28" i="103"/>
  <c r="AF15" i="105"/>
  <c r="AE15" i="105"/>
  <c r="AE19" i="104"/>
  <c r="AF19" i="104"/>
  <c r="AF16" i="104"/>
  <c r="AE16" i="104"/>
  <c r="AE12" i="103"/>
  <c r="AF12" i="103"/>
  <c r="AE18" i="105"/>
  <c r="AF18" i="105"/>
  <c r="AF26" i="105"/>
  <c r="AE26" i="105"/>
  <c r="AF16" i="103"/>
  <c r="AE16" i="103"/>
  <c r="AF27" i="105"/>
  <c r="AE27" i="105"/>
  <c r="R25" i="163" l="1"/>
  <c r="R25" i="159"/>
  <c r="R25" i="162"/>
  <c r="R25" i="160"/>
  <c r="S25" i="164"/>
  <c r="R25" i="161"/>
  <c r="R41" i="158" l="1"/>
  <c r="R40" i="158"/>
  <c r="R35" i="158"/>
  <c r="R36" i="158"/>
  <c r="R37" i="158"/>
  <c r="R38" i="158"/>
  <c r="R30" i="158"/>
  <c r="R31" i="158"/>
  <c r="R28" i="158"/>
  <c r="R33" i="158"/>
  <c r="R39" i="158"/>
  <c r="R34" i="158"/>
  <c r="R32" i="158"/>
  <c r="R29" i="158"/>
  <c r="S28" i="158"/>
  <c r="S33" i="158"/>
  <c r="S39" i="158"/>
  <c r="S31" i="158"/>
  <c r="S32" i="158"/>
  <c r="S29" i="158"/>
  <c r="S41" i="158"/>
  <c r="S34" i="158"/>
  <c r="S35" i="158"/>
  <c r="S36" i="158"/>
  <c r="S37" i="158"/>
  <c r="S40" i="158"/>
  <c r="S38" i="158"/>
  <c r="S30" i="158"/>
  <c r="S27" i="158" l="1"/>
  <c r="R27" i="158"/>
  <c r="S42" i="158" l="1"/>
  <c r="S20" i="161" l="1"/>
  <c r="R14" i="160"/>
  <c r="S11" i="160"/>
  <c r="R8" i="162"/>
  <c r="R10" i="163"/>
  <c r="S19" i="163"/>
  <c r="S11" i="159"/>
  <c r="R16" i="158"/>
  <c r="R22" i="159"/>
  <c r="S26" i="159"/>
  <c r="R19" i="163"/>
  <c r="S17" i="164"/>
  <c r="S15" i="160"/>
  <c r="S9" i="163"/>
  <c r="S9" i="160"/>
  <c r="R15" i="162"/>
  <c r="S18" i="159"/>
  <c r="R26" i="160"/>
  <c r="R8" i="163"/>
  <c r="S8" i="164"/>
  <c r="S13" i="161"/>
  <c r="R20" i="160"/>
  <c r="S15" i="164"/>
  <c r="S9" i="162"/>
  <c r="S16" i="160"/>
  <c r="R15" i="160"/>
  <c r="R22" i="163"/>
  <c r="S23" i="160"/>
  <c r="R13" i="159"/>
  <c r="T11" i="164"/>
  <c r="S11" i="164"/>
  <c r="S21" i="159"/>
  <c r="S22" i="163"/>
  <c r="S8" i="160"/>
  <c r="S10" i="164"/>
  <c r="S9" i="161"/>
  <c r="S14" i="159"/>
  <c r="R21" i="161"/>
  <c r="S19" i="159"/>
  <c r="R13" i="163"/>
  <c r="S10" i="161"/>
  <c r="S26" i="163"/>
  <c r="S18" i="163"/>
  <c r="S14" i="164"/>
  <c r="R12" i="159"/>
  <c r="R24" i="163"/>
  <c r="R15" i="163"/>
  <c r="S12" i="162"/>
  <c r="R9" i="158"/>
  <c r="S8" i="161"/>
  <c r="S10" i="159"/>
  <c r="R8" i="159"/>
  <c r="T10" i="164"/>
  <c r="S25" i="163"/>
  <c r="S22" i="160"/>
  <c r="S13" i="158"/>
  <c r="S8" i="158"/>
  <c r="R22" i="158"/>
  <c r="S17" i="163"/>
  <c r="R21" i="163"/>
  <c r="S24" i="161"/>
  <c r="S22" i="159"/>
  <c r="T19" i="164"/>
  <c r="S17" i="162"/>
  <c r="S14" i="163"/>
  <c r="S17" i="158"/>
  <c r="R19" i="162"/>
  <c r="S10" i="160"/>
  <c r="R26" i="159"/>
  <c r="T23" i="164"/>
  <c r="S11" i="161"/>
  <c r="S20" i="164"/>
  <c r="S23" i="162"/>
  <c r="R9" i="160"/>
  <c r="S18" i="164"/>
  <c r="S18" i="162"/>
  <c r="S19" i="158"/>
  <c r="S14" i="161"/>
  <c r="S24" i="162"/>
  <c r="R13" i="160"/>
  <c r="R15" i="159"/>
  <c r="S21" i="161"/>
  <c r="S23" i="161"/>
  <c r="S19" i="160"/>
  <c r="S16" i="162"/>
  <c r="S23" i="164"/>
  <c r="T16" i="164"/>
  <c r="S14" i="160"/>
  <c r="S22" i="162"/>
  <c r="R18" i="159"/>
  <c r="S13" i="160"/>
  <c r="R19" i="160"/>
  <c r="R10" i="160"/>
  <c r="S8" i="159"/>
  <c r="S16" i="159"/>
  <c r="S9" i="164"/>
  <c r="R24" i="161"/>
  <c r="R22" i="160"/>
  <c r="S15" i="159"/>
  <c r="R10" i="161"/>
  <c r="S23" i="163"/>
  <c r="R11" i="159"/>
  <c r="R10" i="158"/>
  <c r="R10" i="162"/>
  <c r="R18" i="160"/>
  <c r="R22" i="162"/>
  <c r="S12" i="160"/>
  <c r="R12" i="163"/>
  <c r="S11" i="158"/>
  <c r="S20" i="158"/>
  <c r="T15" i="164"/>
  <c r="S15" i="161"/>
  <c r="R13" i="158"/>
  <c r="S15" i="158"/>
  <c r="R8" i="158"/>
  <c r="R21" i="158"/>
  <c r="R17" i="163"/>
  <c r="S18" i="161"/>
  <c r="R23" i="159"/>
  <c r="S10" i="162"/>
  <c r="S12" i="158"/>
  <c r="S12" i="159"/>
  <c r="R17" i="161"/>
  <c r="S16" i="164"/>
  <c r="S15" i="163"/>
  <c r="T14" i="164"/>
  <c r="T25" i="164"/>
  <c r="S18" i="160"/>
  <c r="R20" i="158"/>
  <c r="S20" i="160"/>
  <c r="S11" i="163"/>
  <c r="R26" i="163"/>
  <c r="R18" i="163"/>
  <c r="S20" i="163"/>
  <c r="R26" i="162"/>
  <c r="S21" i="160"/>
  <c r="S8" i="163"/>
  <c r="T22" i="164"/>
  <c r="R24" i="159"/>
  <c r="S12" i="163"/>
  <c r="S21" i="163"/>
  <c r="T13" i="164"/>
  <c r="T8" i="164"/>
  <c r="R8" i="160"/>
  <c r="R16" i="161"/>
  <c r="R23" i="160"/>
  <c r="S17" i="161"/>
  <c r="R17" i="159"/>
  <c r="R21" i="159"/>
  <c r="R17" i="160"/>
  <c r="R15" i="161"/>
  <c r="S13" i="162"/>
  <c r="R18" i="158"/>
  <c r="R23" i="161"/>
  <c r="S12" i="164"/>
  <c r="T9" i="164"/>
  <c r="R18" i="161"/>
  <c r="S23" i="159"/>
  <c r="R20" i="161"/>
  <c r="R19" i="161"/>
  <c r="S19" i="162"/>
  <c r="R9" i="161"/>
  <c r="S19" i="161"/>
  <c r="R15" i="158"/>
  <c r="S8" i="162"/>
  <c r="S15" i="162"/>
  <c r="R13" i="162"/>
  <c r="R21" i="160"/>
  <c r="R20" i="159"/>
  <c r="R14" i="158"/>
  <c r="S9" i="158"/>
  <c r="S10" i="158"/>
  <c r="S22" i="158"/>
  <c r="S16" i="163"/>
  <c r="R11" i="158"/>
  <c r="R14" i="159"/>
  <c r="R17" i="158"/>
  <c r="T20" i="164"/>
  <c r="R24" i="162"/>
  <c r="R23" i="162"/>
  <c r="S17" i="159"/>
  <c r="R19" i="159"/>
  <c r="S24" i="164"/>
  <c r="S25" i="159"/>
  <c r="T21" i="164"/>
  <c r="R18" i="162"/>
  <c r="S13" i="163"/>
  <c r="S18" i="158"/>
  <c r="S14" i="158"/>
  <c r="S21" i="158"/>
  <c r="R14" i="162"/>
  <c r="R8" i="161"/>
  <c r="S20" i="162"/>
  <c r="S19" i="164"/>
  <c r="S16" i="158"/>
  <c r="R20" i="162"/>
  <c r="R9" i="163"/>
  <c r="R11" i="162"/>
  <c r="R17" i="162"/>
  <c r="T17" i="164"/>
  <c r="S21" i="162"/>
  <c r="S9" i="159"/>
  <c r="R21" i="162"/>
  <c r="R20" i="163"/>
  <c r="R9" i="159"/>
  <c r="S17" i="160"/>
  <c r="T18" i="164"/>
  <c r="S24" i="163"/>
  <c r="S24" i="160"/>
  <c r="S25" i="161"/>
  <c r="R9" i="162"/>
  <c r="R22" i="161"/>
  <c r="R11" i="160"/>
  <c r="S20" i="159"/>
  <c r="R12" i="161"/>
  <c r="S21" i="164"/>
  <c r="R26" i="161"/>
  <c r="R12" i="160"/>
  <c r="S16" i="161"/>
  <c r="R16" i="160"/>
  <c r="R16" i="162"/>
  <c r="R24" i="160"/>
  <c r="S14" i="162"/>
  <c r="R11" i="163"/>
  <c r="R16" i="159"/>
  <c r="R11" i="161"/>
  <c r="R14" i="161"/>
  <c r="S12" i="161"/>
  <c r="R23" i="163"/>
  <c r="R14" i="163"/>
  <c r="S25" i="162"/>
  <c r="R12" i="162"/>
  <c r="R16" i="163"/>
  <c r="S22" i="161"/>
  <c r="S24" i="159"/>
  <c r="S13" i="164"/>
  <c r="R13" i="161"/>
  <c r="T12" i="164"/>
  <c r="S10" i="163"/>
  <c r="S22" i="164"/>
  <c r="R10" i="159"/>
  <c r="R19" i="158"/>
  <c r="R12" i="158"/>
  <c r="S13" i="159"/>
  <c r="T24" i="164"/>
  <c r="S11" i="162"/>
  <c r="S26" i="162" l="1"/>
  <c r="S26" i="161"/>
  <c r="S26" i="160"/>
  <c r="F12" i="134" l="1"/>
</calcChain>
</file>

<file path=xl/sharedStrings.xml><?xml version="1.0" encoding="utf-8"?>
<sst xmlns="http://schemas.openxmlformats.org/spreadsheetml/2006/main" count="4737" uniqueCount="492">
  <si>
    <r>
      <t>Instituto de Mayores y Servicios Sociales (Imserso)</t>
    </r>
    <r>
      <rPr>
        <sz val="14"/>
        <color indexed="17"/>
        <rFont val="Verdana"/>
        <family val="2"/>
      </rPr>
      <t xml:space="preserve">
 </t>
    </r>
  </si>
  <si>
    <t>SISTEMA PARA LA AUTONOMÍA Y ATENCIÓN A LA DEPENDENCIA</t>
  </si>
  <si>
    <t xml:space="preserve">INFORMACIÓN ESTADÍSTICA DEL </t>
  </si>
  <si>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</si>
  <si>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</si>
  <si>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</si>
  <si>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</si>
  <si>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</si>
  <si>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</si>
  <si>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</si>
  <si>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</si>
  <si>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</si>
  <si>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</si>
  <si>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</si>
  <si>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</si>
  <si>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</si>
  <si>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</si>
  <si>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</si>
  <si>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</si>
  <si>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</si>
  <si>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</si>
  <si>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</si>
  <si>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</si>
  <si>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</si>
  <si>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</si>
  <si>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</si>
  <si>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</si>
  <si>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</si>
  <si>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</si>
  <si>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</si>
  <si>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</si>
  <si>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</si>
  <si>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</si>
  <si>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</si>
  <si>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</si>
  <si>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</si>
  <si>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</si>
  <si>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</si>
  <si>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</si>
  <si>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</si>
  <si>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</si>
  <si>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</si>
  <si>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</si>
  <si>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</si>
  <si>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</si>
  <si>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</si>
  <si>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</si>
  <si>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</si>
  <si>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</si>
  <si>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</si>
  <si>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</si>
  <si>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</si>
  <si>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</si>
  <si>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</si>
  <si>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</si>
  <si>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</si>
  <si>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</si>
  <si>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</si>
  <si>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</si>
  <si>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</si>
  <si>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</si>
  <si>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</si>
  <si>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</si>
  <si>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</si>
  <si>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</si>
  <si>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</si>
  <si>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</si>
  <si>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</si>
  <si>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</si>
  <si>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</si>
  <si>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</si>
  <si>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</si>
  <si>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r>
      <t xml:space="preserve">% </t>
    </r>
    <r>
      <rPr>
        <b/>
        <sz val="7"/>
        <color indexed="17"/>
        <rFont val="Arial"/>
        <family val="2"/>
      </rPr>
      <t>sobre solicitudes</t>
    </r>
  </si>
  <si>
    <r>
      <t xml:space="preserve">% </t>
    </r>
    <r>
      <rPr>
        <b/>
        <sz val="7"/>
        <color indexed="17"/>
        <rFont val="Arial"/>
        <family val="2"/>
      </rPr>
      <t>sobre resolu-ciones</t>
    </r>
  </si>
  <si>
    <r>
      <t xml:space="preserve">% </t>
    </r>
    <r>
      <rPr>
        <b/>
        <sz val="7"/>
        <color indexed="17"/>
        <rFont val="Arial"/>
        <family val="2"/>
      </rPr>
      <t>s/total nacional</t>
    </r>
  </si>
  <si>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</si>
  <si>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</si>
  <si>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</si>
  <si>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</si>
  <si>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</si>
  <si>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</si>
  <si>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</si>
  <si>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</si>
  <si>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</si>
  <si>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</si>
  <si>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</si>
  <si>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</si>
  <si>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</si>
  <si>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</si>
  <si>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</si>
  <si>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</si>
  <si>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</si>
  <si>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</si>
  <si>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</si>
  <si>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</si>
  <si>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</si>
  <si>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</si>
  <si>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</si>
  <si>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</si>
  <si>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</si>
  <si>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</si>
  <si>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</si>
  <si>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</si>
  <si>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</si>
  <si>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</si>
  <si>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</si>
  <si>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</si>
  <si>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</si>
  <si>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</si>
  <si>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</si>
  <si>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</si>
  <si>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</si>
  <si>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</si>
  <si>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</si>
  <si>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</si>
  <si>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</si>
  <si>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r>
      <t xml:space="preserve">Población Potencialmente Dependiente por CCAA </t>
    </r>
    <r>
      <rPr>
        <b/>
        <vertAlign val="subscript"/>
        <sz val="10"/>
        <color indexed="17"/>
        <rFont val="Arial"/>
        <family val="2"/>
      </rPr>
      <t>(2)</t>
    </r>
  </si>
  <si>
    <r>
      <t xml:space="preserve">Pobl. Potencialmente Dependiente por CCAA </t>
    </r>
    <r>
      <rPr>
        <b/>
        <vertAlign val="subscript"/>
        <sz val="10"/>
        <color indexed="17"/>
        <rFont val="Arial"/>
        <family val="2"/>
      </rPr>
      <t>(2)</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</si>
  <si>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</si>
  <si>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</si>
  <si>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</si>
  <si>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</si>
  <si>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</si>
  <si>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</si>
  <si>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</si>
  <si>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</si>
  <si>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</si>
  <si>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</si>
  <si>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</si>
  <si>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</si>
  <si>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</si>
  <si>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</si>
  <si>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</si>
  <si>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</si>
  <si>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</si>
  <si>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</si>
  <si>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</si>
  <si>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</si>
  <si>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</si>
  <si>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</si>
  <si>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</si>
  <si>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</si>
  <si>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</si>
  <si>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</si>
  <si>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</si>
  <si>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</si>
  <si>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</si>
  <si>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</si>
  <si>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</si>
  <si>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</si>
  <si>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</si>
  <si>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</si>
  <si>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</si>
  <si>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</si>
  <si>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</si>
  <si>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</si>
  <si>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</si>
  <si>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</si>
  <si>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</si>
  <si>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</si>
  <si>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</si>
  <si>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</si>
  <si>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</si>
  <si>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</si>
  <si>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</si>
  <si>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</si>
  <si>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</si>
  <si>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</si>
  <si>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</si>
  <si>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 Castilla y León, la Comunidad de Madrid y el País Vasco tienen un procedimiento de gestión en el que la mayoría de Resoluciones de Grado y Resoluciones de Prestación se realizan de manera conjunta</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</si>
  <si>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</si>
  <si>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</si>
  <si>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</si>
  <si>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</si>
  <si>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</si>
  <si>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</si>
  <si>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</si>
  <si>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</si>
  <si>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</si>
  <si>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</si>
  <si>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</si>
  <si>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</si>
  <si>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</si>
  <si>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</si>
  <si>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</si>
  <si>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</si>
  <si>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</si>
  <si>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</si>
  <si>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</si>
  <si>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</si>
  <si>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</si>
  <si>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r>
      <t xml:space="preserve">Población por CCAA </t>
    </r>
    <r>
      <rPr>
        <b/>
        <vertAlign val="subscript"/>
        <sz val="10"/>
        <color theme="0"/>
        <rFont val="Arial"/>
        <family val="2"/>
      </rPr>
      <t>(1)</t>
    </r>
  </si>
  <si>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</si>
  <si>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</si>
  <si>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</si>
  <si>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</si>
  <si>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</si>
  <si>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</si>
  <si>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</si>
  <si>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</si>
  <si>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</si>
  <si>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</si>
  <si>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</si>
  <si>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</si>
  <si>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</si>
  <si>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</si>
  <si>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</si>
  <si>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</si>
  <si>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</si>
  <si>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</si>
  <si>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</si>
  <si>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</si>
  <si>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</si>
  <si>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</si>
  <si>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</si>
  <si>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</si>
  <si>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</si>
  <si>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</si>
  <si>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</si>
  <si>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</si>
  <si>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</si>
  <si>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</si>
  <si>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</si>
  <si>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por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</si>
  <si>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</si>
  <si>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</si>
  <si>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</si>
  <si>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</si>
  <si>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</si>
  <si>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</si>
  <si>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</si>
  <si>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</si>
  <si>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</si>
  <si>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</si>
  <si>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</si>
  <si>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</si>
  <si>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</si>
  <si>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</si>
  <si>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</si>
  <si>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</si>
  <si>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</si>
  <si>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</si>
  <si>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</si>
  <si>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</si>
  <si>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</si>
  <si>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</si>
  <si>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</si>
  <si>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</si>
  <si>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</si>
  <si>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</si>
  <si>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</si>
  <si>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</si>
  <si>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</si>
  <si>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</si>
  <si>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</si>
  <si>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</si>
  <si>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RATIO DE PRESTACIO-NES POR PERSONA CON RESOLU-CION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</si>
  <si>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</si>
  <si>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</si>
  <si>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</si>
  <si>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</si>
  <si>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</si>
  <si>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</si>
  <si>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</si>
  <si>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</si>
  <si>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</si>
  <si>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</si>
  <si>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</si>
  <si>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</si>
  <si>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</si>
  <si>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</si>
  <si>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</si>
  <si>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</si>
  <si>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</si>
  <si>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</si>
  <si>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</si>
  <si>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</si>
  <si>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</si>
  <si>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</si>
  <si>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</si>
  <si>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</si>
  <si>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</si>
  <si>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</si>
  <si>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</si>
  <si>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</si>
  <si>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</si>
  <si>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</si>
  <si>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</si>
  <si>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</si>
  <si>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</si>
  <si>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</si>
  <si>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</si>
  <si>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</si>
  <si>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</si>
  <si>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</si>
  <si>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</si>
  <si>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</si>
  <si>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</si>
  <si>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</si>
  <si>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</si>
  <si>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</si>
  <si>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</si>
  <si>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</si>
  <si>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</si>
  <si>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</si>
  <si>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</si>
  <si>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</si>
  <si>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</si>
  <si>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</si>
  <si>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</si>
  <si>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</si>
  <si>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</si>
  <si>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</si>
  <si>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</si>
  <si>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</si>
  <si>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</si>
  <si>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</si>
  <si>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</si>
  <si>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</si>
  <si>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</si>
  <si>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</si>
  <si>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</si>
  <si>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</si>
  <si>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</si>
  <si>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</si>
  <si>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</si>
  <si>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</si>
  <si>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</si>
  <si>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</si>
  <si>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</si>
  <si>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</si>
  <si>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</si>
  <si>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</si>
  <si>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</si>
  <si>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</si>
  <si>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</si>
  <si>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</si>
  <si>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</si>
  <si>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</si>
  <si>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</si>
  <si>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</si>
  <si>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</si>
  <si>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</si>
  <si>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</si>
  <si>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</si>
  <si>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</si>
  <si>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</si>
  <si>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</si>
  <si>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</si>
  <si>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</si>
  <si>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</si>
  <si>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</si>
  <si>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</si>
  <si>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</si>
  <si>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</si>
  <si>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</si>
  <si>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</si>
  <si>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</si>
  <si>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</si>
  <si>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</si>
  <si>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</si>
  <si>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</si>
  <si>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</si>
  <si>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</si>
  <si>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</si>
  <si>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</si>
  <si>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</si>
  <si>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</si>
  <si>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</si>
  <si>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</si>
  <si>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</si>
  <si>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</si>
  <si>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</si>
  <si>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</si>
  <si>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</si>
  <si>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</si>
  <si>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</si>
  <si>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</si>
  <si>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</si>
  <si>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</si>
  <si>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</si>
  <si>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</si>
  <si>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</si>
  <si>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</si>
  <si>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</si>
  <si>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</si>
  <si>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</si>
  <si>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</si>
  <si>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</si>
  <si>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</si>
  <si>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</si>
  <si>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</si>
  <si>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</si>
  <si>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</si>
  <si>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</si>
  <si>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</si>
  <si>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</si>
  <si>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</si>
  <si>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</si>
  <si>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</si>
  <si>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</si>
  <si>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</si>
  <si>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</si>
  <si>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</si>
  <si>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</si>
  <si>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</si>
  <si>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</si>
  <si>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</si>
  <si>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</si>
  <si>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</si>
  <si>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</si>
  <si>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</si>
  <si>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</si>
  <si>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</si>
  <si>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</si>
  <si>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</si>
  <si>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</si>
  <si>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</si>
  <si>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</si>
  <si>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</si>
  <si>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</si>
  <si>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</si>
  <si>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</si>
  <si>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</si>
  <si>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</si>
  <si>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</si>
  <si>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</si>
  <si>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</si>
  <si>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</si>
  <si>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</si>
  <si>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</si>
  <si>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</si>
  <si>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</si>
  <si>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</si>
  <si>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</si>
  <si>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</si>
  <si>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</si>
  <si>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</si>
  <si>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</si>
  <si>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</si>
  <si>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</si>
  <si>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</si>
  <si>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</si>
  <si>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</si>
  <si>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</si>
  <si>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</si>
  <si>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</si>
  <si>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</si>
  <si>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</si>
  <si>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</si>
  <si>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</si>
  <si>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</si>
  <si>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</si>
  <si>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</si>
  <si>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</si>
  <si>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</si>
  <si>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</si>
  <si>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</si>
  <si>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</si>
  <si>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</si>
  <si>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</si>
  <si>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</si>
  <si>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</si>
  <si>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</si>
  <si>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</si>
  <si>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</si>
  <si>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</si>
  <si>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</si>
  <si>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</si>
  <si>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</si>
  <si>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</si>
  <si>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</si>
  <si>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</si>
  <si>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</si>
  <si>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</si>
  <si>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</si>
  <si>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</si>
  <si>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</si>
  <si>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 xml:space="preserve">Debido a la revisión permanente de los datos presentados, estos tienen siempre un carácter provisional. </t>
  </si>
  <si>
    <r>
      <t xml:space="preserve">6 meses o más pendientes de resolución de grado </t>
    </r>
    <r>
      <rPr>
        <b/>
        <vertAlign val="superscript"/>
        <sz val="10"/>
        <color rgb="FF008000"/>
        <rFont val="Arial"/>
        <family val="2"/>
      </rPr>
      <t>(1)</t>
    </r>
  </si>
  <si>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</si>
  <si>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</si>
  <si>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r>
      <rPr>
        <i/>
        <vertAlign val="superscript"/>
        <sz val="8"/>
        <color indexed="17"/>
        <rFont val="Arial"/>
        <family val="2"/>
      </rPr>
      <t xml:space="preserve">(1) </t>
    </r>
    <r>
      <rPr>
        <i/>
        <sz val="8"/>
        <color indexed="17"/>
        <rFont val="Arial"/>
        <family val="2"/>
      </rPr>
      <t>El cómputo de tiempo se efectúa desde la fecha de presentación de la solicitud, sin descontar los periodos de suspensión del plazo de tramitación.</t>
    </r>
  </si>
  <si>
    <t>Menos de 6 meses pendientes de efectividad</t>
  </si>
  <si>
    <t>6 meses o más pendientes de efectividad</t>
  </si>
  <si>
    <t>% sobre pers. con resol. De PIA sin recibir prest.</t>
  </si>
  <si>
    <t>3.5. ALTAS Y BAJAS DE RESOLUCIONES DE GRADO RESPECTO AL MES ANTERIOR</t>
  </si>
  <si>
    <t>(1) Cifras definitivas INE de la Estadística del Padrón continuo referidas al 01/01/2022. Datos definitivos (publicado 24/1/2023)</t>
  </si>
  <si>
    <t>(1) Cifras INE de población referidas al 01/01/2022. Real Decreto 1037/2022, de 20 de diciembre BOE 21.12.22.</t>
  </si>
  <si>
    <t>Situación a 30 de noviembre de 2023</t>
  </si>
  <si>
    <t>Tiempo de resolución calculado sobre las Resoluciones realizadas entre el 1 de diciembre de 2022 y el 30 de noviembre de 2023</t>
  </si>
  <si>
    <t>Cataluña ha realizado una actualización de sus datos en el mes de noviembre de 2023 enmarcada dentro del proceso de homogeneización de ambos sistemas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</si>
</sst>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_ ;\-#,##0.00\ "/>
    <numFmt numFmtId="166" formatCode="#,##0.0"/>
    <numFmt numFmtId="167" formatCode="0.0%"/>
    <numFmt numFmtId="168" formatCode="0.0"/>
    <numFmt numFmtId="169" formatCode="_(* #,##0.00_);_(* \(#,##0.00\);_(* &quot;-&quot;??_);_(@_)"/>
  </numFmts>
  <fonts count="21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b/>
      <sz val="14"/>
      <color indexed="17"/>
      <name val="Verdana"/>
      <family val="2"/>
    </font>
    <font>
      <sz val="14"/>
      <color indexed="17"/>
      <name val="Verdana"/>
      <family val="2"/>
    </font>
    <font>
      <b/>
      <sz val="16"/>
      <name val="Verdana"/>
      <family val="2"/>
    </font>
    <font>
      <b/>
      <sz val="18"/>
      <color indexed="17"/>
      <name val="Verdana"/>
      <family val="2"/>
    </font>
    <font>
      <sz val="18"/>
      <color indexed="17"/>
      <name val="Verdana"/>
      <family val="2"/>
    </font>
    <font>
      <b/>
      <sz val="12"/>
      <color indexed="18"/>
      <name val="Verdana"/>
      <family val="2"/>
    </font>
    <font>
      <sz val="11"/>
      <name val="Arial"/>
      <family val="2"/>
    </font>
    <font>
      <sz val="12"/>
      <color indexed="9"/>
      <name val="Verdana"/>
      <family val="2"/>
    </font>
    <font>
      <b/>
      <sz val="16"/>
      <color indexed="17"/>
      <name val="Verdana"/>
      <family val="2"/>
    </font>
    <font>
      <b/>
      <sz val="12"/>
      <color indexed="17"/>
      <name val="Verdana"/>
      <family val="2"/>
    </font>
    <font>
      <sz val="10"/>
      <color indexed="17"/>
      <name val="Arial"/>
      <family val="2"/>
    </font>
    <font>
      <sz val="10"/>
      <color indexed="9"/>
      <name val="Arial"/>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sz val="10"/>
      <color indexed="18"/>
      <name val="Arial"/>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sz val="11"/>
      <color indexed="10"/>
      <name val="Verdana"/>
      <family val="2"/>
    </font>
    <font>
      <b/>
      <sz val="7"/>
      <color indexed="17"/>
      <name val="Arial"/>
      <family val="2"/>
    </font>
    <font>
      <sz val="10"/>
      <color indexed="10"/>
      <name val="Arial"/>
      <family val="2"/>
    </font>
    <font>
      <sz val="6"/>
      <color indexed="18"/>
      <name val="Verdana"/>
      <family val="2"/>
    </font>
    <font>
      <sz val="6"/>
      <color indexed="17"/>
      <name val="Verdana"/>
      <family val="2"/>
    </font>
    <font>
      <sz val="6"/>
      <color indexed="20"/>
      <name val="Verdana"/>
      <family val="2"/>
    </font>
    <font>
      <sz val="8"/>
      <color indexed="9"/>
      <name val="Verdana"/>
      <family val="2"/>
    </font>
    <font>
      <sz val="6"/>
      <color indexed="9"/>
      <name val="Verdana"/>
      <family val="2"/>
    </font>
    <font>
      <i/>
      <sz val="9"/>
      <color indexed="17"/>
      <name val="Arial"/>
      <family val="2"/>
    </font>
    <font>
      <b/>
      <sz val="9"/>
      <color indexed="17"/>
      <name val="Arial"/>
      <family val="2"/>
    </font>
    <font>
      <sz val="9"/>
      <color indexed="8"/>
      <name val="Arial"/>
      <family val="2"/>
    </font>
    <font>
      <b/>
      <i/>
      <sz val="9"/>
      <color indexed="17"/>
      <name val="Arial"/>
      <family val="2"/>
    </font>
    <font>
      <b/>
      <sz val="10"/>
      <color indexed="17"/>
      <name val="Arial"/>
      <family val="2"/>
    </font>
    <font>
      <sz val="9"/>
      <color indexed="9"/>
      <name val="Verdana"/>
      <family val="2"/>
    </font>
    <font>
      <i/>
      <sz val="9"/>
      <color indexed="8"/>
      <name val="Arial"/>
      <family val="2"/>
    </font>
    <font>
      <b/>
      <sz val="9"/>
      <color indexed="8"/>
      <name val="Arial"/>
      <family val="2"/>
    </font>
    <font>
      <sz val="9"/>
      <color indexed="20"/>
      <name val="Verdana"/>
      <family val="2"/>
    </font>
    <font>
      <b/>
      <sz val="5"/>
      <color indexed="20"/>
      <name val="Verdana"/>
      <family val="2"/>
    </font>
    <font>
      <b/>
      <sz val="8"/>
      <color indexed="20"/>
      <name val="Verdana"/>
      <family val="2"/>
    </font>
    <font>
      <sz val="8"/>
      <color indexed="20"/>
      <name val="Verdana"/>
      <family val="2"/>
    </font>
    <font>
      <b/>
      <sz val="9"/>
      <color indexed="20"/>
      <name val="Verdana"/>
      <family val="2"/>
    </font>
    <font>
      <sz val="6"/>
      <name val="Arial"/>
      <family val="2"/>
    </font>
    <font>
      <sz val="10"/>
      <color indexed="8"/>
      <name val="Verdana"/>
      <family val="2"/>
    </font>
    <font>
      <b/>
      <sz val="10"/>
      <color indexed="17"/>
      <name val="Verdana"/>
      <family val="2"/>
    </font>
    <font>
      <b/>
      <sz val="10"/>
      <name val="Arial"/>
      <family val="2"/>
    </font>
    <font>
      <b/>
      <sz val="12"/>
      <color indexed="17"/>
      <name val="Arial"/>
      <family val="2"/>
    </font>
    <font>
      <b/>
      <sz val="11"/>
      <color indexed="20"/>
      <name val="Verdana"/>
      <family val="2"/>
    </font>
    <font>
      <sz val="12"/>
      <name val="Arial"/>
      <family val="2"/>
    </font>
    <font>
      <b/>
      <sz val="12"/>
      <color indexed="20"/>
      <name val="Verdana"/>
      <family val="2"/>
    </font>
    <font>
      <b/>
      <sz val="11"/>
      <color indexed="9"/>
      <name val="Verdana"/>
      <family val="2"/>
    </font>
    <font>
      <b/>
      <sz val="8"/>
      <color indexed="9"/>
      <name val="Verdana"/>
      <family val="2"/>
    </font>
    <font>
      <sz val="11"/>
      <color indexed="9"/>
      <name val="Verdana"/>
      <family val="2"/>
    </font>
    <font>
      <b/>
      <sz val="15"/>
      <color indexed="17"/>
      <name val="Verdana"/>
      <family val="2"/>
    </font>
    <font>
      <sz val="10"/>
      <color indexed="9"/>
      <name val="Verdana"/>
      <family val="2"/>
    </font>
    <font>
      <sz val="11"/>
      <color indexed="8"/>
      <name val="Arial"/>
      <family val="2"/>
    </font>
    <font>
      <sz val="9"/>
      <name val="Arial"/>
      <family val="2"/>
    </font>
    <font>
      <sz val="11"/>
      <color indexed="10"/>
      <name val="Arial"/>
      <family val="2"/>
    </font>
    <font>
      <b/>
      <sz val="7"/>
      <color indexed="20"/>
      <name val="Verdana"/>
      <family val="2"/>
    </font>
    <font>
      <i/>
      <sz val="9"/>
      <name val="Arial"/>
      <family val="2"/>
    </font>
    <font>
      <sz val="12"/>
      <name val="Verdana"/>
      <family val="2"/>
    </font>
    <font>
      <b/>
      <sz val="8"/>
      <name val="Verdana"/>
      <family val="2"/>
    </font>
    <font>
      <b/>
      <sz val="11"/>
      <name val="Verdana"/>
      <family val="2"/>
    </font>
    <font>
      <sz val="11"/>
      <name val="Verdana"/>
      <family val="2"/>
    </font>
    <font>
      <b/>
      <sz val="10"/>
      <color indexed="8"/>
      <name val="Verdana"/>
      <family val="2"/>
    </font>
    <font>
      <sz val="9"/>
      <color indexed="20"/>
      <name val="Arial"/>
      <family val="2"/>
    </font>
    <font>
      <b/>
      <sz val="9"/>
      <color indexed="20"/>
      <name val="Arial"/>
      <family val="2"/>
    </font>
    <font>
      <sz val="9"/>
      <color indexed="18"/>
      <name val="Verdana"/>
      <family val="2"/>
    </font>
    <font>
      <sz val="9"/>
      <color indexed="17"/>
      <name val="Verdana"/>
      <family val="2"/>
    </font>
    <font>
      <sz val="7"/>
      <name val="Arial"/>
      <family val="2"/>
    </font>
    <font>
      <sz val="8"/>
      <color indexed="8"/>
      <name val="Arial"/>
      <family val="2"/>
    </font>
    <font>
      <b/>
      <sz val="8"/>
      <name val="Arial"/>
      <family val="2"/>
    </font>
    <font>
      <sz val="8"/>
      <name val="Arial"/>
      <family val="2"/>
    </font>
    <font>
      <i/>
      <sz val="10"/>
      <color indexed="8"/>
      <name val="Arial"/>
      <family val="2"/>
    </font>
    <font>
      <b/>
      <i/>
      <sz val="11"/>
      <color indexed="20"/>
      <name val="Verdana"/>
      <family val="2"/>
    </font>
    <font>
      <b/>
      <i/>
      <sz val="11"/>
      <color indexed="17"/>
      <name val="Arial"/>
      <family val="2"/>
    </font>
    <font>
      <b/>
      <i/>
      <sz val="12"/>
      <color indexed="20"/>
      <name val="Verdana"/>
      <family val="2"/>
    </font>
    <font>
      <b/>
      <i/>
      <sz val="11"/>
      <color indexed="20"/>
      <name val="Arial"/>
      <family val="2"/>
    </font>
    <font>
      <i/>
      <sz val="10"/>
      <name val="Arial"/>
      <family val="2"/>
    </font>
    <font>
      <i/>
      <sz val="10"/>
      <color indexed="8"/>
      <name val="Verdana"/>
      <family val="2"/>
    </font>
    <font>
      <b/>
      <i/>
      <sz val="8"/>
      <color indexed="18"/>
      <name val="Verdana"/>
      <family val="2"/>
    </font>
    <font>
      <i/>
      <sz val="12"/>
      <color indexed="20"/>
      <name val="Verdana"/>
      <family val="2"/>
    </font>
    <font>
      <sz val="11"/>
      <color theme="0"/>
      <name val="Calibri"/>
      <family val="2"/>
      <scheme val="minor"/>
    </font>
    <font>
      <b/>
      <sz val="11"/>
      <color theme="0"/>
      <name val="Calibri"/>
      <family val="2"/>
      <scheme val="minor"/>
    </font>
    <font>
      <sz val="10"/>
      <color rgb="FF000000"/>
      <name val="Arial"/>
      <family val="2"/>
    </font>
    <font>
      <b/>
      <sz val="11"/>
      <color rgb="FF008000"/>
      <name val="Arial"/>
      <family val="2"/>
    </font>
    <font>
      <sz val="12"/>
      <color rgb="FFFF0000"/>
      <name val="Verdana"/>
      <family val="2"/>
    </font>
    <font>
      <i/>
      <sz val="8"/>
      <color theme="0" tint="-0.499984740745262"/>
      <name val="Arial"/>
      <family val="2"/>
    </font>
    <font>
      <i/>
      <sz val="8"/>
      <color theme="0"/>
      <name val="Verdana"/>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sz val="10"/>
      <color rgb="FF008000"/>
      <name val="Verdana"/>
      <family val="2"/>
    </font>
    <font>
      <sz val="8"/>
      <color theme="0"/>
      <name val="Arial"/>
      <family val="2"/>
    </font>
    <font>
      <sz val="10"/>
      <color theme="1"/>
      <name val="Arial"/>
      <family val="2"/>
    </font>
    <font>
      <sz val="11"/>
      <color theme="1"/>
      <name val="Verdana"/>
      <family val="2"/>
    </font>
    <font>
      <b/>
      <sz val="11"/>
      <color theme="1"/>
      <name val="Arial"/>
      <family val="2"/>
    </font>
    <font>
      <sz val="12"/>
      <color theme="1"/>
      <name val="Verdana"/>
      <family val="2"/>
    </font>
    <font>
      <b/>
      <sz val="16"/>
      <color theme="8" tint="-0.249977111117893"/>
      <name val="Verdana"/>
      <family val="2"/>
    </font>
    <font>
      <sz val="12"/>
      <color theme="8" tint="-0.249977111117893"/>
      <name val="Verdana"/>
      <family val="2"/>
    </font>
    <font>
      <b/>
      <sz val="16"/>
      <color rgb="FF008000"/>
      <name val="Verdana"/>
      <family val="2"/>
    </font>
    <font>
      <sz val="10"/>
      <color rgb="FF008000"/>
      <name val="Arial"/>
      <family val="2"/>
    </font>
    <font>
      <sz val="12"/>
      <color rgb="FF008000"/>
      <name val="Verdana"/>
      <family val="2"/>
    </font>
    <font>
      <b/>
      <sz val="7"/>
      <color rgb="FF008000"/>
      <name val="Arial"/>
      <family val="2"/>
    </font>
    <font>
      <b/>
      <sz val="9"/>
      <color rgb="FF008000"/>
      <name val="Arial"/>
      <family val="2"/>
    </font>
    <font>
      <b/>
      <sz val="10"/>
      <color rgb="FF008000"/>
      <name val="Arial"/>
      <family val="2"/>
    </font>
    <font>
      <b/>
      <i/>
      <sz val="10"/>
      <color rgb="FF008000"/>
      <name val="Arial"/>
      <family val="2"/>
    </font>
    <font>
      <b/>
      <sz val="10"/>
      <color theme="1"/>
      <name val="Arial"/>
      <family val="2"/>
    </font>
    <font>
      <i/>
      <sz val="10"/>
      <color theme="1"/>
      <name val="Arial"/>
      <family val="2"/>
    </font>
    <font>
      <b/>
      <sz val="11"/>
      <name val="Arial"/>
      <family val="2"/>
    </font>
    <font>
      <b/>
      <sz val="12"/>
      <color theme="0"/>
      <name val="Arial"/>
      <family val="2"/>
    </font>
    <font>
      <b/>
      <vertAlign val="subscript"/>
      <sz val="10"/>
      <color indexed="17"/>
      <name val="Arial"/>
      <family val="2"/>
    </font>
    <font>
      <b/>
      <i/>
      <sz val="9"/>
      <color indexed="8"/>
      <name val="Arial"/>
      <family val="2"/>
    </font>
    <font>
      <sz val="9"/>
      <color theme="0"/>
      <name val="Verdana"/>
      <family val="2"/>
    </font>
    <font>
      <sz val="11"/>
      <name val="Calibri"/>
      <family val="2"/>
      <scheme val="minor"/>
    </font>
    <font>
      <b/>
      <sz val="7"/>
      <name val="Arial"/>
      <family val="2"/>
    </font>
    <font>
      <b/>
      <sz val="8"/>
      <color rgb="FF008000"/>
      <name val="Arial"/>
      <family val="2"/>
    </font>
    <font>
      <b/>
      <sz val="16"/>
      <color theme="1"/>
      <name val="Verdana"/>
      <family val="2"/>
    </font>
    <font>
      <sz val="9"/>
      <color theme="0"/>
      <name val="Arial"/>
      <family val="2"/>
    </font>
    <font>
      <sz val="8"/>
      <color theme="0"/>
      <name val="Calibri"/>
      <family val="2"/>
      <scheme val="minor"/>
    </font>
    <font>
      <b/>
      <sz val="10"/>
      <color theme="0"/>
      <name val="Arial"/>
      <family val="2"/>
    </font>
    <font>
      <b/>
      <sz val="11"/>
      <color theme="0"/>
      <name val="Arial"/>
      <family val="2"/>
    </font>
    <font>
      <b/>
      <sz val="9"/>
      <name val="Arial"/>
      <family val="2"/>
    </font>
    <font>
      <sz val="8"/>
      <color rgb="FF008000"/>
      <name val="Verdana"/>
      <family val="2"/>
    </font>
    <font>
      <sz val="9"/>
      <color indexed="17"/>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vertAlign val="subscript"/>
      <sz val="10"/>
      <color theme="0"/>
      <name val="Arial"/>
      <family val="2"/>
    </font>
    <font>
      <sz val="7"/>
      <color theme="0"/>
      <name val="Arial"/>
      <family val="2"/>
    </font>
    <font>
      <i/>
      <sz val="10"/>
      <color theme="0"/>
      <name val="Arial"/>
      <family val="2"/>
    </font>
    <font>
      <b/>
      <i/>
      <sz val="11"/>
      <color theme="0"/>
      <name val="Arial"/>
      <family val="2"/>
    </font>
    <font>
      <b/>
      <sz val="12"/>
      <name val="Verdana"/>
      <family val="2"/>
    </font>
    <font>
      <sz val="12"/>
      <color theme="4" tint="-0.249977111117893"/>
      <name val="Verdana"/>
      <family val="2"/>
    </font>
    <font>
      <sz val="8"/>
      <color indexed="20"/>
      <name val="Arial"/>
      <family val="2"/>
    </font>
    <font>
      <sz val="8"/>
      <name val="Calibri"/>
      <family val="2"/>
      <scheme val="minor"/>
    </font>
    <font>
      <sz val="12"/>
      <color rgb="FF006600"/>
      <name val="Verdana"/>
      <family val="2"/>
    </font>
    <font>
      <b/>
      <sz val="9"/>
      <color rgb="FF006600"/>
      <name val="Arial"/>
      <family val="2"/>
    </font>
    <font>
      <b/>
      <sz val="10"/>
      <color rgb="FF006600"/>
      <name val="Arial"/>
      <family val="2"/>
    </font>
    <font>
      <b/>
      <i/>
      <sz val="9"/>
      <color rgb="FF006600"/>
      <name val="Arial"/>
      <family val="2"/>
    </font>
    <font>
      <sz val="10"/>
      <color rgb="FFFF0000"/>
      <name val="Arial"/>
      <family val="2"/>
    </font>
    <font>
      <b/>
      <vertAlign val="subscript"/>
      <sz val="10"/>
      <name val="Arial"/>
      <family val="2"/>
    </font>
    <font>
      <b/>
      <i/>
      <sz val="11"/>
      <name val="Arial"/>
      <family val="2"/>
    </font>
    <font>
      <sz val="8"/>
      <name val="Verdana"/>
      <family val="2"/>
    </font>
    <font>
      <b/>
      <sz val="11"/>
      <name val="Calibri"/>
      <family val="2"/>
      <scheme val="minor"/>
    </font>
    <font>
      <sz val="9"/>
      <color theme="1"/>
      <name val="Arial"/>
      <family val="2"/>
    </font>
    <font>
      <b/>
      <sz val="8"/>
      <color theme="1"/>
      <name val="Verdana"/>
      <family val="2"/>
    </font>
    <font>
      <sz val="8"/>
      <color theme="1"/>
      <name val="Verdana"/>
      <family val="2"/>
    </font>
    <font>
      <i/>
      <sz val="8"/>
      <name val="Arial"/>
      <family val="2"/>
    </font>
    <font>
      <b/>
      <sz val="7"/>
      <name val="Verdana"/>
      <family val="2"/>
    </font>
    <font>
      <u/>
      <sz val="10"/>
      <color theme="10"/>
      <name val="Arial"/>
      <family val="2"/>
    </font>
    <font>
      <i/>
      <sz val="8"/>
      <color rgb="FF006600"/>
      <name val="Arial"/>
      <family val="2"/>
    </font>
    <font>
      <i/>
      <sz val="8"/>
      <name val="Verdana"/>
      <family val="2"/>
    </font>
    <font>
      <b/>
      <sz val="10"/>
      <color rgb="FF008000"/>
      <name val="Verdana"/>
      <family val="2"/>
    </font>
    <font>
      <sz val="11"/>
      <color theme="1"/>
      <name val="Arial"/>
      <family val="2"/>
    </font>
    <font>
      <b/>
      <i/>
      <sz val="10"/>
      <color indexed="17"/>
      <name val="Arial"/>
      <family val="2"/>
    </font>
    <font>
      <b/>
      <vertAlign val="superscript"/>
      <sz val="10"/>
      <color rgb="FF008000"/>
      <name val="Arial"/>
      <family val="2"/>
    </font>
    <font>
      <i/>
      <vertAlign val="superscript"/>
      <sz val="8"/>
      <color indexed="17"/>
      <name val="Arial"/>
      <family val="2"/>
    </font>
    <font>
      <i/>
      <sz val="8"/>
      <color indexed="17"/>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
      <sz val="10"/>
      <color rgb="FF000000"/>
      <name val="Arial"/>
      <family val="2"/>
    </font>
    <font>
      <b/>
      <sz val="11"/>
      <color rgb="FFFF0000"/>
      <name val="Verdana"/>
      <family val="2"/>
    </font>
    <font>
      <sz val="7"/>
      <color rgb="FFFF0000"/>
      <name val="Arial"/>
      <family val="2"/>
    </font>
    <font>
      <b/>
      <sz val="8"/>
      <color rgb="FFFF0000"/>
      <name val="Verdana"/>
      <family val="2"/>
    </font>
    <font>
      <sz val="11"/>
      <color rgb="FFFF0000"/>
      <name val="Verdana"/>
      <family val="2"/>
    </font>
  </fonts>
  <fills count="38">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6">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style="thin">
        <color indexed="22"/>
      </left>
      <right style="thin">
        <color indexed="17"/>
      </right>
      <top/>
      <bottom style="thin">
        <color indexed="17"/>
      </bottom>
      <diagonal/>
    </border>
    <border>
      <left style="thin">
        <color indexed="17"/>
      </left>
      <right style="thin">
        <color indexed="22"/>
      </right>
      <top/>
      <bottom style="thin">
        <color indexed="17"/>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style="thin">
        <color rgb="FF008000"/>
      </right>
      <top/>
      <bottom style="thin">
        <color rgb="FF008000"/>
      </bottom>
      <diagonal/>
    </border>
    <border>
      <left style="thin">
        <color rgb="FF008000"/>
      </left>
      <right/>
      <top style="thin">
        <color rgb="FF008000"/>
      </top>
      <bottom style="thin">
        <color theme="0"/>
      </bottom>
      <diagonal/>
    </border>
    <border>
      <left style="thin">
        <color rgb="FF008000"/>
      </left>
      <right/>
      <top style="thin">
        <color theme="0"/>
      </top>
      <bottom style="thin">
        <color theme="0"/>
      </bottom>
      <diagonal/>
    </border>
    <border>
      <left style="thin">
        <color rgb="FF008000"/>
      </left>
      <right/>
      <top style="thin">
        <color theme="0"/>
      </top>
      <bottom style="thin">
        <color rgb="FF008000"/>
      </bottom>
      <diagonal/>
    </border>
    <border>
      <left/>
      <right/>
      <top style="thin">
        <color rgb="FF008000"/>
      </top>
      <bottom/>
      <diagonal/>
    </border>
    <border>
      <left style="thin">
        <color rgb="FF008000"/>
      </left>
      <right/>
      <top/>
      <bottom/>
      <diagonal/>
    </border>
    <border>
      <left style="thin">
        <color rgb="FF008000"/>
      </left>
      <right style="thin">
        <color theme="0"/>
      </right>
      <top/>
      <bottom style="thin">
        <color rgb="FF008000"/>
      </bottom>
      <diagonal/>
    </border>
    <border>
      <left style="thin">
        <color theme="0"/>
      </left>
      <right style="thin">
        <color rgb="FF008000"/>
      </right>
      <top/>
      <bottom style="thin">
        <color rgb="FF008000"/>
      </bottom>
      <diagonal/>
    </border>
    <border>
      <left style="thin">
        <color theme="0"/>
      </left>
      <right/>
      <top/>
      <bottom style="thin">
        <color rgb="FF008000"/>
      </bottom>
      <diagonal/>
    </border>
    <border>
      <left style="thin">
        <color rgb="FF008000"/>
      </left>
      <right style="thin">
        <color rgb="FF008000"/>
      </right>
      <top/>
      <bottom/>
      <diagonal/>
    </border>
    <border>
      <left/>
      <right style="thin">
        <color rgb="FF008000"/>
      </right>
      <top/>
      <bottom/>
      <diagonal/>
    </border>
    <border>
      <left style="thin">
        <color rgb="FF008000"/>
      </left>
      <right style="thin">
        <color rgb="FF008000"/>
      </right>
      <top style="thin">
        <color rgb="FF008000"/>
      </top>
      <bottom/>
      <diagonal/>
    </border>
    <border>
      <left style="thin">
        <color rgb="FF008000"/>
      </left>
      <right style="thin">
        <color rgb="FF008000"/>
      </right>
      <top/>
      <bottom style="thin">
        <color rgb="FF008000"/>
      </bottom>
      <diagonal/>
    </border>
    <border>
      <left style="thin">
        <color rgb="FF008000"/>
      </left>
      <right/>
      <top style="thin">
        <color rgb="FF008000"/>
      </top>
      <bottom style="thin">
        <color rgb="FF008000"/>
      </bottom>
      <diagonal/>
    </border>
    <border>
      <left/>
      <right/>
      <top style="thin">
        <color rgb="FF008000"/>
      </top>
      <bottom style="thin">
        <color rgb="FF008000"/>
      </bottom>
      <diagonal/>
    </border>
    <border>
      <left style="thin">
        <color rgb="FF008000"/>
      </left>
      <right style="thin">
        <color rgb="FF008000"/>
      </right>
      <top style="thin">
        <color rgb="FF008000"/>
      </top>
      <bottom style="thin">
        <color rgb="FF008000"/>
      </bottom>
      <diagonal/>
    </border>
    <border>
      <left/>
      <right style="thin">
        <color theme="0"/>
      </right>
      <top/>
      <bottom style="thin">
        <color rgb="FF008000"/>
      </bottom>
      <diagonal/>
    </border>
    <border>
      <left/>
      <right style="thin">
        <color rgb="FF008000"/>
      </right>
      <top style="thin">
        <color rgb="FF008000"/>
      </top>
      <bottom style="thin">
        <color rgb="FF008000"/>
      </bottom>
      <diagonal/>
    </border>
    <border>
      <left/>
      <right/>
      <top/>
      <bottom style="thin">
        <color rgb="FF008000"/>
      </bottom>
      <diagonal/>
    </border>
    <border>
      <left/>
      <right style="thin">
        <color theme="9" tint="0.59996337778862885"/>
      </right>
      <top/>
      <bottom style="thin">
        <color indexed="17"/>
      </bottom>
      <diagonal/>
    </border>
    <border>
      <left/>
      <right style="thin">
        <color theme="9" tint="0.59996337778862885"/>
      </right>
      <top/>
      <bottom/>
      <diagonal/>
    </border>
    <border>
      <left/>
      <right style="thin">
        <color theme="9" tint="0.59996337778862885"/>
      </right>
      <top style="thin">
        <color indexed="17"/>
      </top>
      <bottom style="thin">
        <color indexed="17"/>
      </bottom>
      <diagonal/>
    </border>
    <border>
      <left/>
      <right style="thin">
        <color theme="9" tint="0.59996337778862885"/>
      </right>
      <top style="thin">
        <color indexed="17"/>
      </top>
      <bottom/>
      <diagonal/>
    </border>
    <border>
      <left style="thin">
        <color indexed="17"/>
      </left>
      <right style="thin">
        <color theme="9" tint="0.59996337778862885"/>
      </right>
      <top/>
      <bottom style="thin">
        <color indexed="17"/>
      </bottom>
      <diagonal/>
    </border>
    <border>
      <left style="thin">
        <color indexed="17"/>
      </left>
      <right style="thin">
        <color theme="9" tint="0.59996337778862885"/>
      </right>
      <top/>
      <bottom/>
      <diagonal/>
    </border>
    <border>
      <left style="thin">
        <color indexed="17"/>
      </left>
      <right style="thin">
        <color theme="9" tint="0.59996337778862885"/>
      </right>
      <top style="thin">
        <color indexed="17"/>
      </top>
      <bottom/>
      <diagonal/>
    </border>
    <border>
      <left style="thin">
        <color indexed="17"/>
      </left>
      <right style="thin">
        <color theme="9" tint="0.59996337778862885"/>
      </right>
      <top style="thin">
        <color indexed="17"/>
      </top>
      <bottom style="thin">
        <color indexed="17"/>
      </bottom>
      <diagonal/>
    </border>
    <border>
      <left style="thin">
        <color theme="9" tint="0.59996337778862885"/>
      </left>
      <right/>
      <top style="thin">
        <color theme="9" tint="0.59996337778862885"/>
      </top>
      <bottom/>
      <diagonal/>
    </border>
    <border>
      <left/>
      <right/>
      <top style="thin">
        <color theme="9" tint="0.59996337778862885"/>
      </top>
      <bottom/>
      <diagonal/>
    </border>
    <border>
      <left/>
      <right style="thin">
        <color indexed="17"/>
      </right>
      <top style="thin">
        <color theme="9" tint="0.59996337778862885"/>
      </top>
      <bottom/>
      <diagonal/>
    </border>
    <border>
      <left/>
      <right style="thin">
        <color rgb="FF006600"/>
      </right>
      <top/>
      <bottom style="thin">
        <color indexed="17"/>
      </bottom>
      <diagonal/>
    </border>
    <border>
      <left/>
      <right style="thin">
        <color rgb="FF006600"/>
      </right>
      <top/>
      <bottom/>
      <diagonal/>
    </border>
    <border>
      <left/>
      <right style="thin">
        <color rgb="FF006600"/>
      </right>
      <top style="thin">
        <color indexed="17"/>
      </top>
      <bottom style="thin">
        <color indexed="17"/>
      </bottom>
      <diagonal/>
    </border>
    <border>
      <left/>
      <right style="thin">
        <color rgb="FF006600"/>
      </right>
      <top style="thin">
        <color indexed="17"/>
      </top>
      <bottom/>
      <diagonal/>
    </border>
    <border>
      <left style="thin">
        <color rgb="FF008000"/>
      </left>
      <right/>
      <top/>
      <bottom style="dotted">
        <color rgb="FF008000"/>
      </bottom>
      <diagonal/>
    </border>
    <border>
      <left/>
      <right/>
      <top/>
      <bottom style="dotted">
        <color rgb="FF008000"/>
      </bottom>
      <diagonal/>
    </border>
    <border>
      <left/>
      <right style="thin">
        <color rgb="FF008000"/>
      </right>
      <top/>
      <bottom style="dotted">
        <color rgb="FF008000"/>
      </bottom>
      <diagonal/>
    </border>
    <border>
      <left style="thin">
        <color rgb="FF008000"/>
      </left>
      <right/>
      <top style="dotted">
        <color rgb="FF008000"/>
      </top>
      <bottom/>
      <diagonal/>
    </border>
    <border>
      <left/>
      <right/>
      <top style="dotted">
        <color rgb="FF008000"/>
      </top>
      <bottom/>
      <diagonal/>
    </border>
    <border>
      <left/>
      <right style="thin">
        <color rgb="FF008000"/>
      </right>
      <top style="dotted">
        <color rgb="FF008000"/>
      </top>
      <bottom/>
      <diagonal/>
    </border>
    <border>
      <left/>
      <right/>
      <top style="thin">
        <color rgb="FF006600"/>
      </top>
      <bottom/>
      <diagonal/>
    </border>
    <border>
      <left/>
      <right/>
      <top style="thin">
        <color rgb="FF006600"/>
      </top>
      <bottom style="thin">
        <color rgb="FF006600"/>
      </bottom>
      <diagonal/>
    </border>
    <border>
      <left/>
      <right style="thin">
        <color rgb="FF006600"/>
      </right>
      <top style="thin">
        <color rgb="FF006600"/>
      </top>
      <bottom style="thin">
        <color rgb="FF006600"/>
      </bottom>
      <diagonal/>
    </border>
    <border>
      <left style="thin">
        <color indexed="17"/>
      </left>
      <right/>
      <top style="thin">
        <color rgb="FF006600"/>
      </top>
      <bottom style="thin">
        <color indexed="17"/>
      </bottom>
      <diagonal/>
    </border>
    <border>
      <left/>
      <right/>
      <top style="thin">
        <color rgb="FF006600"/>
      </top>
      <bottom style="thin">
        <color indexed="17"/>
      </bottom>
      <diagonal/>
    </border>
    <border>
      <left/>
      <right style="thin">
        <color indexed="17"/>
      </right>
      <top style="thin">
        <color rgb="FF006600"/>
      </top>
      <bottom style="thin">
        <color indexed="17"/>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1">
    <xf numFmtId="0" fontId="0" fillId="0" borderId="0" applyBorder="0"/>
    <xf numFmtId="164" fontId="6" fillId="0" borderId="0" applyFont="0" applyFill="0" applyBorder="0" applyAlignment="0" applyProtection="0"/>
    <xf numFmtId="0" fontId="104" fillId="0" borderId="0"/>
    <xf numFmtId="0" fontId="6" fillId="0" borderId="0"/>
    <xf numFmtId="0" fontId="6" fillId="0" borderId="0"/>
    <xf numFmtId="0" fontId="6" fillId="0" borderId="0"/>
    <xf numFmtId="0" fontId="6" fillId="0" borderId="0" applyBorder="0"/>
    <xf numFmtId="0" fontId="6" fillId="0" borderId="0" applyBorder="0"/>
    <xf numFmtId="9" fontId="6" fillId="0" borderId="0" applyFont="0" applyFill="0" applyBorder="0" applyAlignment="0" applyProtection="0"/>
    <xf numFmtId="9" fontId="6" fillId="0" borderId="0" applyFont="0" applyFill="0" applyBorder="0" applyAlignment="0" applyProtection="0"/>
    <xf numFmtId="0" fontId="6" fillId="0" borderId="0"/>
    <xf numFmtId="9" fontId="5"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0" fontId="5" fillId="0" borderId="0"/>
    <xf numFmtId="9" fontId="4" fillId="0" borderId="0" applyFont="0" applyFill="0" applyBorder="0" applyAlignment="0" applyProtection="0"/>
    <xf numFmtId="0" fontId="6" fillId="0" borderId="0" applyBorder="0"/>
    <xf numFmtId="0" fontId="4" fillId="0" borderId="0"/>
    <xf numFmtId="0" fontId="183" fillId="0" borderId="0" applyNumberFormat="0" applyFill="0" applyBorder="0" applyAlignment="0" applyProtection="0"/>
    <xf numFmtId="0" fontId="3" fillId="0" borderId="0"/>
    <xf numFmtId="9" fontId="3" fillId="0" borderId="0" applyFont="0" applyFill="0" applyBorder="0" applyAlignment="0" applyProtection="0"/>
    <xf numFmtId="169" fontId="6" fillId="0" borderId="0" applyFont="0" applyFill="0" applyBorder="0" applyAlignment="0" applyProtection="0"/>
    <xf numFmtId="0" fontId="192" fillId="0" borderId="0"/>
    <xf numFmtId="0" fontId="193" fillId="0" borderId="0" applyNumberFormat="0" applyFill="0" applyBorder="0" applyAlignment="0" applyProtection="0"/>
    <xf numFmtId="0" fontId="194" fillId="0" borderId="67" applyNumberFormat="0" applyFill="0" applyAlignment="0" applyProtection="0"/>
    <xf numFmtId="0" fontId="195" fillId="0" borderId="68" applyNumberFormat="0" applyFill="0" applyAlignment="0" applyProtection="0"/>
    <xf numFmtId="0" fontId="196" fillId="0" borderId="69" applyNumberFormat="0" applyFill="0" applyAlignment="0" applyProtection="0"/>
    <xf numFmtId="0" fontId="196" fillId="0" borderId="0" applyNumberFormat="0" applyFill="0" applyBorder="0" applyAlignment="0" applyProtection="0"/>
    <xf numFmtId="0" fontId="197" fillId="7" borderId="0" applyNumberFormat="0" applyBorder="0" applyAlignment="0" applyProtection="0"/>
    <xf numFmtId="0" fontId="198" fillId="8" borderId="0" applyNumberFormat="0" applyBorder="0" applyAlignment="0" applyProtection="0"/>
    <xf numFmtId="0" fontId="199" fillId="9" borderId="0" applyNumberFormat="0" applyBorder="0" applyAlignment="0" applyProtection="0"/>
    <xf numFmtId="0" fontId="200" fillId="10" borderId="70" applyNumberFormat="0" applyAlignment="0" applyProtection="0"/>
    <xf numFmtId="0" fontId="201" fillId="11" borderId="71" applyNumberFormat="0" applyAlignment="0" applyProtection="0"/>
    <xf numFmtId="0" fontId="202" fillId="11" borderId="70" applyNumberFormat="0" applyAlignment="0" applyProtection="0"/>
    <xf numFmtId="0" fontId="203" fillId="0" borderId="72" applyNumberFormat="0" applyFill="0" applyAlignment="0" applyProtection="0"/>
    <xf numFmtId="0" fontId="103" fillId="12" borderId="73" applyNumberFormat="0" applyAlignment="0" applyProtection="0"/>
    <xf numFmtId="0" fontId="204" fillId="0" borderId="0" applyNumberFormat="0" applyFill="0" applyBorder="0" applyAlignment="0" applyProtection="0"/>
    <xf numFmtId="0" fontId="205" fillId="0" borderId="0" applyNumberFormat="0" applyFill="0" applyBorder="0" applyAlignment="0" applyProtection="0"/>
    <xf numFmtId="0" fontId="206" fillId="0" borderId="75" applyNumberFormat="0" applyFill="0" applyAlignment="0" applyProtection="0"/>
    <xf numFmtId="0" fontId="10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0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0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0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0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0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07" fillId="0" borderId="0"/>
    <xf numFmtId="0" fontId="2" fillId="13" borderId="74" applyNumberFormat="0" applyFont="0" applyAlignment="0" applyProtection="0"/>
    <xf numFmtId="0" fontId="208" fillId="0" borderId="0" applyNumberFormat="0" applyFill="0" applyBorder="0" applyAlignment="0" applyProtection="0"/>
    <xf numFmtId="0" fontId="209" fillId="0" borderId="0" applyNumberFormat="0" applyFill="0" applyBorder="0" applyAlignment="0" applyProtection="0"/>
    <xf numFmtId="0" fontId="210" fillId="0" borderId="0"/>
    <xf numFmtId="0" fontId="211" fillId="0" borderId="0"/>
    <xf numFmtId="0" fontId="1" fillId="13" borderId="74"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12" fillId="0" borderId="0" applyNumberFormat="0" applyFill="0" applyBorder="0" applyAlignment="0" applyProtection="0"/>
    <xf numFmtId="0" fontId="213" fillId="0" borderId="0" applyNumberFormat="0" applyFill="0" applyBorder="0" applyAlignment="0" applyProtection="0"/>
    <xf numFmtId="0" fontId="214" fillId="0" borderId="0"/>
  </cellStyleXfs>
  <cellXfs count="1236">
    <xf numFmtId="0" fontId="0" fillId="0" borderId="0" xfId="0"/>
    <xf numFmtId="0" fontId="7" fillId="0" borderId="0" xfId="0" applyFont="1" applyAlignment="1">
      <alignment vertical="center" wrapText="1"/>
    </xf>
    <xf numFmtId="0" fontId="0" fillId="0" borderId="0" xfId="0" applyAlignment="1">
      <alignment vertical="center"/>
    </xf>
    <xf numFmtId="0" fontId="8"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vertical="center"/>
    </xf>
    <xf numFmtId="0" fontId="9" fillId="0" borderId="0" xfId="0" applyFont="1" applyAlignment="1">
      <alignment horizontal="center" vertical="center" wrapText="1"/>
    </xf>
    <xf numFmtId="0" fontId="8" fillId="0" borderId="0" xfId="0" applyFont="1" applyAlignment="1">
      <alignment horizontal="left" vertical="center"/>
    </xf>
    <xf numFmtId="0" fontId="8" fillId="0" borderId="0" xfId="0" applyFont="1" applyAlignment="1">
      <alignment vertical="center"/>
    </xf>
    <xf numFmtId="0" fontId="7" fillId="0" borderId="0" xfId="0" applyFont="1" applyAlignment="1">
      <alignment horizontal="left"/>
    </xf>
    <xf numFmtId="0" fontId="7" fillId="0" borderId="0" xfId="0" applyFont="1"/>
    <xf numFmtId="0" fontId="15" fillId="0" borderId="0" xfId="0" applyFont="1" applyAlignment="1">
      <alignment vertical="center"/>
    </xf>
    <xf numFmtId="0" fontId="16" fillId="0" borderId="0" xfId="0" applyFont="1" applyAlignment="1">
      <alignment vertical="center" wrapText="1"/>
    </xf>
    <xf numFmtId="0" fontId="17" fillId="0" borderId="0" xfId="0" applyFont="1" applyAlignment="1">
      <alignment vertical="center"/>
    </xf>
    <xf numFmtId="0" fontId="19" fillId="0" borderId="0" xfId="0" applyFont="1" applyAlignment="1">
      <alignment vertical="center"/>
    </xf>
    <xf numFmtId="0" fontId="16" fillId="0" borderId="0" xfId="0" applyFont="1" applyAlignment="1">
      <alignment horizontal="left"/>
    </xf>
    <xf numFmtId="0" fontId="16" fillId="0" borderId="0" xfId="0" applyFont="1"/>
    <xf numFmtId="0" fontId="20" fillId="0" borderId="0" xfId="0" applyFont="1" applyAlignment="1">
      <alignment vertical="center"/>
    </xf>
    <xf numFmtId="3" fontId="7" fillId="0" borderId="0" xfId="0" applyNumberFormat="1" applyFont="1" applyAlignment="1">
      <alignment vertical="center" wrapText="1"/>
    </xf>
    <xf numFmtId="0" fontId="21" fillId="0" borderId="0" xfId="0" applyFont="1" applyBorder="1" applyAlignment="1">
      <alignment vertical="center" wrapText="1"/>
    </xf>
    <xf numFmtId="0" fontId="8" fillId="0" borderId="0" xfId="0" applyFont="1" applyBorder="1" applyAlignment="1">
      <alignment vertical="center" wrapText="1"/>
    </xf>
    <xf numFmtId="0" fontId="19" fillId="0" borderId="0" xfId="0" applyFont="1"/>
    <xf numFmtId="3" fontId="105" fillId="0" borderId="1" xfId="0" applyNumberFormat="1" applyFont="1" applyBorder="1" applyAlignment="1">
      <alignment horizontal="center" vertical="center" wrapText="1"/>
    </xf>
    <xf numFmtId="0" fontId="23" fillId="0" borderId="0" xfId="0" applyFont="1" applyBorder="1" applyAlignment="1">
      <alignment vertical="center" wrapText="1"/>
    </xf>
    <xf numFmtId="0" fontId="23" fillId="0" borderId="2" xfId="0" applyFont="1" applyBorder="1" applyAlignment="1">
      <alignment horizontal="left" vertical="center" wrapText="1"/>
    </xf>
    <xf numFmtId="0" fontId="24" fillId="0" borderId="0" xfId="0" applyFont="1" applyBorder="1" applyAlignment="1">
      <alignment vertical="center" wrapText="1"/>
    </xf>
    <xf numFmtId="0" fontId="25" fillId="0" borderId="0" xfId="0" applyFont="1" applyBorder="1" applyAlignment="1">
      <alignment horizontal="center" vertical="center" wrapText="1"/>
    </xf>
    <xf numFmtId="0" fontId="26" fillId="0" borderId="0" xfId="0" applyFont="1" applyBorder="1" applyAlignment="1">
      <alignment vertical="center" wrapText="1"/>
    </xf>
    <xf numFmtId="0" fontId="27" fillId="0" borderId="0" xfId="0" applyFont="1" applyAlignment="1">
      <alignment vertical="center" wrapText="1"/>
    </xf>
    <xf numFmtId="0" fontId="28" fillId="0" borderId="0" xfId="0" applyFont="1"/>
    <xf numFmtId="3" fontId="28" fillId="0" borderId="0" xfId="0" applyNumberFormat="1" applyFont="1" applyAlignment="1">
      <alignmen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30" fillId="0" borderId="0" xfId="0" applyFont="1" applyAlignment="1">
      <alignment vertical="center" wrapText="1"/>
    </xf>
    <xf numFmtId="0" fontId="31" fillId="0" borderId="0" xfId="0" applyFont="1"/>
    <xf numFmtId="0" fontId="29" fillId="0" borderId="5" xfId="0" applyFont="1" applyBorder="1" applyAlignment="1">
      <alignment horizontal="left" vertical="center" wrapText="1"/>
    </xf>
    <xf numFmtId="0" fontId="32" fillId="0" borderId="0" xfId="0" applyFont="1" applyAlignment="1">
      <alignment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0" xfId="0" applyFont="1" applyAlignment="1">
      <alignment vertical="center" wrapText="1"/>
    </xf>
    <xf numFmtId="0" fontId="34" fillId="0" borderId="0" xfId="0" applyFont="1" applyAlignment="1">
      <alignment vertical="center" wrapText="1"/>
    </xf>
    <xf numFmtId="0" fontId="23" fillId="0" borderId="0" xfId="0" applyFont="1" applyBorder="1" applyAlignment="1">
      <alignment horizontal="center" vertical="center" wrapText="1"/>
    </xf>
    <xf numFmtId="0" fontId="106" fillId="0" borderId="0" xfId="0" applyFont="1" applyAlignment="1">
      <alignment horizontal="left" vertical="center"/>
    </xf>
    <xf numFmtId="0" fontId="12" fillId="0" borderId="0" xfId="0" applyFont="1" applyAlignment="1" applyProtection="1">
      <alignment vertical="center" wrapText="1"/>
      <protection locked="0"/>
    </xf>
    <xf numFmtId="0" fontId="7" fillId="0" borderId="0" xfId="0" applyFont="1" applyAlignment="1">
      <alignment horizontal="left" vertical="center"/>
    </xf>
    <xf numFmtId="0" fontId="35" fillId="0" borderId="0" xfId="0" applyFont="1" applyAlignment="1">
      <alignment horizontal="center"/>
    </xf>
    <xf numFmtId="0" fontId="36" fillId="0" borderId="0" xfId="0" applyFont="1" applyAlignment="1">
      <alignment horizontal="right" vertical="center"/>
    </xf>
    <xf numFmtId="0" fontId="38" fillId="0" borderId="0" xfId="0" applyFont="1" applyAlignment="1">
      <alignment vertical="center" wrapText="1"/>
    </xf>
    <xf numFmtId="2" fontId="40" fillId="0" borderId="0" xfId="0" applyNumberFormat="1" applyFont="1" applyAlignment="1">
      <alignment horizontal="left" vertical="center" wrapText="1"/>
    </xf>
    <xf numFmtId="3" fontId="23" fillId="0" borderId="1" xfId="0" applyNumberFormat="1" applyFont="1" applyBorder="1" applyAlignment="1">
      <alignment horizontal="center" vertical="center" wrapText="1"/>
    </xf>
    <xf numFmtId="0" fontId="24" fillId="0" borderId="0"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6" xfId="0" applyFont="1" applyBorder="1" applyAlignment="1">
      <alignment horizontal="center" vertical="center" wrapText="1"/>
    </xf>
    <xf numFmtId="0" fontId="44" fillId="0" borderId="0" xfId="0" applyFont="1" applyAlignment="1">
      <alignment vertical="center" wrapText="1"/>
    </xf>
    <xf numFmtId="0" fontId="45" fillId="0" borderId="0" xfId="0" applyFont="1" applyAlignment="1">
      <alignment vertical="center" wrapText="1"/>
    </xf>
    <xf numFmtId="0" fontId="45" fillId="0" borderId="0" xfId="0" applyFont="1" applyBorder="1" applyAlignment="1">
      <alignment vertical="center" wrapText="1"/>
    </xf>
    <xf numFmtId="0" fontId="46" fillId="0" borderId="0" xfId="0" applyFont="1" applyBorder="1" applyAlignment="1">
      <alignment vertical="center" wrapText="1"/>
    </xf>
    <xf numFmtId="0" fontId="47" fillId="0" borderId="0" xfId="0" applyFont="1" applyBorder="1" applyAlignment="1">
      <alignment vertical="center" wrapText="1"/>
    </xf>
    <xf numFmtId="0" fontId="48" fillId="0" borderId="0" xfId="0" applyFont="1" applyBorder="1" applyAlignment="1">
      <alignment vertical="center" wrapText="1"/>
    </xf>
    <xf numFmtId="3" fontId="47" fillId="0" borderId="0" xfId="0" applyNumberFormat="1" applyFont="1" applyAlignment="1">
      <alignment horizontal="left" vertical="center" wrapText="1"/>
    </xf>
    <xf numFmtId="0" fontId="47" fillId="0" borderId="0" xfId="0" applyFont="1" applyAlignment="1">
      <alignment horizontal="left" vertical="center" wrapText="1"/>
    </xf>
    <xf numFmtId="2" fontId="47" fillId="0" borderId="0" xfId="0" applyNumberFormat="1" applyFont="1" applyAlignment="1">
      <alignment horizontal="left" vertical="center" wrapText="1"/>
    </xf>
    <xf numFmtId="2" fontId="40" fillId="0" borderId="0" xfId="0" applyNumberFormat="1" applyFont="1" applyAlignment="1">
      <alignment vertical="center" wrapText="1"/>
    </xf>
    <xf numFmtId="0" fontId="19" fillId="0" borderId="0" xfId="0" applyFont="1" applyBorder="1" applyAlignment="1">
      <alignment vertical="center" wrapText="1"/>
    </xf>
    <xf numFmtId="4" fontId="49" fillId="0" borderId="8" xfId="0" applyNumberFormat="1" applyFont="1" applyBorder="1" applyAlignment="1">
      <alignment horizontal="center" vertical="center" wrapText="1"/>
    </xf>
    <xf numFmtId="3" fontId="50" fillId="0" borderId="1" xfId="0" applyNumberFormat="1" applyFont="1" applyBorder="1" applyAlignment="1">
      <alignment horizontal="center" vertical="center" wrapText="1"/>
    </xf>
    <xf numFmtId="10" fontId="51" fillId="0" borderId="0" xfId="6" applyNumberFormat="1" applyFont="1" applyAlignment="1">
      <alignment vertical="center" wrapText="1"/>
    </xf>
    <xf numFmtId="4" fontId="52" fillId="0" borderId="8" xfId="0" applyNumberFormat="1" applyFont="1" applyBorder="1" applyAlignment="1">
      <alignment horizontal="center" vertical="center" wrapText="1"/>
    </xf>
    <xf numFmtId="0" fontId="53" fillId="0" borderId="0" xfId="0" applyFont="1" applyBorder="1" applyAlignment="1">
      <alignment vertical="center" wrapText="1"/>
    </xf>
    <xf numFmtId="0" fontId="53" fillId="0" borderId="2" xfId="0" applyFont="1" applyBorder="1" applyAlignment="1">
      <alignment horizontal="left" vertical="center" wrapText="1"/>
    </xf>
    <xf numFmtId="0" fontId="54" fillId="0" borderId="0" xfId="0" applyFont="1" applyBorder="1" applyAlignment="1">
      <alignment vertical="center" wrapText="1"/>
    </xf>
    <xf numFmtId="3" fontId="50" fillId="0" borderId="9" xfId="0" applyNumberFormat="1" applyFont="1" applyBorder="1" applyAlignment="1">
      <alignment horizontal="center" vertical="center" wrapText="1"/>
    </xf>
    <xf numFmtId="4" fontId="52" fillId="0" borderId="9" xfId="0" applyNumberFormat="1" applyFont="1" applyBorder="1" applyAlignment="1">
      <alignment horizontal="center" vertical="center" wrapText="1"/>
    </xf>
    <xf numFmtId="0" fontId="51" fillId="0" borderId="0" xfId="0" applyFont="1" applyAlignment="1">
      <alignment vertical="center" wrapText="1"/>
    </xf>
    <xf numFmtId="10" fontId="51" fillId="0" borderId="0" xfId="7" applyNumberFormat="1" applyFont="1" applyAlignment="1">
      <alignment vertical="center" wrapText="1"/>
    </xf>
    <xf numFmtId="4" fontId="55" fillId="0" borderId="10" xfId="0" applyNumberFormat="1" applyFont="1" applyBorder="1" applyAlignment="1">
      <alignment horizontal="center" vertical="center"/>
    </xf>
    <xf numFmtId="4" fontId="55" fillId="0" borderId="10" xfId="7" applyNumberFormat="1" applyFont="1" applyBorder="1" applyAlignment="1">
      <alignment horizontal="center" vertical="center"/>
    </xf>
    <xf numFmtId="3" fontId="51" fillId="0" borderId="11" xfId="7" applyNumberFormat="1" applyFont="1" applyBorder="1" applyAlignment="1" applyProtection="1">
      <alignment horizontal="center" vertical="center"/>
      <protection locked="0"/>
    </xf>
    <xf numFmtId="0" fontId="57" fillId="0" borderId="0" xfId="0" applyFont="1" applyBorder="1" applyAlignment="1">
      <alignment vertical="center" wrapText="1"/>
    </xf>
    <xf numFmtId="0" fontId="58" fillId="0" borderId="0" xfId="0" applyFont="1" applyBorder="1" applyAlignment="1">
      <alignment horizontal="center" vertical="center" wrapText="1"/>
    </xf>
    <xf numFmtId="0" fontId="59" fillId="0" borderId="0" xfId="0" applyFont="1" applyBorder="1" applyAlignment="1">
      <alignment horizontal="center" vertical="center" wrapText="1"/>
    </xf>
    <xf numFmtId="0" fontId="60" fillId="0" borderId="0" xfId="0" applyFont="1" applyBorder="1" applyAlignment="1">
      <alignment vertical="center" wrapText="1"/>
    </xf>
    <xf numFmtId="0" fontId="61" fillId="0" borderId="0" xfId="0" applyFont="1" applyBorder="1" applyAlignment="1">
      <alignment horizontal="center" vertical="center" wrapText="1"/>
    </xf>
    <xf numFmtId="0" fontId="53" fillId="0" borderId="0" xfId="0" applyFont="1" applyAlignment="1">
      <alignment vertical="center" wrapText="1"/>
    </xf>
    <xf numFmtId="0" fontId="53" fillId="0" borderId="12" xfId="0" applyFont="1" applyBorder="1" applyAlignment="1">
      <alignment horizontal="center" vertical="center" wrapText="1"/>
    </xf>
    <xf numFmtId="0" fontId="53" fillId="0" borderId="13" xfId="0" applyFont="1" applyBorder="1" applyAlignment="1">
      <alignment horizontal="center" vertical="center" wrapText="1"/>
    </xf>
    <xf numFmtId="0" fontId="45" fillId="0" borderId="0" xfId="0" applyFont="1" applyAlignment="1">
      <alignment horizontal="left" vertical="center"/>
    </xf>
    <xf numFmtId="3" fontId="8" fillId="0" borderId="0" xfId="0" applyNumberFormat="1" applyFont="1" applyAlignment="1">
      <alignment horizontal="left" vertical="center"/>
    </xf>
    <xf numFmtId="3" fontId="44" fillId="0" borderId="0" xfId="0" applyNumberFormat="1" applyFont="1" applyAlignment="1">
      <alignment horizontal="left" vertical="center"/>
    </xf>
    <xf numFmtId="3" fontId="7" fillId="0" borderId="0" xfId="0" applyNumberFormat="1" applyFont="1" applyAlignment="1">
      <alignment horizontal="left" vertical="center"/>
    </xf>
    <xf numFmtId="0" fontId="62" fillId="0" borderId="0" xfId="0" applyFont="1" applyAlignment="1">
      <alignment vertical="center"/>
    </xf>
    <xf numFmtId="0" fontId="8" fillId="2" borderId="0" xfId="5" applyFont="1" applyFill="1" applyAlignment="1">
      <alignment vertical="center"/>
    </xf>
    <xf numFmtId="0" fontId="7" fillId="0" borderId="0" xfId="0" applyFont="1" applyBorder="1" applyAlignment="1">
      <alignment horizontal="left" vertical="center"/>
    </xf>
    <xf numFmtId="0" fontId="10" fillId="0" borderId="0" xfId="0" applyFont="1" applyAlignment="1">
      <alignment horizontal="left" vertical="center"/>
    </xf>
    <xf numFmtId="0" fontId="8" fillId="0" borderId="0" xfId="0" applyFont="1" applyBorder="1" applyAlignment="1">
      <alignment horizontal="left" vertical="center"/>
    </xf>
    <xf numFmtId="0" fontId="23" fillId="0" borderId="0" xfId="0" applyFont="1" applyAlignment="1">
      <alignment horizontal="center" vertical="center" wrapText="1"/>
    </xf>
    <xf numFmtId="0" fontId="19" fillId="0" borderId="0" xfId="0" applyFont="1" applyBorder="1"/>
    <xf numFmtId="0" fontId="23" fillId="0" borderId="0" xfId="0" applyFont="1" applyAlignment="1">
      <alignment vertical="center" wrapText="1"/>
    </xf>
    <xf numFmtId="0" fontId="33" fillId="0" borderId="0" xfId="0" applyFont="1" applyAlignment="1">
      <alignment horizontal="center" vertical="center" wrapText="1"/>
    </xf>
    <xf numFmtId="9" fontId="33" fillId="0" borderId="6" xfId="0" applyNumberFormat="1" applyFont="1" applyBorder="1" applyAlignment="1">
      <alignment horizontal="center" vertical="center" wrapText="1"/>
    </xf>
    <xf numFmtId="9" fontId="33" fillId="0" borderId="0" xfId="0" applyNumberFormat="1" applyFont="1" applyBorder="1" applyAlignment="1">
      <alignment horizontal="center" vertical="center" wrapText="1"/>
    </xf>
    <xf numFmtId="0" fontId="67" fillId="0" borderId="0" xfId="0" applyFont="1" applyBorder="1" applyAlignment="1">
      <alignment horizontal="center" vertical="center" wrapText="1"/>
    </xf>
    <xf numFmtId="0" fontId="0" fillId="0" borderId="0" xfId="0" applyBorder="1"/>
    <xf numFmtId="0" fontId="28" fillId="0" borderId="0" xfId="0" applyFont="1" applyAlignment="1">
      <alignment horizontal="center" vertical="center" wrapText="1"/>
    </xf>
    <xf numFmtId="0" fontId="28" fillId="0" borderId="0" xfId="0" applyFont="1" applyAlignment="1">
      <alignment vertical="center" wrapText="1"/>
    </xf>
    <xf numFmtId="3" fontId="28" fillId="0" borderId="11" xfId="0" applyNumberFormat="1" applyFont="1" applyBorder="1" applyAlignment="1">
      <alignment horizontal="center" vertical="center"/>
    </xf>
    <xf numFmtId="0" fontId="28" fillId="0" borderId="0" xfId="0" applyFont="1" applyAlignment="1">
      <alignment horizontal="center" vertical="center"/>
    </xf>
    <xf numFmtId="4" fontId="28" fillId="0" borderId="0" xfId="0" applyNumberFormat="1" applyFont="1" applyBorder="1" applyAlignment="1">
      <alignment horizontal="center" vertical="center"/>
    </xf>
    <xf numFmtId="10" fontId="28" fillId="0" borderId="0" xfId="0" applyNumberFormat="1" applyFont="1" applyBorder="1" applyAlignment="1">
      <alignment horizontal="center" vertical="center"/>
    </xf>
    <xf numFmtId="2" fontId="28" fillId="0" borderId="0" xfId="0" applyNumberFormat="1" applyFont="1" applyBorder="1" applyAlignment="1" applyProtection="1">
      <alignment horizontal="center" vertical="center"/>
      <protection locked="0"/>
    </xf>
    <xf numFmtId="10" fontId="28" fillId="0" borderId="0" xfId="0" applyNumberFormat="1" applyFont="1" applyAlignment="1">
      <alignment vertical="center" wrapText="1"/>
    </xf>
    <xf numFmtId="3" fontId="28" fillId="0" borderId="15" xfId="0" applyNumberFormat="1" applyFont="1" applyBorder="1" applyAlignment="1">
      <alignment horizontal="center" vertical="center"/>
    </xf>
    <xf numFmtId="3" fontId="28" fillId="0" borderId="15" xfId="0" applyNumberFormat="1" applyFont="1" applyBorder="1" applyAlignment="1">
      <alignment horizontal="center" vertical="center" wrapText="1"/>
    </xf>
    <xf numFmtId="4" fontId="28" fillId="0" borderId="0" xfId="0" applyNumberFormat="1" applyFont="1" applyBorder="1" applyAlignment="1">
      <alignment horizontal="center" vertical="center" wrapText="1"/>
    </xf>
    <xf numFmtId="3" fontId="28" fillId="0" borderId="7" xfId="0" applyNumberFormat="1" applyFont="1" applyBorder="1" applyAlignment="1">
      <alignment horizontal="center" vertical="center" wrapText="1"/>
    </xf>
    <xf numFmtId="3" fontId="28" fillId="0" borderId="7" xfId="0" applyNumberFormat="1" applyFont="1" applyBorder="1" applyAlignment="1">
      <alignment horizontal="center" vertical="center"/>
    </xf>
    <xf numFmtId="0" fontId="68" fillId="0" borderId="0" xfId="0" applyFont="1"/>
    <xf numFmtId="3" fontId="68" fillId="0" borderId="0" xfId="0" applyNumberFormat="1" applyFont="1" applyBorder="1"/>
    <xf numFmtId="2" fontId="68" fillId="0" borderId="0" xfId="0" applyNumberFormat="1" applyFont="1" applyBorder="1"/>
    <xf numFmtId="2" fontId="69" fillId="0" borderId="0" xfId="0" applyNumberFormat="1" applyFont="1" applyBorder="1" applyAlignment="1">
      <alignment horizontal="center" vertical="center" wrapText="1"/>
    </xf>
    <xf numFmtId="0" fontId="23" fillId="0" borderId="0" xfId="0" applyFont="1" applyAlignment="1">
      <alignment horizontal="center" vertical="center"/>
    </xf>
    <xf numFmtId="3" fontId="23" fillId="0" borderId="1" xfId="0" quotePrefix="1" applyNumberFormat="1" applyFont="1" applyBorder="1" applyAlignment="1">
      <alignment horizontal="center" vertical="center" wrapText="1"/>
    </xf>
    <xf numFmtId="0" fontId="35" fillId="0" borderId="0" xfId="0" applyFont="1"/>
    <xf numFmtId="0" fontId="34" fillId="0" borderId="0" xfId="0" applyFont="1" applyBorder="1" applyAlignment="1">
      <alignment vertical="center" wrapText="1"/>
    </xf>
    <xf numFmtId="0" fontId="50" fillId="0" borderId="0" xfId="0" applyFont="1" applyAlignment="1">
      <alignment vertical="center" wrapText="1"/>
    </xf>
    <xf numFmtId="0" fontId="75" fillId="0" borderId="0" xfId="0" applyFont="1" applyAlignment="1">
      <alignment vertical="center" wrapText="1"/>
    </xf>
    <xf numFmtId="3" fontId="51" fillId="0" borderId="15" xfId="0" applyNumberFormat="1" applyFont="1" applyBorder="1" applyAlignment="1">
      <alignment horizontal="center" vertical="center" wrapText="1"/>
    </xf>
    <xf numFmtId="0" fontId="65" fillId="0" borderId="4" xfId="0" applyFont="1" applyBorder="1" applyAlignment="1">
      <alignment horizontal="left" vertical="center" wrapText="1"/>
    </xf>
    <xf numFmtId="0" fontId="77" fillId="0" borderId="0" xfId="0" applyFont="1" applyAlignment="1">
      <alignment vertical="center" wrapText="1"/>
    </xf>
    <xf numFmtId="0" fontId="41" fillId="0" borderId="0" xfId="0" applyFont="1" applyAlignment="1">
      <alignment vertical="center" wrapText="1"/>
    </xf>
    <xf numFmtId="0" fontId="53" fillId="0" borderId="0" xfId="0" applyFont="1" applyBorder="1" applyAlignment="1">
      <alignment horizontal="left" vertical="center" wrapText="1"/>
    </xf>
    <xf numFmtId="0" fontId="8" fillId="0" borderId="0" xfId="0" applyFont="1" applyAlignment="1">
      <alignment horizontal="center" vertical="center"/>
    </xf>
    <xf numFmtId="0" fontId="8" fillId="0" borderId="0" xfId="0" applyFont="1" applyBorder="1" applyAlignment="1">
      <alignment horizontal="center" vertical="center"/>
    </xf>
    <xf numFmtId="0" fontId="18" fillId="0" borderId="0" xfId="0" applyFont="1" applyBorder="1" applyAlignment="1">
      <alignment horizontal="center" vertical="center"/>
    </xf>
    <xf numFmtId="0" fontId="78" fillId="0" borderId="0" xfId="0" applyFont="1" applyBorder="1" applyAlignment="1">
      <alignment horizontal="center" vertical="center" wrapText="1"/>
    </xf>
    <xf numFmtId="0" fontId="80" fillId="0" borderId="0" xfId="0" applyFont="1" applyBorder="1" applyAlignment="1">
      <alignment vertical="center" wrapText="1"/>
    </xf>
    <xf numFmtId="0" fontId="7" fillId="0" borderId="0" xfId="0" applyFont="1" applyBorder="1" applyAlignment="1">
      <alignment vertical="center" wrapText="1"/>
    </xf>
    <xf numFmtId="3" fontId="0" fillId="3" borderId="11" xfId="0" applyNumberFormat="1" applyFill="1" applyBorder="1" applyAlignment="1" applyProtection="1">
      <alignment horizontal="center" vertical="center"/>
      <protection locked="0"/>
    </xf>
    <xf numFmtId="3" fontId="0" fillId="3" borderId="15" xfId="0" applyNumberFormat="1" applyFill="1" applyBorder="1" applyAlignment="1" applyProtection="1">
      <alignment horizontal="center" vertical="center"/>
      <protection locked="0"/>
    </xf>
    <xf numFmtId="3" fontId="0" fillId="3" borderId="7" xfId="0" applyNumberFormat="1" applyFill="1" applyBorder="1" applyAlignment="1" applyProtection="1">
      <alignment horizontal="center" vertical="center"/>
      <protection locked="0"/>
    </xf>
    <xf numFmtId="0" fontId="107" fillId="0" borderId="0" xfId="0" applyFont="1" applyAlignment="1">
      <alignment vertical="center"/>
    </xf>
    <xf numFmtId="0" fontId="18" fillId="0" borderId="0" xfId="0" applyFont="1" applyAlignment="1">
      <alignment horizontal="justify" vertical="center" wrapText="1"/>
    </xf>
    <xf numFmtId="0" fontId="108" fillId="4" borderId="0" xfId="0" applyFont="1" applyFill="1" applyAlignment="1">
      <alignment vertical="center" wrapText="1"/>
    </xf>
    <xf numFmtId="0" fontId="109" fillId="4" borderId="0" xfId="0" applyFont="1" applyFill="1" applyAlignment="1">
      <alignment vertical="center" wrapText="1"/>
    </xf>
    <xf numFmtId="0" fontId="82" fillId="0" borderId="0" xfId="0" applyFont="1" applyAlignment="1">
      <alignment vertical="center" wrapText="1"/>
    </xf>
    <xf numFmtId="0" fontId="81" fillId="0" borderId="0" xfId="0" applyFont="1" applyAlignment="1">
      <alignment vertical="center" wrapText="1"/>
    </xf>
    <xf numFmtId="0" fontId="83" fillId="0" borderId="0" xfId="0" applyFont="1" applyBorder="1" applyAlignment="1">
      <alignment vertical="center" wrapText="1"/>
    </xf>
    <xf numFmtId="0" fontId="83" fillId="0" borderId="0" xfId="0" applyFont="1" applyAlignment="1">
      <alignment vertical="center" wrapText="1"/>
    </xf>
    <xf numFmtId="3" fontId="81" fillId="0" borderId="0" xfId="0" applyNumberFormat="1" applyFont="1" applyAlignment="1">
      <alignment vertical="center" wrapText="1"/>
    </xf>
    <xf numFmtId="3" fontId="83" fillId="0" borderId="0" xfId="0" applyNumberFormat="1" applyFont="1" applyAlignment="1">
      <alignment vertical="center" wrapText="1"/>
    </xf>
    <xf numFmtId="0" fontId="0" fillId="0" borderId="0" xfId="0" applyBorder="1" applyAlignment="1">
      <alignment vertical="center"/>
    </xf>
    <xf numFmtId="0" fontId="78" fillId="0" borderId="9" xfId="0" applyFont="1" applyBorder="1" applyAlignment="1">
      <alignment horizontal="center" vertical="center" wrapText="1"/>
    </xf>
    <xf numFmtId="3" fontId="51" fillId="0" borderId="5" xfId="0" applyNumberFormat="1" applyFont="1" applyBorder="1" applyAlignment="1">
      <alignment horizontal="center" vertical="center" wrapText="1"/>
    </xf>
    <xf numFmtId="3" fontId="51" fillId="0" borderId="11" xfId="0" applyNumberFormat="1" applyFont="1" applyBorder="1" applyAlignment="1">
      <alignment horizontal="center" vertical="center"/>
    </xf>
    <xf numFmtId="4" fontId="51" fillId="0" borderId="0" xfId="0" applyNumberFormat="1" applyFont="1" applyBorder="1" applyAlignment="1">
      <alignment horizontal="center" vertical="center"/>
    </xf>
    <xf numFmtId="4" fontId="51" fillId="0" borderId="5" xfId="0" applyNumberFormat="1" applyFont="1" applyBorder="1" applyAlignment="1">
      <alignment horizontal="center" vertical="center"/>
    </xf>
    <xf numFmtId="3" fontId="51" fillId="0" borderId="4" xfId="0" applyNumberFormat="1" applyFont="1" applyBorder="1" applyAlignment="1">
      <alignment horizontal="center" vertical="center" wrapText="1"/>
    </xf>
    <xf numFmtId="3" fontId="51" fillId="0" borderId="15" xfId="0" applyNumberFormat="1" applyFont="1" applyBorder="1" applyAlignment="1">
      <alignment horizontal="center" vertical="center"/>
    </xf>
    <xf numFmtId="4" fontId="51" fillId="0" borderId="4" xfId="0" applyNumberFormat="1" applyFont="1" applyBorder="1" applyAlignment="1">
      <alignment horizontal="center" vertical="center"/>
    </xf>
    <xf numFmtId="3" fontId="76" fillId="0" borderId="4" xfId="0" applyNumberFormat="1" applyFont="1" applyBorder="1" applyAlignment="1">
      <alignment horizontal="center" vertical="center" wrapText="1"/>
    </xf>
    <xf numFmtId="0" fontId="15" fillId="0" borderId="0" xfId="0" applyFont="1" applyAlignment="1">
      <alignment vertical="center" wrapText="1"/>
    </xf>
    <xf numFmtId="3" fontId="76" fillId="0" borderId="15" xfId="0" applyNumberFormat="1" applyFont="1" applyBorder="1" applyAlignment="1">
      <alignment horizontal="center" vertical="center"/>
    </xf>
    <xf numFmtId="4" fontId="76" fillId="0" borderId="0" xfId="0" applyNumberFormat="1" applyFont="1" applyBorder="1" applyAlignment="1">
      <alignment horizontal="center" vertical="center"/>
    </xf>
    <xf numFmtId="0" fontId="84" fillId="0" borderId="3" xfId="0" applyFont="1" applyBorder="1" applyAlignment="1">
      <alignment horizontal="left" vertical="center" wrapText="1"/>
    </xf>
    <xf numFmtId="0" fontId="51" fillId="0" borderId="3" xfId="0" applyFont="1" applyBorder="1" applyAlignment="1">
      <alignment horizontal="center" vertical="center" wrapText="1"/>
    </xf>
    <xf numFmtId="3" fontId="51" fillId="0" borderId="7" xfId="0" applyNumberFormat="1" applyFont="1" applyBorder="1" applyAlignment="1">
      <alignment horizontal="center" vertical="center" wrapText="1"/>
    </xf>
    <xf numFmtId="4" fontId="51" fillId="0" borderId="6" xfId="0" applyNumberFormat="1" applyFont="1" applyBorder="1" applyAlignment="1">
      <alignment horizontal="center" vertical="center" wrapText="1"/>
    </xf>
    <xf numFmtId="4" fontId="51" fillId="0" borderId="6" xfId="0" applyNumberFormat="1" applyFont="1" applyBorder="1" applyAlignment="1">
      <alignment horizontal="center" vertical="center"/>
    </xf>
    <xf numFmtId="3" fontId="51" fillId="0" borderId="7" xfId="0" applyNumberFormat="1" applyFont="1" applyBorder="1" applyAlignment="1">
      <alignment horizontal="center" vertical="center"/>
    </xf>
    <xf numFmtId="4" fontId="51" fillId="0" borderId="3" xfId="0" applyNumberFormat="1" applyFont="1" applyBorder="1" applyAlignment="1">
      <alignment horizontal="center" vertical="center" wrapText="1"/>
    </xf>
    <xf numFmtId="3" fontId="85" fillId="0" borderId="0" xfId="0" applyNumberFormat="1" applyFont="1" applyBorder="1" applyAlignment="1">
      <alignment vertical="center" wrapText="1"/>
    </xf>
    <xf numFmtId="0" fontId="86" fillId="0" borderId="0" xfId="0" applyFont="1" applyBorder="1" applyAlignment="1">
      <alignment horizontal="center" vertical="center" wrapText="1"/>
    </xf>
    <xf numFmtId="3" fontId="86" fillId="0" borderId="0" xfId="0" applyNumberFormat="1" applyFont="1" applyBorder="1" applyAlignment="1">
      <alignment horizontal="center" vertical="center" wrapText="1"/>
    </xf>
    <xf numFmtId="3" fontId="50" fillId="0" borderId="2" xfId="0" applyNumberFormat="1" applyFont="1" applyBorder="1" applyAlignment="1">
      <alignment horizontal="center" vertical="center" wrapText="1"/>
    </xf>
    <xf numFmtId="4" fontId="50" fillId="0" borderId="0" xfId="0" applyNumberFormat="1" applyFont="1" applyBorder="1" applyAlignment="1">
      <alignment horizontal="center" vertical="center" wrapText="1"/>
    </xf>
    <xf numFmtId="4" fontId="50" fillId="0" borderId="2" xfId="0" applyNumberFormat="1" applyFont="1" applyBorder="1" applyAlignment="1">
      <alignment horizontal="center" vertical="center" wrapText="1"/>
    </xf>
    <xf numFmtId="3" fontId="50" fillId="0" borderId="0" xfId="0" applyNumberFormat="1" applyFont="1" applyBorder="1" applyAlignment="1">
      <alignment horizontal="center" vertical="center" wrapText="1"/>
    </xf>
    <xf numFmtId="0" fontId="87" fillId="0" borderId="0" xfId="0" applyFont="1" applyAlignment="1">
      <alignment vertical="center" wrapText="1"/>
    </xf>
    <xf numFmtId="0" fontId="110" fillId="0" borderId="0" xfId="0" applyFont="1" applyAlignment="1">
      <alignment vertical="center"/>
    </xf>
    <xf numFmtId="2" fontId="111" fillId="0" borderId="0" xfId="0" applyNumberFormat="1" applyFont="1" applyAlignment="1">
      <alignment vertical="center" wrapText="1"/>
    </xf>
    <xf numFmtId="0" fontId="112" fillId="0" borderId="0" xfId="0" applyFont="1"/>
    <xf numFmtId="4" fontId="55" fillId="0" borderId="14" xfId="0" applyNumberFormat="1" applyFont="1" applyBorder="1" applyAlignment="1">
      <alignment horizontal="center" vertical="center"/>
    </xf>
    <xf numFmtId="4" fontId="79" fillId="0" borderId="14" xfId="0" applyNumberFormat="1" applyFont="1" applyBorder="1" applyAlignment="1">
      <alignment horizontal="center" vertical="center"/>
    </xf>
    <xf numFmtId="4" fontId="55" fillId="0" borderId="14" xfId="0" applyNumberFormat="1" applyFont="1" applyBorder="1" applyAlignment="1">
      <alignment horizontal="center" vertical="center" wrapText="1"/>
    </xf>
    <xf numFmtId="0" fontId="110" fillId="0" borderId="0" xfId="0" applyFont="1"/>
    <xf numFmtId="4" fontId="93" fillId="0" borderId="10" xfId="0" applyNumberFormat="1" applyFont="1" applyBorder="1" applyAlignment="1">
      <alignment horizontal="center" vertical="center"/>
    </xf>
    <xf numFmtId="4" fontId="93" fillId="0" borderId="14" xfId="0" applyNumberFormat="1" applyFont="1" applyBorder="1" applyAlignment="1">
      <alignment horizontal="center" vertical="center"/>
    </xf>
    <xf numFmtId="4" fontId="93" fillId="0" borderId="14" xfId="0" applyNumberFormat="1" applyFont="1" applyBorder="1" applyAlignment="1">
      <alignment horizontal="center" vertical="center" wrapText="1"/>
    </xf>
    <xf numFmtId="4" fontId="93" fillId="0" borderId="6" xfId="0" applyNumberFormat="1" applyFont="1" applyBorder="1" applyAlignment="1">
      <alignment horizontal="center" vertical="center" wrapText="1"/>
    </xf>
    <xf numFmtId="0" fontId="94" fillId="0" borderId="0" xfId="0" applyFont="1" applyBorder="1" applyAlignment="1">
      <alignment horizontal="center" vertical="center" wrapText="1"/>
    </xf>
    <xf numFmtId="4" fontId="95" fillId="0" borderId="8" xfId="0" applyNumberFormat="1" applyFont="1" applyBorder="1" applyAlignment="1">
      <alignment horizontal="center" vertical="center" wrapText="1"/>
    </xf>
    <xf numFmtId="2" fontId="96" fillId="0" borderId="0" xfId="0" applyNumberFormat="1" applyFont="1" applyBorder="1" applyAlignment="1">
      <alignment horizontal="center" vertical="center" wrapText="1"/>
    </xf>
    <xf numFmtId="4" fontId="93" fillId="0" borderId="6" xfId="0" applyNumberFormat="1" applyFont="1" applyBorder="1" applyAlignment="1">
      <alignment horizontal="center" vertical="center"/>
    </xf>
    <xf numFmtId="0" fontId="97" fillId="0" borderId="0" xfId="0" applyFont="1" applyBorder="1" applyAlignment="1">
      <alignment horizontal="center" vertical="center" wrapText="1"/>
    </xf>
    <xf numFmtId="0" fontId="50" fillId="0" borderId="0" xfId="0" applyFont="1" applyBorder="1" applyAlignment="1">
      <alignment vertical="center" wrapText="1"/>
    </xf>
    <xf numFmtId="0" fontId="42" fillId="0" borderId="5"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7"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7" xfId="0" applyFont="1" applyBorder="1" applyAlignment="1">
      <alignment horizontal="center" vertical="center" wrapText="1"/>
    </xf>
    <xf numFmtId="0" fontId="104" fillId="0" borderId="0" xfId="2" applyAlignment="1">
      <alignment vertical="center"/>
    </xf>
    <xf numFmtId="0" fontId="15" fillId="0" borderId="0" xfId="2" applyFont="1" applyAlignment="1">
      <alignment vertical="center"/>
    </xf>
    <xf numFmtId="0" fontId="36" fillId="0" borderId="0" xfId="2" applyFont="1" applyAlignment="1">
      <alignment horizontal="right" vertical="center"/>
    </xf>
    <xf numFmtId="0" fontId="43" fillId="0" borderId="0" xfId="2" applyFont="1" applyAlignment="1">
      <alignment vertical="center"/>
    </xf>
    <xf numFmtId="0" fontId="7" fillId="0" borderId="0" xfId="2" applyFont="1" applyAlignment="1">
      <alignment horizontal="left" vertical="center"/>
    </xf>
    <xf numFmtId="0" fontId="35" fillId="0" borderId="0" xfId="2" applyFont="1" applyAlignment="1">
      <alignment horizontal="center"/>
    </xf>
    <xf numFmtId="0" fontId="37" fillId="0" borderId="0" xfId="2" applyFont="1" applyAlignment="1">
      <alignment horizontal="left" vertical="center"/>
    </xf>
    <xf numFmtId="0" fontId="8" fillId="0" borderId="0" xfId="2" applyFont="1" applyAlignment="1">
      <alignment horizontal="left" vertical="center"/>
    </xf>
    <xf numFmtId="0" fontId="34" fillId="0" borderId="0" xfId="2" applyFont="1" applyAlignment="1">
      <alignment horizontal="center" vertical="center" wrapText="1"/>
    </xf>
    <xf numFmtId="0" fontId="23" fillId="0" borderId="5" xfId="2" applyFont="1" applyBorder="1" applyAlignment="1">
      <alignment horizontal="center" vertical="center" wrapText="1"/>
    </xf>
    <xf numFmtId="0" fontId="23" fillId="0" borderId="0" xfId="2" applyFont="1" applyAlignment="1">
      <alignment vertical="center" wrapText="1"/>
    </xf>
    <xf numFmtId="0" fontId="23" fillId="0" borderId="0" xfId="2" applyFont="1" applyAlignment="1">
      <alignment horizontal="center" vertical="center" wrapText="1"/>
    </xf>
    <xf numFmtId="0" fontId="34" fillId="0" borderId="0" xfId="2" applyFont="1" applyAlignment="1">
      <alignment vertical="center" wrapText="1"/>
    </xf>
    <xf numFmtId="0" fontId="32" fillId="0" borderId="0" xfId="2" applyFont="1" applyAlignment="1">
      <alignment horizontal="center" vertical="center" wrapText="1"/>
    </xf>
    <xf numFmtId="0" fontId="23" fillId="0" borderId="3" xfId="2" applyFont="1" applyBorder="1" applyAlignment="1">
      <alignment horizontal="center" vertical="center" wrapText="1"/>
    </xf>
    <xf numFmtId="0" fontId="33" fillId="0" borderId="0" xfId="2" applyFont="1" applyAlignment="1">
      <alignment vertical="center" wrapText="1"/>
    </xf>
    <xf numFmtId="0" fontId="33" fillId="0" borderId="7" xfId="2" applyFont="1" applyBorder="1" applyAlignment="1">
      <alignment horizontal="center" vertical="center" wrapText="1"/>
    </xf>
    <xf numFmtId="0" fontId="33" fillId="0" borderId="6" xfId="2" applyFont="1" applyBorder="1" applyAlignment="1">
      <alignment horizontal="center" vertical="center" wrapText="1"/>
    </xf>
    <xf numFmtId="0" fontId="32" fillId="0" borderId="0" xfId="2" applyFont="1" applyAlignment="1">
      <alignment vertical="center" wrapText="1"/>
    </xf>
    <xf numFmtId="0" fontId="24" fillId="0" borderId="0" xfId="2" applyFont="1" applyAlignment="1">
      <alignment horizontal="center" vertical="center" wrapText="1"/>
    </xf>
    <xf numFmtId="0" fontId="25" fillId="0" borderId="0" xfId="2" applyFont="1" applyAlignment="1">
      <alignment horizontal="center" vertical="center" wrapText="1"/>
    </xf>
    <xf numFmtId="0" fontId="26" fillId="0" borderId="0" xfId="2" applyFont="1" applyAlignment="1">
      <alignment vertical="center" wrapText="1"/>
    </xf>
    <xf numFmtId="0" fontId="24" fillId="0" borderId="0" xfId="2" applyFont="1" applyAlignment="1">
      <alignment vertical="center" wrapText="1"/>
    </xf>
    <xf numFmtId="0" fontId="27" fillId="0" borderId="0" xfId="2" applyFont="1" applyAlignment="1">
      <alignment horizontal="center" vertical="center" wrapText="1"/>
    </xf>
    <xf numFmtId="0" fontId="29" fillId="0" borderId="5" xfId="2" applyFont="1" applyBorder="1" applyAlignment="1">
      <alignment horizontal="left" vertical="center" wrapText="1"/>
    </xf>
    <xf numFmtId="3" fontId="28" fillId="0" borderId="0" xfId="2" applyNumberFormat="1" applyFont="1" applyAlignment="1">
      <alignment vertical="center" wrapText="1"/>
    </xf>
    <xf numFmtId="3" fontId="28" fillId="0" borderId="11" xfId="2" applyNumberFormat="1" applyFont="1" applyBorder="1" applyAlignment="1" applyProtection="1">
      <alignment horizontal="center" vertical="center"/>
      <protection locked="0"/>
    </xf>
    <xf numFmtId="4" fontId="93" fillId="0" borderId="10" xfId="2" applyNumberFormat="1" applyFont="1" applyBorder="1" applyAlignment="1">
      <alignment horizontal="center" vertical="center"/>
    </xf>
    <xf numFmtId="3" fontId="28" fillId="3" borderId="11" xfId="2" applyNumberFormat="1" applyFont="1" applyFill="1" applyBorder="1" applyAlignment="1" applyProtection="1">
      <alignment horizontal="center" vertical="center"/>
      <protection locked="0"/>
    </xf>
    <xf numFmtId="165" fontId="93" fillId="0" borderId="10" xfId="1" applyNumberFormat="1" applyFont="1" applyBorder="1" applyAlignment="1">
      <alignment horizontal="center" vertical="center"/>
    </xf>
    <xf numFmtId="0" fontId="83" fillId="0" borderId="0" xfId="2" applyFont="1" applyAlignment="1">
      <alignment vertical="center" wrapText="1"/>
    </xf>
    <xf numFmtId="0" fontId="27" fillId="0" borderId="0" xfId="2" applyFont="1" applyAlignment="1">
      <alignment vertical="center" wrapText="1"/>
    </xf>
    <xf numFmtId="0" fontId="29" fillId="0" borderId="4" xfId="2" applyFont="1" applyBorder="1" applyAlignment="1">
      <alignment horizontal="left" vertical="center" wrapText="1"/>
    </xf>
    <xf numFmtId="3" fontId="28" fillId="0" borderId="15" xfId="2" applyNumberFormat="1" applyFont="1" applyBorder="1" applyAlignment="1" applyProtection="1">
      <alignment horizontal="center" vertical="center"/>
      <protection locked="0"/>
    </xf>
    <xf numFmtId="4" fontId="93" fillId="0" borderId="14" xfId="2" applyNumberFormat="1" applyFont="1" applyBorder="1" applyAlignment="1">
      <alignment horizontal="center" vertical="center"/>
    </xf>
    <xf numFmtId="3" fontId="28" fillId="3" borderId="15" xfId="2" applyNumberFormat="1" applyFont="1" applyFill="1" applyBorder="1" applyAlignment="1" applyProtection="1">
      <alignment horizontal="center" vertical="center"/>
      <protection locked="0"/>
    </xf>
    <xf numFmtId="165" fontId="93" fillId="0" borderId="14" xfId="1" applyNumberFormat="1" applyFont="1" applyBorder="1" applyAlignment="1">
      <alignment horizontal="center" vertical="center"/>
    </xf>
    <xf numFmtId="3" fontId="28" fillId="0" borderId="15" xfId="2" applyNumberFormat="1" applyFont="1" applyBorder="1" applyAlignment="1" applyProtection="1">
      <alignment horizontal="center" vertical="center" wrapText="1"/>
      <protection locked="0"/>
    </xf>
    <xf numFmtId="0" fontId="30" fillId="0" borderId="0" xfId="2" applyFont="1" applyAlignment="1">
      <alignment horizontal="center" vertical="center" wrapText="1"/>
    </xf>
    <xf numFmtId="0" fontId="30" fillId="0" borderId="0" xfId="2" applyFont="1" applyAlignment="1">
      <alignment vertical="center" wrapText="1"/>
    </xf>
    <xf numFmtId="3" fontId="28" fillId="3" borderId="15" xfId="2" applyNumberFormat="1" applyFont="1" applyFill="1" applyBorder="1" applyAlignment="1" applyProtection="1">
      <alignment horizontal="center" vertical="center" wrapText="1"/>
      <protection locked="0"/>
    </xf>
    <xf numFmtId="4" fontId="93" fillId="0" borderId="14" xfId="2" applyNumberFormat="1" applyFont="1" applyBorder="1" applyAlignment="1">
      <alignment horizontal="center" vertical="center" wrapText="1"/>
    </xf>
    <xf numFmtId="165" fontId="93" fillId="0" borderId="14" xfId="1" applyNumberFormat="1" applyFont="1" applyBorder="1" applyAlignment="1">
      <alignment horizontal="center" vertical="center" wrapText="1"/>
    </xf>
    <xf numFmtId="0" fontId="29" fillId="0" borderId="3" xfId="2" applyFont="1" applyBorder="1" applyAlignment="1">
      <alignment horizontal="left" vertical="center" wrapText="1"/>
    </xf>
    <xf numFmtId="3" fontId="28" fillId="0" borderId="7" xfId="2" applyNumberFormat="1" applyFont="1" applyBorder="1" applyAlignment="1" applyProtection="1">
      <alignment horizontal="center" vertical="center" wrapText="1"/>
      <protection locked="0"/>
    </xf>
    <xf numFmtId="4" fontId="93" fillId="0" borderId="6" xfId="2" applyNumberFormat="1" applyFont="1" applyBorder="1" applyAlignment="1">
      <alignment horizontal="center" vertical="center" wrapText="1"/>
    </xf>
    <xf numFmtId="3" fontId="28" fillId="3" borderId="7" xfId="2" applyNumberFormat="1" applyFont="1" applyFill="1" applyBorder="1" applyAlignment="1" applyProtection="1">
      <alignment horizontal="center" vertical="center" wrapText="1"/>
      <protection locked="0"/>
    </xf>
    <xf numFmtId="165" fontId="93" fillId="0" borderId="6" xfId="1" applyNumberFormat="1" applyFont="1" applyBorder="1" applyAlignment="1">
      <alignment horizontal="center" vertical="center" wrapText="1"/>
    </xf>
    <xf numFmtId="0" fontId="97" fillId="0" borderId="0" xfId="2" applyFont="1" applyAlignment="1">
      <alignment horizontal="center" vertical="center" wrapText="1"/>
    </xf>
    <xf numFmtId="165" fontId="97" fillId="0" borderId="0" xfId="1" applyNumberFormat="1" applyFont="1" applyBorder="1" applyAlignment="1">
      <alignment horizontal="center" vertical="center" wrapText="1"/>
    </xf>
    <xf numFmtId="0" fontId="8" fillId="0" borderId="0" xfId="2" applyFont="1" applyAlignment="1">
      <alignment vertical="center" wrapText="1"/>
    </xf>
    <xf numFmtId="0" fontId="23" fillId="0" borderId="2" xfId="2" applyFont="1" applyBorder="1" applyAlignment="1">
      <alignment horizontal="left" vertical="center" wrapText="1"/>
    </xf>
    <xf numFmtId="3" fontId="23" fillId="0" borderId="1" xfId="2" applyNumberFormat="1" applyFont="1" applyBorder="1" applyAlignment="1">
      <alignment horizontal="center" vertical="center" wrapText="1"/>
    </xf>
    <xf numFmtId="4" fontId="95" fillId="0" borderId="8" xfId="2" applyNumberFormat="1" applyFont="1" applyBorder="1" applyAlignment="1">
      <alignment horizontal="center" vertical="center" wrapText="1"/>
    </xf>
    <xf numFmtId="165" fontId="95" fillId="0" borderId="8" xfId="1" applyNumberFormat="1" applyFont="1" applyBorder="1" applyAlignment="1">
      <alignment horizontal="center" vertical="center" wrapText="1"/>
    </xf>
    <xf numFmtId="0" fontId="21" fillId="0" borderId="0" xfId="2" applyFont="1" applyAlignment="1">
      <alignment vertical="center" wrapText="1"/>
    </xf>
    <xf numFmtId="0" fontId="110" fillId="0" borderId="0" xfId="2" applyFont="1" applyAlignment="1">
      <alignment vertical="center" wrapText="1"/>
    </xf>
    <xf numFmtId="2" fontId="40" fillId="0" borderId="0" xfId="2" applyNumberFormat="1" applyFont="1" applyAlignment="1">
      <alignment vertical="center" wrapText="1"/>
    </xf>
    <xf numFmtId="0" fontId="37" fillId="0" borderId="0" xfId="2" applyFont="1" applyAlignment="1">
      <alignment vertical="center" wrapText="1"/>
    </xf>
    <xf numFmtId="2" fontId="39" fillId="0" borderId="0" xfId="2" applyNumberFormat="1" applyFont="1" applyAlignment="1">
      <alignment vertical="center" wrapText="1"/>
    </xf>
    <xf numFmtId="0" fontId="7" fillId="0" borderId="0" xfId="2" applyFont="1" applyAlignment="1">
      <alignment vertical="center" wrapText="1"/>
    </xf>
    <xf numFmtId="0" fontId="38" fillId="0" borderId="0" xfId="2" applyFont="1" applyAlignment="1">
      <alignment vertical="center" wrapText="1"/>
    </xf>
    <xf numFmtId="10" fontId="7" fillId="0" borderId="0" xfId="2" applyNumberFormat="1" applyFont="1" applyAlignment="1">
      <alignment vertical="center" wrapText="1"/>
    </xf>
    <xf numFmtId="0" fontId="104" fillId="0" borderId="0" xfId="2"/>
    <xf numFmtId="0" fontId="35" fillId="0" borderId="0" xfId="2" applyFont="1"/>
    <xf numFmtId="0" fontId="73" fillId="0" borderId="0" xfId="2" applyFont="1" applyAlignment="1">
      <alignment vertical="center" wrapText="1"/>
    </xf>
    <xf numFmtId="0" fontId="16" fillId="3" borderId="0" xfId="2" applyFont="1" applyFill="1" applyAlignment="1">
      <alignment horizontal="left" vertical="center"/>
    </xf>
    <xf numFmtId="0" fontId="70" fillId="3" borderId="0" xfId="2" applyFont="1" applyFill="1" applyAlignment="1">
      <alignment vertical="center" wrapText="1"/>
    </xf>
    <xf numFmtId="0" fontId="71" fillId="3" borderId="0" xfId="2" applyFont="1" applyFill="1" applyAlignment="1">
      <alignment vertical="center" wrapText="1"/>
    </xf>
    <xf numFmtId="0" fontId="50" fillId="0" borderId="0" xfId="2" applyFont="1" applyAlignment="1">
      <alignment vertical="center" wrapText="1"/>
    </xf>
    <xf numFmtId="0" fontId="42" fillId="0" borderId="6" xfId="2" applyFont="1" applyBorder="1" applyAlignment="1">
      <alignment horizontal="center" vertical="center" wrapText="1"/>
    </xf>
    <xf numFmtId="0" fontId="72" fillId="3" borderId="0" xfId="2" applyFont="1" applyFill="1" applyAlignment="1">
      <alignment vertical="center" wrapText="1"/>
    </xf>
    <xf numFmtId="0" fontId="91" fillId="0" borderId="0" xfId="2" applyFont="1" applyAlignment="1">
      <alignment horizontal="left" vertical="center" wrapText="1"/>
    </xf>
    <xf numFmtId="2" fontId="92" fillId="3" borderId="0" xfId="2" applyNumberFormat="1" applyFont="1" applyFill="1" applyAlignment="1">
      <alignment vertical="center" wrapText="1"/>
    </xf>
    <xf numFmtId="0" fontId="28" fillId="0" borderId="0" xfId="2" applyFont="1" applyAlignment="1">
      <alignment vertical="center" wrapText="1"/>
    </xf>
    <xf numFmtId="3" fontId="74" fillId="0" borderId="0" xfId="2" applyNumberFormat="1" applyFont="1" applyAlignment="1">
      <alignment vertical="center" wrapText="1"/>
    </xf>
    <xf numFmtId="3" fontId="28" fillId="0" borderId="11" xfId="2" applyNumberFormat="1" applyFont="1" applyBorder="1" applyAlignment="1">
      <alignment horizontal="center" vertical="center" wrapText="1"/>
    </xf>
    <xf numFmtId="0" fontId="115" fillId="0" borderId="0" xfId="2" applyFont="1" applyAlignment="1">
      <alignment vertical="center" wrapText="1"/>
    </xf>
    <xf numFmtId="0" fontId="115" fillId="0" borderId="0" xfId="2" applyFont="1" applyAlignment="1">
      <alignment horizontal="left" vertical="center" wrapText="1"/>
    </xf>
    <xf numFmtId="4" fontId="115" fillId="0" borderId="0" xfId="2" applyNumberFormat="1" applyFont="1" applyAlignment="1">
      <alignment horizontal="center" vertical="center"/>
    </xf>
    <xf numFmtId="0" fontId="75" fillId="0" borderId="0" xfId="2" applyFont="1" applyAlignment="1">
      <alignment vertical="center" wrapText="1"/>
    </xf>
    <xf numFmtId="3" fontId="28" fillId="0" borderId="15" xfId="2" applyNumberFormat="1" applyFont="1" applyBorder="1" applyAlignment="1">
      <alignment horizontal="center" vertical="center" wrapText="1"/>
    </xf>
    <xf numFmtId="4" fontId="115" fillId="0" borderId="0" xfId="2" applyNumberFormat="1" applyFont="1" applyAlignment="1">
      <alignment horizontal="center" vertical="center" wrapText="1"/>
    </xf>
    <xf numFmtId="0" fontId="77" fillId="0" borderId="0" xfId="2" applyFont="1" applyAlignment="1">
      <alignment vertical="center" wrapText="1"/>
    </xf>
    <xf numFmtId="0" fontId="65" fillId="0" borderId="4" xfId="2" applyFont="1" applyBorder="1" applyAlignment="1">
      <alignment horizontal="left" vertical="center" wrapText="1"/>
    </xf>
    <xf numFmtId="3" fontId="6" fillId="0" borderId="15" xfId="2" applyNumberFormat="1" applyFont="1" applyBorder="1" applyAlignment="1" applyProtection="1">
      <alignment horizontal="center" vertical="center"/>
      <protection locked="0"/>
    </xf>
    <xf numFmtId="4" fontId="98" fillId="0" borderId="14" xfId="2" applyNumberFormat="1" applyFont="1" applyBorder="1" applyAlignment="1">
      <alignment horizontal="center" vertical="center"/>
    </xf>
    <xf numFmtId="3" fontId="6" fillId="0" borderId="15" xfId="2" applyNumberFormat="1" applyFont="1" applyBorder="1" applyAlignment="1">
      <alignment horizontal="center" vertical="center" wrapText="1"/>
    </xf>
    <xf numFmtId="0" fontId="43" fillId="0" borderId="0" xfId="2" applyFont="1" applyAlignment="1">
      <alignment vertical="center" wrapText="1"/>
    </xf>
    <xf numFmtId="0" fontId="27" fillId="0" borderId="3" xfId="2" applyFont="1" applyBorder="1" applyAlignment="1">
      <alignment vertical="center" wrapText="1"/>
    </xf>
    <xf numFmtId="0" fontId="63" fillId="0" borderId="7" xfId="2" applyFont="1" applyBorder="1" applyAlignment="1">
      <alignment vertical="center" wrapText="1"/>
    </xf>
    <xf numFmtId="0" fontId="99" fillId="0" borderId="6" xfId="2" applyFont="1" applyBorder="1" applyAlignment="1">
      <alignment vertical="center" wrapText="1"/>
    </xf>
    <xf numFmtId="2" fontId="40" fillId="0" borderId="0" xfId="2" applyNumberFormat="1" applyFont="1" applyAlignment="1">
      <alignment horizontal="left" vertical="center" wrapText="1"/>
    </xf>
    <xf numFmtId="2" fontId="100" fillId="0" borderId="0" xfId="2" applyNumberFormat="1" applyFont="1" applyAlignment="1">
      <alignment horizontal="left" vertical="center" wrapText="1"/>
    </xf>
    <xf numFmtId="0" fontId="101" fillId="0" borderId="0" xfId="2" applyFont="1" applyAlignment="1">
      <alignment vertical="center" wrapText="1"/>
    </xf>
    <xf numFmtId="0" fontId="109" fillId="3" borderId="0" xfId="2" applyFont="1" applyFill="1" applyAlignment="1">
      <alignment vertical="center" wrapText="1"/>
    </xf>
    <xf numFmtId="0" fontId="109" fillId="0" borderId="0" xfId="2" applyFont="1" applyAlignment="1">
      <alignment vertical="center" wrapText="1"/>
    </xf>
    <xf numFmtId="0" fontId="53" fillId="0" borderId="2" xfId="2" applyFont="1" applyBorder="1" applyAlignment="1">
      <alignment horizontal="left" vertical="center" wrapText="1"/>
    </xf>
    <xf numFmtId="0" fontId="64" fillId="0" borderId="0" xfId="2" applyFont="1" applyAlignment="1">
      <alignment vertical="center" wrapText="1"/>
    </xf>
    <xf numFmtId="0" fontId="53" fillId="0" borderId="0" xfId="2" applyFont="1" applyAlignment="1">
      <alignment horizontal="left" vertical="center" wrapText="1"/>
    </xf>
    <xf numFmtId="3" fontId="23" fillId="0" borderId="0" xfId="2" applyNumberFormat="1" applyFont="1" applyAlignment="1">
      <alignment horizontal="center" vertical="center" wrapText="1"/>
    </xf>
    <xf numFmtId="4" fontId="23" fillId="0" borderId="0" xfId="2" applyNumberFormat="1" applyFont="1" applyAlignment="1">
      <alignment horizontal="center" vertical="center" wrapText="1"/>
    </xf>
    <xf numFmtId="0" fontId="16" fillId="0" borderId="0" xfId="2" applyFont="1" applyAlignment="1">
      <alignment vertical="center" wrapText="1"/>
    </xf>
    <xf numFmtId="1" fontId="6" fillId="0" borderId="0" xfId="1" applyNumberFormat="1" applyFont="1" applyBorder="1" applyAlignment="1">
      <alignment horizontal="center" vertical="center"/>
    </xf>
    <xf numFmtId="0" fontId="89" fillId="0" borderId="0" xfId="2" applyFont="1"/>
    <xf numFmtId="0" fontId="89" fillId="0" borderId="0" xfId="2" applyFont="1" applyAlignment="1">
      <alignment horizontal="left" vertical="center" wrapText="1"/>
    </xf>
    <xf numFmtId="165" fontId="89" fillId="0" borderId="0" xfId="1" applyNumberFormat="1" applyFont="1" applyBorder="1" applyAlignment="1">
      <alignment horizontal="center" vertical="center"/>
    </xf>
    <xf numFmtId="165" fontId="89" fillId="0" borderId="0" xfId="1" applyNumberFormat="1" applyFont="1" applyBorder="1" applyAlignment="1">
      <alignment horizontal="center" vertical="center" wrapText="1"/>
    </xf>
    <xf numFmtId="0" fontId="89" fillId="0" borderId="0" xfId="2" applyFont="1" applyAlignment="1">
      <alignment vertical="center" wrapText="1"/>
    </xf>
    <xf numFmtId="0" fontId="116" fillId="0" borderId="0" xfId="2" applyFont="1" applyAlignment="1">
      <alignment vertical="center" wrapText="1"/>
    </xf>
    <xf numFmtId="0" fontId="117" fillId="0" borderId="0" xfId="2" applyFont="1" applyAlignment="1">
      <alignment vertical="center" wrapText="1"/>
    </xf>
    <xf numFmtId="0" fontId="118" fillId="0" borderId="0" xfId="2" applyFont="1" applyAlignment="1">
      <alignment horizontal="center" vertical="center" wrapText="1"/>
    </xf>
    <xf numFmtId="0" fontId="119" fillId="0" borderId="0" xfId="2" applyFont="1" applyAlignment="1">
      <alignment vertical="center" wrapText="1"/>
    </xf>
    <xf numFmtId="0" fontId="120" fillId="0" borderId="0" xfId="2" applyFont="1" applyAlignment="1">
      <alignment vertical="center"/>
    </xf>
    <xf numFmtId="0" fontId="10" fillId="0" borderId="0" xfId="2" applyFont="1" applyAlignment="1">
      <alignment horizontal="left" vertical="center"/>
    </xf>
    <xf numFmtId="0" fontId="121" fillId="2" borderId="0" xfId="5" applyFont="1" applyFill="1" applyAlignment="1">
      <alignment vertical="center"/>
    </xf>
    <xf numFmtId="0" fontId="33" fillId="0" borderId="0" xfId="2" applyFont="1" applyAlignment="1">
      <alignment horizontal="center" vertical="center" wrapText="1"/>
    </xf>
    <xf numFmtId="0" fontId="28" fillId="0" borderId="0" xfId="2" applyFont="1" applyAlignment="1">
      <alignment horizontal="center" vertical="center" wrapText="1"/>
    </xf>
    <xf numFmtId="3" fontId="104" fillId="0" borderId="0" xfId="2" applyNumberFormat="1"/>
    <xf numFmtId="3" fontId="105" fillId="4" borderId="0" xfId="3" applyNumberFormat="1" applyFont="1" applyFill="1" applyAlignment="1">
      <alignment horizontal="center" vertical="center" wrapText="1"/>
    </xf>
    <xf numFmtId="3" fontId="125" fillId="4" borderId="0" xfId="3" applyNumberFormat="1" applyFont="1" applyFill="1" applyAlignment="1">
      <alignment horizontal="center" vertical="center" wrapText="1"/>
    </xf>
    <xf numFmtId="3" fontId="125" fillId="4" borderId="27" xfId="3" applyNumberFormat="1" applyFont="1" applyFill="1" applyBorder="1" applyAlignment="1">
      <alignment horizontal="center" vertical="center" wrapText="1"/>
    </xf>
    <xf numFmtId="3" fontId="125" fillId="4" borderId="28" xfId="3" applyNumberFormat="1" applyFont="1" applyFill="1" applyBorder="1" applyAlignment="1">
      <alignment horizontal="center" vertical="center" wrapText="1"/>
    </xf>
    <xf numFmtId="3" fontId="125" fillId="4" borderId="29" xfId="3" applyNumberFormat="1" applyFont="1" applyFill="1" applyBorder="1" applyAlignment="1">
      <alignment horizontal="center" vertical="center" wrapText="1"/>
    </xf>
    <xf numFmtId="3" fontId="126" fillId="4" borderId="30" xfId="3" applyNumberFormat="1" applyFont="1" applyFill="1" applyBorder="1" applyAlignment="1">
      <alignment horizontal="center" vertical="center" wrapText="1"/>
    </xf>
    <xf numFmtId="3" fontId="125" fillId="4" borderId="21" xfId="3" applyNumberFormat="1" applyFont="1" applyFill="1" applyBorder="1" applyAlignment="1">
      <alignment horizontal="center" vertical="center" wrapText="1"/>
    </xf>
    <xf numFmtId="0" fontId="105" fillId="4" borderId="25" xfId="2" applyFont="1" applyFill="1" applyBorder="1" applyAlignment="1">
      <alignment vertical="center" wrapText="1"/>
    </xf>
    <xf numFmtId="0" fontId="105" fillId="4" borderId="19" xfId="2" applyFont="1" applyFill="1" applyBorder="1" applyAlignment="1">
      <alignment vertical="center" wrapText="1"/>
    </xf>
    <xf numFmtId="0" fontId="105" fillId="4" borderId="0" xfId="2" applyFont="1" applyFill="1" applyAlignment="1">
      <alignment horizontal="center" vertical="center" wrapText="1"/>
    </xf>
    <xf numFmtId="0" fontId="65" fillId="4" borderId="32" xfId="3" applyFont="1" applyFill="1" applyBorder="1" applyAlignment="1">
      <alignment horizontal="left" vertical="center" indent="1"/>
    </xf>
    <xf numFmtId="0" fontId="65" fillId="4" borderId="30" xfId="3" applyFont="1" applyFill="1" applyBorder="1" applyAlignment="1">
      <alignment horizontal="left" vertical="center" indent="1"/>
    </xf>
    <xf numFmtId="3" fontId="126" fillId="4" borderId="33" xfId="3" applyNumberFormat="1" applyFont="1" applyFill="1" applyBorder="1" applyAlignment="1">
      <alignment horizontal="left" vertical="center" wrapText="1" indent="1"/>
    </xf>
    <xf numFmtId="3" fontId="127" fillId="4" borderId="34" xfId="2" applyNumberFormat="1" applyFont="1" applyFill="1" applyBorder="1" applyAlignment="1" applyProtection="1">
      <alignment horizontal="center" vertical="center"/>
      <protection locked="0"/>
    </xf>
    <xf numFmtId="4" fontId="128" fillId="4" borderId="35" xfId="2" applyNumberFormat="1" applyFont="1" applyFill="1" applyBorder="1" applyAlignment="1">
      <alignment horizontal="center" vertical="center"/>
    </xf>
    <xf numFmtId="3" fontId="6" fillId="4" borderId="18" xfId="2" applyNumberFormat="1" applyFont="1" applyFill="1" applyBorder="1" applyAlignment="1" applyProtection="1">
      <alignment horizontal="center" vertical="center"/>
      <protection locked="0"/>
    </xf>
    <xf numFmtId="0" fontId="65" fillId="4" borderId="33" xfId="3" applyFont="1" applyFill="1" applyBorder="1" applyAlignment="1">
      <alignment horizontal="left" vertical="center" indent="1"/>
    </xf>
    <xf numFmtId="3" fontId="6" fillId="4" borderId="32" xfId="2" applyNumberFormat="1" applyFont="1" applyFill="1" applyBorder="1" applyAlignment="1" applyProtection="1">
      <alignment horizontal="center" vertical="center"/>
      <protection locked="0"/>
    </xf>
    <xf numFmtId="3" fontId="6" fillId="4" borderId="30" xfId="2" applyNumberFormat="1" applyFont="1" applyFill="1" applyBorder="1" applyAlignment="1" applyProtection="1">
      <alignment horizontal="center" vertical="center"/>
      <protection locked="0"/>
    </xf>
    <xf numFmtId="3" fontId="127" fillId="4" borderId="36" xfId="2" applyNumberFormat="1" applyFont="1" applyFill="1" applyBorder="1" applyAlignment="1" applyProtection="1">
      <alignment horizontal="center" vertical="center"/>
      <protection locked="0"/>
    </xf>
    <xf numFmtId="4" fontId="98" fillId="4" borderId="19" xfId="2" applyNumberFormat="1" applyFont="1" applyFill="1" applyBorder="1" applyAlignment="1">
      <alignment horizontal="center" vertical="center"/>
    </xf>
    <xf numFmtId="3" fontId="6" fillId="4" borderId="26" xfId="2" applyNumberFormat="1" applyFont="1" applyFill="1" applyBorder="1" applyAlignment="1" applyProtection="1">
      <alignment horizontal="center" vertical="center"/>
      <protection locked="0"/>
    </xf>
    <xf numFmtId="4" fontId="98" fillId="4" borderId="31" xfId="2" applyNumberFormat="1" applyFont="1" applyFill="1" applyBorder="1" applyAlignment="1">
      <alignment horizontal="center" vertical="center"/>
    </xf>
    <xf numFmtId="3" fontId="6" fillId="4" borderId="20" xfId="2" applyNumberFormat="1" applyFont="1" applyFill="1" applyBorder="1" applyAlignment="1" applyProtection="1">
      <alignment horizontal="center" vertical="center"/>
      <protection locked="0"/>
    </xf>
    <xf numFmtId="4" fontId="98" fillId="4" borderId="21" xfId="2" applyNumberFormat="1" applyFont="1" applyFill="1" applyBorder="1" applyAlignment="1">
      <alignment horizontal="center" vertical="center"/>
    </xf>
    <xf numFmtId="3" fontId="125" fillId="4" borderId="20" xfId="3" applyNumberFormat="1" applyFont="1" applyFill="1" applyBorder="1" applyAlignment="1">
      <alignment horizontal="center" vertical="center" wrapText="1"/>
    </xf>
    <xf numFmtId="3" fontId="125" fillId="4" borderId="37" xfId="3" applyNumberFormat="1" applyFont="1" applyFill="1" applyBorder="1" applyAlignment="1">
      <alignment horizontal="center" vertical="center" wrapText="1"/>
    </xf>
    <xf numFmtId="3" fontId="105" fillId="4" borderId="30" xfId="3" applyNumberFormat="1" applyFont="1" applyFill="1" applyBorder="1" applyAlignment="1">
      <alignment horizontal="center" vertical="center" wrapText="1"/>
    </xf>
    <xf numFmtId="3" fontId="125" fillId="4" borderId="30" xfId="3" applyNumberFormat="1" applyFont="1" applyFill="1" applyBorder="1" applyAlignment="1">
      <alignment horizontal="center" vertical="center" wrapText="1"/>
    </xf>
    <xf numFmtId="3" fontId="127" fillId="4" borderId="30" xfId="2" applyNumberFormat="1" applyFont="1" applyFill="1" applyBorder="1" applyAlignment="1" applyProtection="1">
      <alignment horizontal="center" vertical="center"/>
      <protection locked="0"/>
    </xf>
    <xf numFmtId="0" fontId="105" fillId="4" borderId="18" xfId="2" applyFont="1" applyFill="1" applyBorder="1" applyAlignment="1">
      <alignment vertical="center" wrapText="1"/>
    </xf>
    <xf numFmtId="0" fontId="105" fillId="4" borderId="0" xfId="2" applyFont="1" applyFill="1" applyAlignment="1">
      <alignment vertical="center" wrapText="1"/>
    </xf>
    <xf numFmtId="3" fontId="127" fillId="4" borderId="26" xfId="2" applyNumberFormat="1" applyFont="1" applyFill="1" applyBorder="1" applyAlignment="1" applyProtection="1">
      <alignment horizontal="center" vertical="center"/>
      <protection locked="0"/>
    </xf>
    <xf numFmtId="4" fontId="128" fillId="4" borderId="38" xfId="2" applyNumberFormat="1" applyFont="1" applyFill="1" applyBorder="1" applyAlignment="1">
      <alignment horizontal="center" vertical="center"/>
    </xf>
    <xf numFmtId="0" fontId="113" fillId="4" borderId="0" xfId="0" applyFont="1" applyFill="1"/>
    <xf numFmtId="0" fontId="123" fillId="4" borderId="0" xfId="0" applyFont="1" applyFill="1" applyBorder="1"/>
    <xf numFmtId="0" fontId="0" fillId="4" borderId="0" xfId="0" applyFill="1" applyBorder="1"/>
    <xf numFmtId="0" fontId="127" fillId="6" borderId="34" xfId="0" applyFont="1" applyFill="1" applyBorder="1" applyAlignment="1">
      <alignment horizontal="center" vertical="center"/>
    </xf>
    <xf numFmtId="0" fontId="127" fillId="6" borderId="35" xfId="0" applyFont="1" applyFill="1" applyBorder="1" applyAlignment="1">
      <alignment horizontal="center" vertical="center" wrapText="1"/>
    </xf>
    <xf numFmtId="0" fontId="127" fillId="6" borderId="38" xfId="0" applyFont="1" applyFill="1" applyBorder="1" applyAlignment="1">
      <alignment horizontal="center" vertical="center"/>
    </xf>
    <xf numFmtId="0" fontId="127" fillId="4" borderId="34" xfId="0" applyFont="1" applyFill="1" applyBorder="1"/>
    <xf numFmtId="0" fontId="113" fillId="0" borderId="0" xfId="0" applyFont="1"/>
    <xf numFmtId="0" fontId="120" fillId="0" borderId="0" xfId="0" applyFont="1" applyAlignment="1">
      <alignment vertical="center"/>
    </xf>
    <xf numFmtId="0" fontId="121" fillId="0" borderId="0" xfId="0" applyFont="1" applyAlignment="1" applyProtection="1">
      <alignment vertical="center" wrapText="1"/>
      <protection locked="0"/>
    </xf>
    <xf numFmtId="0" fontId="124" fillId="0" borderId="0" xfId="0" applyFont="1" applyAlignment="1">
      <alignment horizontal="left" vertical="center"/>
    </xf>
    <xf numFmtId="0" fontId="123" fillId="0" borderId="0" xfId="0" applyFont="1"/>
    <xf numFmtId="0" fontId="123" fillId="0" borderId="0" xfId="0" applyFont="1" applyBorder="1"/>
    <xf numFmtId="0" fontId="129" fillId="0" borderId="32" xfId="0" applyFont="1" applyBorder="1"/>
    <xf numFmtId="0" fontId="129" fillId="0" borderId="30" xfId="0" applyFont="1" applyBorder="1"/>
    <xf numFmtId="0" fontId="127" fillId="0" borderId="36" xfId="0" applyFont="1" applyBorder="1" applyAlignment="1">
      <alignment wrapText="1"/>
    </xf>
    <xf numFmtId="2" fontId="130" fillId="0" borderId="0" xfId="0" applyNumberFormat="1" applyFont="1" applyBorder="1" applyAlignment="1">
      <alignment horizontal="center"/>
    </xf>
    <xf numFmtId="2" fontId="128" fillId="0" borderId="35" xfId="0" applyNumberFormat="1" applyFont="1" applyBorder="1" applyAlignment="1">
      <alignment horizontal="center" wrapText="1"/>
    </xf>
    <xf numFmtId="2" fontId="130" fillId="0" borderId="19" xfId="0" applyNumberFormat="1" applyFont="1" applyBorder="1" applyAlignment="1">
      <alignment horizontal="center"/>
    </xf>
    <xf numFmtId="2" fontId="130" fillId="0" borderId="31" xfId="0" applyNumberFormat="1" applyFont="1" applyBorder="1" applyAlignment="1">
      <alignment horizontal="center"/>
    </xf>
    <xf numFmtId="2" fontId="128" fillId="0" borderId="38" xfId="0" applyNumberFormat="1" applyFont="1" applyBorder="1" applyAlignment="1">
      <alignment horizontal="center" wrapText="1"/>
    </xf>
    <xf numFmtId="168" fontId="116" fillId="0" borderId="0" xfId="0" applyNumberFormat="1" applyFont="1" applyBorder="1" applyAlignment="1">
      <alignment horizontal="center"/>
    </xf>
    <xf numFmtId="168" fontId="116" fillId="0" borderId="18" xfId="0" applyNumberFormat="1" applyFont="1" applyBorder="1" applyAlignment="1">
      <alignment horizontal="center"/>
    </xf>
    <xf numFmtId="168" fontId="116" fillId="0" borderId="26" xfId="0" applyNumberFormat="1" applyFont="1" applyBorder="1" applyAlignment="1">
      <alignment horizontal="center"/>
    </xf>
    <xf numFmtId="168" fontId="127" fillId="0" borderId="34" xfId="0" applyNumberFormat="1" applyFont="1" applyBorder="1" applyAlignment="1">
      <alignment horizontal="center" wrapText="1"/>
    </xf>
    <xf numFmtId="167" fontId="0" fillId="5" borderId="25" xfId="0" applyNumberFormat="1" applyFill="1" applyBorder="1" applyAlignment="1">
      <alignment horizontal="center"/>
    </xf>
    <xf numFmtId="167" fontId="0" fillId="5" borderId="19" xfId="0" applyNumberFormat="1" applyFill="1" applyBorder="1" applyAlignment="1">
      <alignment horizontal="center"/>
    </xf>
    <xf numFmtId="167" fontId="0" fillId="4" borderId="0" xfId="0" applyNumberFormat="1" applyFill="1" applyBorder="1" applyAlignment="1">
      <alignment horizontal="center"/>
    </xf>
    <xf numFmtId="167" fontId="0" fillId="4" borderId="31" xfId="0" applyNumberFormat="1" applyFill="1" applyBorder="1" applyAlignment="1">
      <alignment horizontal="center"/>
    </xf>
    <xf numFmtId="167" fontId="0" fillId="5" borderId="0" xfId="0" applyNumberFormat="1" applyFill="1" applyBorder="1" applyAlignment="1">
      <alignment horizontal="center"/>
    </xf>
    <xf numFmtId="167" fontId="0" fillId="5" borderId="31" xfId="0" applyNumberFormat="1" applyFill="1" applyBorder="1" applyAlignment="1">
      <alignment horizontal="center"/>
    </xf>
    <xf numFmtId="167" fontId="0" fillId="4" borderId="39" xfId="0" applyNumberFormat="1" applyFill="1" applyBorder="1" applyAlignment="1">
      <alignment horizontal="center"/>
    </xf>
    <xf numFmtId="167" fontId="0" fillId="4" borderId="21" xfId="0" applyNumberFormat="1" applyFill="1" applyBorder="1" applyAlignment="1">
      <alignment horizontal="center"/>
    </xf>
    <xf numFmtId="9" fontId="127" fillId="4" borderId="35" xfId="0" applyNumberFormat="1" applyFont="1" applyFill="1" applyBorder="1" applyAlignment="1">
      <alignment horizontal="center"/>
    </xf>
    <xf numFmtId="167" fontId="127" fillId="4" borderId="38" xfId="0" applyNumberFormat="1" applyFont="1" applyFill="1" applyBorder="1" applyAlignment="1">
      <alignment horizontal="center"/>
    </xf>
    <xf numFmtId="0" fontId="122" fillId="0" borderId="0" xfId="0" applyFont="1" applyAlignment="1">
      <alignment vertical="center"/>
    </xf>
    <xf numFmtId="0" fontId="113" fillId="4" borderId="0" xfId="0" applyFont="1" applyFill="1" applyBorder="1"/>
    <xf numFmtId="0" fontId="102" fillId="4" borderId="0" xfId="0" applyFont="1" applyFill="1" applyBorder="1"/>
    <xf numFmtId="3" fontId="113" fillId="4" borderId="0" xfId="0" applyNumberFormat="1" applyFont="1" applyFill="1" applyBorder="1"/>
    <xf numFmtId="10" fontId="113" fillId="4" borderId="0" xfId="0" applyNumberFormat="1" applyFont="1" applyFill="1" applyBorder="1"/>
    <xf numFmtId="0" fontId="103" fillId="4" borderId="0" xfId="0" applyFont="1" applyFill="1" applyBorder="1"/>
    <xf numFmtId="3" fontId="103" fillId="4" borderId="0" xfId="0" applyNumberFormat="1" applyFont="1" applyFill="1" applyBorder="1"/>
    <xf numFmtId="10" fontId="103" fillId="4" borderId="0" xfId="0" applyNumberFormat="1" applyFont="1" applyFill="1" applyBorder="1"/>
    <xf numFmtId="0" fontId="65" fillId="5" borderId="18" xfId="0" applyFont="1" applyFill="1" applyBorder="1"/>
    <xf numFmtId="0" fontId="65" fillId="4" borderId="26" xfId="0" applyFont="1" applyFill="1" applyBorder="1"/>
    <xf numFmtId="0" fontId="65" fillId="5" borderId="26" xfId="0" applyFont="1" applyFill="1" applyBorder="1"/>
    <xf numFmtId="0" fontId="65" fillId="4" borderId="20" xfId="0" applyFont="1" applyFill="1" applyBorder="1"/>
    <xf numFmtId="0" fontId="124" fillId="0" borderId="0" xfId="0" applyFont="1" applyAlignment="1" applyProtection="1">
      <alignment vertical="center" wrapText="1"/>
      <protection locked="0"/>
    </xf>
    <xf numFmtId="0" fontId="8" fillId="2" borderId="0" xfId="5" applyFont="1" applyFill="1" applyAlignment="1">
      <alignment horizontal="center" vertical="center"/>
    </xf>
    <xf numFmtId="0" fontId="22" fillId="0" borderId="0" xfId="0" applyFont="1" applyBorder="1" applyAlignment="1">
      <alignment horizontal="left" vertical="center" wrapText="1"/>
    </xf>
    <xf numFmtId="3" fontId="28" fillId="0" borderId="11" xfId="0" applyNumberFormat="1" applyFont="1" applyBorder="1" applyAlignment="1" applyProtection="1">
      <alignment horizontal="center" vertical="center"/>
      <protection locked="0"/>
    </xf>
    <xf numFmtId="3" fontId="28" fillId="0" borderId="15" xfId="0" applyNumberFormat="1" applyFont="1" applyBorder="1" applyAlignment="1" applyProtection="1">
      <alignment horizontal="center" vertical="center"/>
      <protection locked="0"/>
    </xf>
    <xf numFmtId="3" fontId="28" fillId="0" borderId="15" xfId="0" applyNumberFormat="1" applyFont="1" applyBorder="1" applyAlignment="1" applyProtection="1">
      <alignment horizontal="center" vertical="center" wrapText="1"/>
      <protection locked="0"/>
    </xf>
    <xf numFmtId="3" fontId="28" fillId="0" borderId="7" xfId="0" applyNumberFormat="1" applyFont="1" applyBorder="1" applyAlignment="1" applyProtection="1">
      <alignment horizontal="center" vertical="center" wrapText="1"/>
      <protection locked="0"/>
    </xf>
    <xf numFmtId="0" fontId="33" fillId="0" borderId="17" xfId="2" applyFont="1" applyBorder="1" applyAlignment="1">
      <alignment horizontal="center" vertical="center" wrapText="1"/>
    </xf>
    <xf numFmtId="4" fontId="95" fillId="0" borderId="9" xfId="2" applyNumberFormat="1" applyFont="1" applyBorder="1" applyAlignment="1">
      <alignment horizontal="center" vertical="center" wrapText="1"/>
    </xf>
    <xf numFmtId="49" fontId="22" fillId="0" borderId="0" xfId="2" applyNumberFormat="1" applyFont="1" applyAlignment="1">
      <alignment vertical="center" wrapText="1"/>
    </xf>
    <xf numFmtId="0" fontId="63" fillId="0" borderId="17" xfId="2" applyFont="1" applyBorder="1" applyAlignment="1">
      <alignment vertical="center" wrapText="1"/>
    </xf>
    <xf numFmtId="4" fontId="93" fillId="0" borderId="16" xfId="2" applyNumberFormat="1" applyFont="1" applyBorder="1" applyAlignment="1">
      <alignment horizontal="center" vertical="center" wrapText="1"/>
    </xf>
    <xf numFmtId="4" fontId="93" fillId="0" borderId="0" xfId="2" applyNumberFormat="1" applyFont="1" applyAlignment="1">
      <alignment horizontal="center" vertical="center" wrapText="1"/>
    </xf>
    <xf numFmtId="4" fontId="98" fillId="0" borderId="0" xfId="2" applyNumberFormat="1" applyFont="1" applyAlignment="1">
      <alignment horizontal="center" vertical="center" wrapText="1"/>
    </xf>
    <xf numFmtId="3" fontId="51" fillId="0" borderId="15" xfId="7" applyNumberFormat="1" applyFont="1" applyBorder="1" applyAlignment="1" applyProtection="1">
      <alignment horizontal="center" vertical="center"/>
      <protection locked="0"/>
    </xf>
    <xf numFmtId="4" fontId="55" fillId="0" borderId="14" xfId="7" applyNumberFormat="1" applyFont="1" applyBorder="1" applyAlignment="1">
      <alignment horizontal="center" vertical="center"/>
    </xf>
    <xf numFmtId="10" fontId="51" fillId="0" borderId="5" xfId="7" applyNumberFormat="1" applyFont="1" applyBorder="1" applyAlignment="1">
      <alignment vertical="center" wrapText="1"/>
    </xf>
    <xf numFmtId="10" fontId="51" fillId="0" borderId="4" xfId="7" applyNumberFormat="1" applyFont="1" applyBorder="1" applyAlignment="1">
      <alignment vertical="center" wrapText="1"/>
    </xf>
    <xf numFmtId="3" fontId="51" fillId="0" borderId="1" xfId="7" applyNumberFormat="1" applyFont="1" applyBorder="1" applyAlignment="1" applyProtection="1">
      <alignment horizontal="center" vertical="center"/>
      <protection locked="0"/>
    </xf>
    <xf numFmtId="4" fontId="55" fillId="0" borderId="8" xfId="7" applyNumberFormat="1" applyFont="1" applyBorder="1" applyAlignment="1">
      <alignment horizontal="center" vertical="center"/>
    </xf>
    <xf numFmtId="10" fontId="56" fillId="0" borderId="2" xfId="7" applyNumberFormat="1" applyFont="1" applyBorder="1" applyAlignment="1">
      <alignment vertical="center" wrapText="1"/>
    </xf>
    <xf numFmtId="3" fontId="56" fillId="0" borderId="1" xfId="7" applyNumberFormat="1" applyFont="1" applyBorder="1" applyAlignment="1" applyProtection="1">
      <alignment horizontal="center" vertical="center"/>
      <protection locked="0"/>
    </xf>
    <xf numFmtId="0" fontId="53" fillId="0" borderId="16" xfId="0" applyFont="1" applyBorder="1" applyAlignment="1">
      <alignment horizontal="left" vertical="center" wrapText="1"/>
    </xf>
    <xf numFmtId="4" fontId="134" fillId="0" borderId="8" xfId="0" applyNumberFormat="1" applyFont="1" applyBorder="1" applyAlignment="1">
      <alignment horizontal="center" vertical="center"/>
    </xf>
    <xf numFmtId="9" fontId="51" fillId="0" borderId="0" xfId="8" applyFont="1" applyAlignment="1">
      <alignment vertical="center" wrapText="1"/>
    </xf>
    <xf numFmtId="0" fontId="80" fillId="0" borderId="0" xfId="0" applyFont="1" applyAlignment="1">
      <alignment horizontal="left" vertical="center"/>
    </xf>
    <xf numFmtId="0" fontId="136" fillId="4" borderId="0" xfId="0" applyFont="1" applyFill="1" applyBorder="1"/>
    <xf numFmtId="3" fontId="0" fillId="4" borderId="0" xfId="0" applyNumberFormat="1" applyFill="1" applyBorder="1"/>
    <xf numFmtId="10" fontId="0" fillId="4" borderId="0" xfId="0" applyNumberFormat="1" applyFill="1" applyBorder="1"/>
    <xf numFmtId="0" fontId="131" fillId="0" borderId="0" xfId="2" applyFont="1" applyAlignment="1">
      <alignment horizontal="center" vertical="center" wrapText="1"/>
    </xf>
    <xf numFmtId="0" fontId="82" fillId="0" borderId="0" xfId="2" applyFont="1" applyAlignment="1">
      <alignment vertical="center" wrapText="1"/>
    </xf>
    <xf numFmtId="3" fontId="82" fillId="0" borderId="0" xfId="2" applyNumberFormat="1" applyFont="1" applyAlignment="1">
      <alignment vertical="center" wrapText="1"/>
    </xf>
    <xf numFmtId="0" fontId="137" fillId="0" borderId="0" xfId="2" applyFont="1" applyAlignment="1">
      <alignment horizontal="center" vertical="center" wrapText="1"/>
    </xf>
    <xf numFmtId="0" fontId="89" fillId="0" borderId="0" xfId="2" applyFont="1" applyAlignment="1">
      <alignment horizontal="center" vertical="center" wrapText="1"/>
    </xf>
    <xf numFmtId="0" fontId="81" fillId="0" borderId="0" xfId="2" applyFont="1" applyAlignment="1">
      <alignment vertical="center" wrapText="1"/>
    </xf>
    <xf numFmtId="2" fontId="89" fillId="0" borderId="0" xfId="1" applyNumberFormat="1" applyFont="1" applyBorder="1" applyAlignment="1">
      <alignment horizontal="center" vertical="center"/>
    </xf>
    <xf numFmtId="2" fontId="89" fillId="0" borderId="0" xfId="1" applyNumberFormat="1" applyFont="1" applyBorder="1" applyAlignment="1">
      <alignment horizontal="center" vertical="center" wrapText="1"/>
    </xf>
    <xf numFmtId="2" fontId="89" fillId="0" borderId="0" xfId="2" applyNumberFormat="1" applyFont="1" applyAlignment="1">
      <alignment vertical="center" wrapText="1"/>
    </xf>
    <xf numFmtId="0" fontId="80" fillId="0" borderId="0" xfId="2" applyFont="1" applyAlignment="1">
      <alignment vertical="center" wrapText="1"/>
    </xf>
    <xf numFmtId="166" fontId="116" fillId="0" borderId="26" xfId="0" applyNumberFormat="1" applyFont="1" applyBorder="1" applyAlignment="1">
      <alignment horizontal="center"/>
    </xf>
    <xf numFmtId="3" fontId="105" fillId="4" borderId="18" xfId="3" applyNumberFormat="1" applyFont="1" applyFill="1" applyBorder="1" applyAlignment="1">
      <alignment horizontal="center" vertical="center" wrapText="1"/>
    </xf>
    <xf numFmtId="0" fontId="127" fillId="0" borderId="20" xfId="0" applyFont="1" applyBorder="1" applyAlignment="1">
      <alignment horizontal="center" vertical="center" wrapText="1"/>
    </xf>
    <xf numFmtId="0" fontId="127" fillId="0" borderId="39" xfId="0" applyFont="1" applyBorder="1" applyAlignment="1">
      <alignment horizontal="center" vertical="center" wrapText="1"/>
    </xf>
    <xf numFmtId="0" fontId="127" fillId="0" borderId="21" xfId="0" applyFont="1" applyBorder="1" applyAlignment="1">
      <alignment horizontal="center" vertical="center" wrapText="1"/>
    </xf>
    <xf numFmtId="0" fontId="113" fillId="0" borderId="0" xfId="3" applyFont="1"/>
    <xf numFmtId="0" fontId="124" fillId="0" borderId="0" xfId="3" applyFont="1" applyAlignment="1">
      <alignment horizontal="left" vertical="center"/>
    </xf>
    <xf numFmtId="0" fontId="122" fillId="0" borderId="0" xfId="3" applyFont="1" applyAlignment="1">
      <alignment vertical="center"/>
    </xf>
    <xf numFmtId="0" fontId="120" fillId="0" borderId="0" xfId="3" applyFont="1" applyAlignment="1">
      <alignment vertical="center"/>
    </xf>
    <xf numFmtId="0" fontId="8" fillId="0" borderId="0" xfId="3" applyFont="1" applyAlignment="1">
      <alignment horizontal="left" vertical="center"/>
    </xf>
    <xf numFmtId="0" fontId="124" fillId="0" borderId="0" xfId="3" applyFont="1" applyAlignment="1" applyProtection="1">
      <alignment vertical="center" wrapText="1"/>
      <protection locked="0"/>
    </xf>
    <xf numFmtId="0" fontId="121" fillId="0" borderId="0" xfId="3" applyFont="1" applyAlignment="1" applyProtection="1">
      <alignment vertical="center" wrapText="1"/>
      <protection locked="0"/>
    </xf>
    <xf numFmtId="0" fontId="6" fillId="0" borderId="0" xfId="3"/>
    <xf numFmtId="0" fontId="127" fillId="0" borderId="0" xfId="3" applyFont="1" applyAlignment="1">
      <alignment vertical="center" wrapText="1"/>
    </xf>
    <xf numFmtId="0" fontId="6" fillId="0" borderId="25" xfId="3" applyBorder="1"/>
    <xf numFmtId="0" fontId="6" fillId="0" borderId="19" xfId="3" applyBorder="1"/>
    <xf numFmtId="0" fontId="127" fillId="0" borderId="36" xfId="3" applyFont="1" applyBorder="1" applyAlignment="1">
      <alignment wrapText="1"/>
    </xf>
    <xf numFmtId="0" fontId="6" fillId="4" borderId="0" xfId="16" applyFill="1" applyAlignment="1">
      <alignment vertical="center"/>
    </xf>
    <xf numFmtId="0" fontId="15" fillId="4" borderId="0" xfId="16" applyFont="1" applyFill="1" applyAlignment="1">
      <alignment vertical="center"/>
    </xf>
    <xf numFmtId="0" fontId="36" fillId="4" borderId="0" xfId="16" applyFont="1" applyFill="1" applyAlignment="1">
      <alignment horizontal="right" vertical="center"/>
    </xf>
    <xf numFmtId="0" fontId="7" fillId="4" borderId="0" xfId="16" applyFont="1" applyFill="1" applyAlignment="1">
      <alignment horizontal="left" vertical="center"/>
    </xf>
    <xf numFmtId="0" fontId="35" fillId="4" borderId="0" xfId="16" applyFont="1" applyFill="1" applyAlignment="1">
      <alignment horizontal="center"/>
    </xf>
    <xf numFmtId="3" fontId="7" fillId="4" borderId="0" xfId="16" applyNumberFormat="1" applyFont="1" applyFill="1" applyAlignment="1">
      <alignment horizontal="left" vertical="center"/>
    </xf>
    <xf numFmtId="0" fontId="119" fillId="4" borderId="0" xfId="16" applyFont="1" applyFill="1" applyAlignment="1">
      <alignment horizontal="left" vertical="center"/>
    </xf>
    <xf numFmtId="0" fontId="8" fillId="4" borderId="0" xfId="16" applyFont="1" applyFill="1" applyAlignment="1">
      <alignment horizontal="left" vertical="center"/>
    </xf>
    <xf numFmtId="0" fontId="17" fillId="4" borderId="0" xfId="16" applyFont="1" applyFill="1" applyAlignment="1">
      <alignment vertical="center"/>
    </xf>
    <xf numFmtId="0" fontId="139" fillId="4" borderId="0" xfId="16" applyFont="1" applyFill="1" applyAlignment="1">
      <alignment vertical="center"/>
    </xf>
    <xf numFmtId="0" fontId="109" fillId="4" borderId="0" xfId="16" applyFont="1" applyFill="1" applyAlignment="1">
      <alignment horizontal="left" vertical="center"/>
    </xf>
    <xf numFmtId="0" fontId="17" fillId="4" borderId="0" xfId="16" applyFont="1" applyFill="1" applyAlignment="1">
      <alignment vertical="center" wrapText="1"/>
    </xf>
    <xf numFmtId="0" fontId="109" fillId="0" borderId="0" xfId="5" applyFont="1" applyAlignment="1">
      <alignment vertical="center"/>
    </xf>
    <xf numFmtId="0" fontId="109" fillId="0" borderId="0" xfId="16" applyFont="1" applyAlignment="1">
      <alignment horizontal="left" vertical="center"/>
    </xf>
    <xf numFmtId="0" fontId="102" fillId="4" borderId="0" xfId="16" applyFont="1" applyFill="1" applyBorder="1"/>
    <xf numFmtId="0" fontId="4" fillId="0" borderId="0" xfId="16" applyFont="1" applyBorder="1"/>
    <xf numFmtId="0" fontId="136" fillId="0" borderId="0" xfId="16" applyFont="1" applyBorder="1"/>
    <xf numFmtId="0" fontId="102" fillId="0" borderId="0" xfId="16" applyFont="1" applyBorder="1"/>
    <xf numFmtId="0" fontId="4" fillId="4" borderId="0" xfId="16" applyFont="1" applyFill="1" applyBorder="1"/>
    <xf numFmtId="4" fontId="76" fillId="0" borderId="0" xfId="16" applyNumberFormat="1" applyFont="1" applyBorder="1" applyAlignment="1">
      <alignment horizontal="center" vertical="center"/>
    </xf>
    <xf numFmtId="167" fontId="76" fillId="0" borderId="0" xfId="16" applyNumberFormat="1" applyFont="1" applyBorder="1" applyAlignment="1">
      <alignment horizontal="center" vertical="center"/>
    </xf>
    <xf numFmtId="0" fontId="6" fillId="0" borderId="0" xfId="16"/>
    <xf numFmtId="167" fontId="113" fillId="4" borderId="0" xfId="0" applyNumberFormat="1" applyFont="1" applyFill="1" applyBorder="1"/>
    <xf numFmtId="167" fontId="102" fillId="4" borderId="0" xfId="0" applyNumberFormat="1" applyFont="1" applyFill="1" applyBorder="1"/>
    <xf numFmtId="167" fontId="142" fillId="4" borderId="0" xfId="0" applyNumberFormat="1" applyFont="1" applyFill="1" applyBorder="1"/>
    <xf numFmtId="0" fontId="105" fillId="4" borderId="32" xfId="2" applyFont="1" applyFill="1" applyBorder="1" applyAlignment="1">
      <alignment horizontal="center" vertical="center" wrapText="1"/>
    </xf>
    <xf numFmtId="3" fontId="125" fillId="4" borderId="33" xfId="3" applyNumberFormat="1" applyFont="1" applyFill="1" applyBorder="1" applyAlignment="1">
      <alignment horizontal="center" vertical="center" wrapText="1"/>
    </xf>
    <xf numFmtId="166" fontId="98" fillId="4" borderId="18" xfId="2" applyNumberFormat="1" applyFont="1" applyFill="1" applyBorder="1" applyAlignment="1" applyProtection="1">
      <alignment horizontal="center" vertical="center"/>
      <protection locked="0"/>
    </xf>
    <xf numFmtId="166" fontId="98" fillId="4" borderId="26" xfId="2" applyNumberFormat="1" applyFont="1" applyFill="1" applyBorder="1" applyAlignment="1" applyProtection="1">
      <alignment horizontal="center" vertical="center"/>
      <protection locked="0"/>
    </xf>
    <xf numFmtId="166" fontId="128" fillId="4" borderId="34" xfId="2" applyNumberFormat="1" applyFont="1" applyFill="1" applyBorder="1" applyAlignment="1" applyProtection="1">
      <alignment horizontal="center" vertical="center"/>
      <protection locked="0"/>
    </xf>
    <xf numFmtId="166" fontId="98" fillId="4" borderId="32" xfId="2" applyNumberFormat="1" applyFont="1" applyFill="1" applyBorder="1" applyAlignment="1" applyProtection="1">
      <alignment horizontal="center" vertical="center"/>
      <protection locked="0"/>
    </xf>
    <xf numFmtId="166" fontId="98" fillId="4" borderId="30" xfId="2" applyNumberFormat="1" applyFont="1" applyFill="1" applyBorder="1" applyAlignment="1" applyProtection="1">
      <alignment horizontal="center" vertical="center"/>
      <protection locked="0"/>
    </xf>
    <xf numFmtId="166" fontId="128" fillId="4" borderId="36" xfId="2" applyNumberFormat="1" applyFont="1" applyFill="1" applyBorder="1" applyAlignment="1" applyProtection="1">
      <alignment horizontal="center" vertical="center"/>
      <protection locked="0"/>
    </xf>
    <xf numFmtId="167" fontId="113" fillId="5" borderId="0" xfId="0" applyNumberFormat="1" applyFont="1" applyFill="1" applyBorder="1" applyAlignment="1">
      <alignment horizontal="center"/>
    </xf>
    <xf numFmtId="167" fontId="113" fillId="4" borderId="0" xfId="0" applyNumberFormat="1" applyFont="1" applyFill="1" applyBorder="1" applyAlignment="1">
      <alignment horizontal="center"/>
    </xf>
    <xf numFmtId="0" fontId="113" fillId="0" borderId="0" xfId="0" applyFont="1" applyBorder="1"/>
    <xf numFmtId="0" fontId="142" fillId="6" borderId="0" xfId="0" applyFont="1" applyFill="1" applyBorder="1" applyAlignment="1">
      <alignment horizontal="center" vertical="center"/>
    </xf>
    <xf numFmtId="0" fontId="142" fillId="6" borderId="0" xfId="0" applyFont="1" applyFill="1" applyBorder="1" applyAlignment="1">
      <alignment horizontal="center" vertical="center" wrapText="1"/>
    </xf>
    <xf numFmtId="0" fontId="142" fillId="5" borderId="0" xfId="0" applyFont="1" applyFill="1" applyBorder="1"/>
    <xf numFmtId="0" fontId="142" fillId="4" borderId="0" xfId="0" applyFont="1" applyFill="1" applyBorder="1"/>
    <xf numFmtId="9" fontId="142" fillId="4" borderId="0" xfId="0" applyNumberFormat="1" applyFont="1" applyFill="1" applyBorder="1" applyAlignment="1">
      <alignment horizontal="center"/>
    </xf>
    <xf numFmtId="167" fontId="142" fillId="4" borderId="0" xfId="0" applyNumberFormat="1" applyFont="1" applyFill="1" applyBorder="1" applyAlignment="1">
      <alignment horizontal="center"/>
    </xf>
    <xf numFmtId="0" fontId="53" fillId="0" borderId="11" xfId="2" applyFont="1" applyBorder="1" applyAlignment="1">
      <alignment vertical="center" wrapText="1"/>
    </xf>
    <xf numFmtId="0" fontId="53" fillId="0" borderId="16" xfId="2" applyFont="1" applyBorder="1" applyAlignment="1">
      <alignment vertical="center" wrapText="1"/>
    </xf>
    <xf numFmtId="0" fontId="23" fillId="0" borderId="4" xfId="2" applyFont="1" applyBorder="1" applyAlignment="1">
      <alignment vertical="center" wrapText="1"/>
    </xf>
    <xf numFmtId="0" fontId="29" fillId="0" borderId="3" xfId="2" applyFont="1" applyBorder="1" applyAlignment="1">
      <alignment vertical="center" wrapText="1"/>
    </xf>
    <xf numFmtId="0" fontId="28" fillId="0" borderId="7" xfId="2" applyFont="1" applyBorder="1" applyAlignment="1">
      <alignment horizontal="center" vertical="center" wrapText="1"/>
    </xf>
    <xf numFmtId="3" fontId="95" fillId="0" borderId="8" xfId="2" applyNumberFormat="1" applyFont="1" applyBorder="1" applyAlignment="1">
      <alignment horizontal="center" vertical="center" wrapText="1"/>
    </xf>
    <xf numFmtId="0" fontId="81" fillId="3" borderId="0" xfId="2" applyFont="1" applyFill="1" applyAlignment="1">
      <alignment vertical="center" wrapText="1"/>
    </xf>
    <xf numFmtId="0" fontId="91" fillId="0" borderId="0" xfId="2" applyFont="1" applyAlignment="1">
      <alignment vertical="center" wrapText="1"/>
    </xf>
    <xf numFmtId="0" fontId="80" fillId="0" borderId="0" xfId="2" applyFont="1" applyAlignment="1">
      <alignment horizontal="left" vertical="center"/>
    </xf>
    <xf numFmtId="0" fontId="83" fillId="3" borderId="0" xfId="2" applyFont="1" applyFill="1" applyAlignment="1">
      <alignment vertical="center" wrapText="1"/>
    </xf>
    <xf numFmtId="0" fontId="144" fillId="0" borderId="0" xfId="2" applyFont="1" applyAlignment="1">
      <alignment vertical="center" wrapText="1"/>
    </xf>
    <xf numFmtId="0" fontId="6" fillId="0" borderId="0" xfId="2" applyFont="1" applyAlignment="1">
      <alignment vertical="center" wrapText="1"/>
    </xf>
    <xf numFmtId="0" fontId="92" fillId="0" borderId="0" xfId="2" applyFont="1" applyAlignment="1">
      <alignment vertical="center" wrapText="1"/>
    </xf>
    <xf numFmtId="0" fontId="92" fillId="0" borderId="0" xfId="2" applyFont="1" applyAlignment="1">
      <alignment horizontal="left" vertical="center" wrapText="1"/>
    </xf>
    <xf numFmtId="0" fontId="15" fillId="0" borderId="0" xfId="2" applyFont="1" applyAlignment="1">
      <alignment vertical="center" wrapText="1"/>
    </xf>
    <xf numFmtId="0" fontId="80" fillId="3" borderId="0" xfId="2" applyFont="1" applyFill="1" applyAlignment="1">
      <alignment vertical="center" wrapText="1"/>
    </xf>
    <xf numFmtId="3" fontId="92" fillId="0" borderId="0" xfId="2" applyNumberFormat="1" applyFont="1" applyAlignment="1">
      <alignment horizontal="center" vertical="center"/>
    </xf>
    <xf numFmtId="3" fontId="92" fillId="0" borderId="0" xfId="2" applyNumberFormat="1" applyFont="1" applyAlignment="1">
      <alignment horizontal="center" vertical="center" wrapText="1"/>
    </xf>
    <xf numFmtId="0" fontId="80" fillId="0" borderId="0" xfId="0" applyFont="1" applyBorder="1" applyAlignment="1">
      <alignment horizontal="left" vertical="center"/>
    </xf>
    <xf numFmtId="0" fontId="109" fillId="0" borderId="0" xfId="0" applyFont="1" applyBorder="1" applyAlignment="1">
      <alignment horizontal="left" vertical="center"/>
    </xf>
    <xf numFmtId="0" fontId="142" fillId="0" borderId="0" xfId="0" applyFont="1" applyBorder="1" applyAlignment="1">
      <alignment vertical="center" wrapText="1"/>
    </xf>
    <xf numFmtId="0" fontId="147" fillId="0" borderId="0" xfId="0" applyFont="1" applyBorder="1" applyAlignment="1">
      <alignment horizontal="center" vertical="center" wrapText="1"/>
    </xf>
    <xf numFmtId="0" fontId="135" fillId="0" borderId="0" xfId="0" applyFont="1" applyBorder="1" applyAlignment="1">
      <alignment vertical="center" wrapText="1"/>
    </xf>
    <xf numFmtId="0" fontId="148" fillId="0" borderId="0" xfId="0" applyFont="1" applyBorder="1" applyAlignment="1">
      <alignment horizontal="center" vertical="center" wrapText="1"/>
    </xf>
    <xf numFmtId="0" fontId="149" fillId="0" borderId="0" xfId="0" applyFont="1" applyBorder="1" applyAlignment="1">
      <alignment horizontal="center" vertical="center" wrapText="1"/>
    </xf>
    <xf numFmtId="0" fontId="150" fillId="0" borderId="0" xfId="0" applyFont="1" applyBorder="1" applyAlignment="1">
      <alignment vertical="center" wrapText="1"/>
    </xf>
    <xf numFmtId="0" fontId="140" fillId="0" borderId="0" xfId="0" applyFont="1" applyBorder="1" applyAlignment="1">
      <alignment vertical="center" wrapText="1"/>
    </xf>
    <xf numFmtId="10" fontId="140" fillId="0" borderId="0" xfId="7" applyNumberFormat="1" applyFont="1" applyBorder="1" applyAlignment="1">
      <alignment vertical="center" wrapText="1"/>
    </xf>
    <xf numFmtId="3" fontId="140" fillId="0" borderId="0" xfId="7" applyNumberFormat="1" applyFont="1" applyBorder="1" applyAlignment="1" applyProtection="1">
      <alignment horizontal="center" vertical="center"/>
      <protection locked="0"/>
    </xf>
    <xf numFmtId="10" fontId="140" fillId="0" borderId="0" xfId="6" applyNumberFormat="1" applyFont="1" applyBorder="1" applyAlignment="1">
      <alignment vertical="center" wrapText="1"/>
    </xf>
    <xf numFmtId="9" fontId="140" fillId="0" borderId="0" xfId="8" applyFont="1" applyBorder="1" applyAlignment="1">
      <alignment vertical="center" wrapText="1"/>
    </xf>
    <xf numFmtId="10" fontId="151" fillId="0" borderId="0" xfId="7" applyNumberFormat="1" applyFont="1" applyBorder="1" applyAlignment="1">
      <alignment vertical="center" wrapText="1"/>
    </xf>
    <xf numFmtId="0" fontId="142" fillId="0" borderId="0" xfId="0" applyFont="1" applyBorder="1" applyAlignment="1">
      <alignment horizontal="left" vertical="center" wrapText="1"/>
    </xf>
    <xf numFmtId="3" fontId="151" fillId="0" borderId="0" xfId="0" applyNumberFormat="1" applyFont="1" applyBorder="1" applyAlignment="1">
      <alignment horizontal="center" vertical="center" wrapText="1"/>
    </xf>
    <xf numFmtId="0" fontId="113" fillId="0" borderId="0" xfId="0" applyFont="1" applyBorder="1" applyAlignment="1">
      <alignment vertical="center" wrapText="1"/>
    </xf>
    <xf numFmtId="2" fontId="149" fillId="0" borderId="0" xfId="0" applyNumberFormat="1" applyFont="1" applyBorder="1" applyAlignment="1">
      <alignment vertical="center" wrapText="1"/>
    </xf>
    <xf numFmtId="2" fontId="149" fillId="0" borderId="0" xfId="0" applyNumberFormat="1" applyFont="1" applyBorder="1" applyAlignment="1">
      <alignment horizontal="left" vertical="center" wrapText="1"/>
    </xf>
    <xf numFmtId="0" fontId="109" fillId="0" borderId="0" xfId="0" applyFont="1" applyBorder="1" applyAlignment="1">
      <alignment vertical="center" wrapText="1"/>
    </xf>
    <xf numFmtId="2" fontId="81" fillId="0" borderId="0" xfId="0" applyNumberFormat="1" applyFont="1" applyAlignment="1">
      <alignment horizontal="left" vertical="center" wrapText="1"/>
    </xf>
    <xf numFmtId="2" fontId="149" fillId="0" borderId="0" xfId="0" applyNumberFormat="1" applyFont="1" applyAlignment="1">
      <alignment horizontal="left" vertical="center" wrapText="1"/>
    </xf>
    <xf numFmtId="2" fontId="150" fillId="0" borderId="0" xfId="0" applyNumberFormat="1" applyFont="1" applyAlignment="1">
      <alignment horizontal="left" vertical="center" wrapText="1"/>
    </xf>
    <xf numFmtId="2" fontId="111" fillId="0" borderId="0" xfId="0" applyNumberFormat="1" applyFont="1" applyBorder="1" applyAlignment="1">
      <alignment vertical="center" wrapText="1"/>
    </xf>
    <xf numFmtId="0" fontId="152" fillId="0" borderId="0" xfId="0" applyFont="1" applyBorder="1" applyAlignment="1">
      <alignment horizontal="center" vertical="center"/>
    </xf>
    <xf numFmtId="0" fontId="151" fillId="0" borderId="0" xfId="0" applyFont="1" applyBorder="1" applyAlignment="1">
      <alignment vertical="center" wrapText="1"/>
    </xf>
    <xf numFmtId="0" fontId="153" fillId="0" borderId="0" xfId="0" applyFont="1" applyBorder="1" applyAlignment="1">
      <alignment horizontal="center" vertical="center" wrapText="1"/>
    </xf>
    <xf numFmtId="0" fontId="147" fillId="0" borderId="0" xfId="0" applyFont="1" applyBorder="1" applyAlignment="1">
      <alignment vertical="center" wrapText="1"/>
    </xf>
    <xf numFmtId="0" fontId="154" fillId="0" borderId="0" xfId="0" applyFont="1" applyBorder="1" applyAlignment="1">
      <alignment horizontal="center" vertical="center" wrapText="1"/>
    </xf>
    <xf numFmtId="0" fontId="155" fillId="0" borderId="0" xfId="0" applyFont="1" applyBorder="1" applyAlignment="1">
      <alignment vertical="center" wrapText="1"/>
    </xf>
    <xf numFmtId="0" fontId="149" fillId="0" borderId="0" xfId="0" applyFont="1" applyBorder="1" applyAlignment="1">
      <alignment vertical="center" wrapText="1"/>
    </xf>
    <xf numFmtId="0" fontId="156" fillId="0" borderId="0" xfId="0" applyFont="1" applyBorder="1" applyAlignment="1">
      <alignment horizontal="center" vertical="center" wrapText="1"/>
    </xf>
    <xf numFmtId="0" fontId="157" fillId="0" borderId="0" xfId="0" applyFont="1" applyBorder="1" applyAlignment="1">
      <alignment vertical="center" wrapText="1"/>
    </xf>
    <xf numFmtId="3" fontId="140" fillId="0" borderId="0" xfId="0" applyNumberFormat="1" applyFont="1" applyBorder="1" applyAlignment="1">
      <alignment horizontal="center" vertical="center" wrapText="1"/>
    </xf>
    <xf numFmtId="3" fontId="140" fillId="0" borderId="0" xfId="0" applyNumberFormat="1" applyFont="1" applyBorder="1" applyAlignment="1">
      <alignment horizontal="center" vertical="center"/>
    </xf>
    <xf numFmtId="4" fontId="158" fillId="0" borderId="0" xfId="0" applyNumberFormat="1" applyFont="1" applyBorder="1" applyAlignment="1">
      <alignment horizontal="center" vertical="center"/>
    </xf>
    <xf numFmtId="4" fontId="140" fillId="0" borderId="0" xfId="0" applyNumberFormat="1" applyFont="1" applyBorder="1" applyAlignment="1">
      <alignment horizontal="center" vertical="center"/>
    </xf>
    <xf numFmtId="4" fontId="158" fillId="0" borderId="0" xfId="0" applyNumberFormat="1" applyFont="1" applyBorder="1" applyAlignment="1">
      <alignment horizontal="center" vertical="center" wrapText="1"/>
    </xf>
    <xf numFmtId="0" fontId="159" fillId="0" borderId="0" xfId="0" applyFont="1" applyBorder="1" applyAlignment="1">
      <alignment horizontal="left" vertical="center" wrapText="1"/>
    </xf>
    <xf numFmtId="0" fontId="140" fillId="0" borderId="0" xfId="0" applyFont="1" applyBorder="1" applyAlignment="1">
      <alignment horizontal="center" vertical="center" wrapText="1"/>
    </xf>
    <xf numFmtId="4" fontId="140" fillId="0" borderId="0" xfId="0" applyNumberFormat="1" applyFont="1" applyBorder="1" applyAlignment="1">
      <alignment horizontal="center" vertical="center" wrapText="1"/>
    </xf>
    <xf numFmtId="3" fontId="140" fillId="0" borderId="0" xfId="0" applyNumberFormat="1" applyFont="1" applyBorder="1" applyAlignment="1">
      <alignment vertical="center" wrapText="1"/>
    </xf>
    <xf numFmtId="0" fontId="151" fillId="0" borderId="0" xfId="0" applyFont="1" applyBorder="1" applyAlignment="1">
      <alignment horizontal="center" vertical="center" wrapText="1"/>
    </xf>
    <xf numFmtId="0" fontId="154" fillId="0" borderId="0" xfId="0" applyFont="1" applyBorder="1" applyAlignment="1">
      <alignment vertical="center" wrapText="1"/>
    </xf>
    <xf numFmtId="0" fontId="143" fillId="0" borderId="0" xfId="0" applyFont="1" applyBorder="1" applyAlignment="1">
      <alignment vertical="center" wrapText="1"/>
    </xf>
    <xf numFmtId="4" fontId="160" fillId="0" borderId="0" xfId="0" applyNumberFormat="1" applyFont="1" applyBorder="1" applyAlignment="1">
      <alignment horizontal="center" vertical="center" wrapText="1"/>
    </xf>
    <xf numFmtId="4" fontId="151" fillId="0" borderId="0" xfId="0" applyNumberFormat="1" applyFont="1" applyBorder="1" applyAlignment="1">
      <alignment horizontal="center" vertical="center" wrapText="1"/>
    </xf>
    <xf numFmtId="2" fontId="150" fillId="0" borderId="0" xfId="0" applyNumberFormat="1" applyFont="1" applyBorder="1" applyAlignment="1">
      <alignment vertical="center" wrapText="1"/>
    </xf>
    <xf numFmtId="0" fontId="109" fillId="0" borderId="0" xfId="0" applyFont="1" applyAlignment="1">
      <alignment horizontal="left" vertical="center"/>
    </xf>
    <xf numFmtId="0" fontId="109" fillId="0" borderId="0" xfId="0" applyFont="1" applyAlignment="1">
      <alignment horizontal="center" vertical="center"/>
    </xf>
    <xf numFmtId="0" fontId="109" fillId="0" borderId="0" xfId="0" applyFont="1" applyBorder="1" applyAlignment="1">
      <alignment horizontal="center" vertical="center"/>
    </xf>
    <xf numFmtId="0" fontId="23" fillId="0" borderId="16" xfId="2" applyFont="1" applyBorder="1" applyAlignment="1">
      <alignment vertical="center" wrapText="1"/>
    </xf>
    <xf numFmtId="166" fontId="93" fillId="0" borderId="10" xfId="2" applyNumberFormat="1" applyFont="1" applyBorder="1" applyAlignment="1">
      <alignment horizontal="center" vertical="center"/>
    </xf>
    <xf numFmtId="166" fontId="93" fillId="0" borderId="14" xfId="2" applyNumberFormat="1" applyFont="1" applyBorder="1" applyAlignment="1">
      <alignment horizontal="center" vertical="center"/>
    </xf>
    <xf numFmtId="166" fontId="93" fillId="0" borderId="14" xfId="2" applyNumberFormat="1" applyFont="1" applyBorder="1" applyAlignment="1">
      <alignment horizontal="center" vertical="center" wrapText="1"/>
    </xf>
    <xf numFmtId="166" fontId="93" fillId="0" borderId="6" xfId="2" applyNumberFormat="1" applyFont="1" applyBorder="1" applyAlignment="1">
      <alignment horizontal="center" vertical="center" wrapText="1"/>
    </xf>
    <xf numFmtId="166" fontId="97" fillId="0" borderId="0" xfId="2" applyNumberFormat="1" applyFont="1" applyAlignment="1">
      <alignment horizontal="center" vertical="center" wrapText="1"/>
    </xf>
    <xf numFmtId="4" fontId="97" fillId="0" borderId="0" xfId="2" applyNumberFormat="1" applyFont="1" applyAlignment="1">
      <alignment horizontal="center" vertical="center" wrapText="1"/>
    </xf>
    <xf numFmtId="9" fontId="6" fillId="0" borderId="0" xfId="8" applyFont="1" applyBorder="1" applyAlignment="1">
      <alignment horizontal="center" vertical="center"/>
    </xf>
    <xf numFmtId="4" fontId="93" fillId="3" borderId="16" xfId="2" applyNumberFormat="1" applyFont="1" applyFill="1" applyBorder="1" applyAlignment="1" applyProtection="1">
      <alignment horizontal="center" vertical="center"/>
      <protection locked="0"/>
    </xf>
    <xf numFmtId="4" fontId="93" fillId="3" borderId="0" xfId="2" applyNumberFormat="1" applyFont="1" applyFill="1" applyAlignment="1" applyProtection="1">
      <alignment horizontal="center" vertical="center"/>
      <protection locked="0"/>
    </xf>
    <xf numFmtId="4" fontId="93" fillId="0" borderId="0" xfId="2" applyNumberFormat="1" applyFont="1" applyAlignment="1" applyProtection="1">
      <alignment horizontal="center" vertical="center" wrapText="1"/>
      <protection locked="0"/>
    </xf>
    <xf numFmtId="4" fontId="93" fillId="3" borderId="0" xfId="2" applyNumberFormat="1" applyFont="1" applyFill="1" applyAlignment="1" applyProtection="1">
      <alignment horizontal="center" vertical="center" wrapText="1"/>
      <protection locked="0"/>
    </xf>
    <xf numFmtId="4" fontId="93" fillId="3" borderId="17" xfId="2" applyNumberFormat="1" applyFont="1" applyFill="1" applyBorder="1" applyAlignment="1" applyProtection="1">
      <alignment horizontal="center" vertical="center" wrapText="1"/>
      <protection locked="0"/>
    </xf>
    <xf numFmtId="2" fontId="32" fillId="0" borderId="0" xfId="2" applyNumberFormat="1" applyFont="1" applyAlignment="1">
      <alignment vertical="center" wrapText="1"/>
    </xf>
    <xf numFmtId="0" fontId="143" fillId="0" borderId="0" xfId="2" applyFont="1" applyAlignment="1">
      <alignment vertical="center" wrapText="1"/>
    </xf>
    <xf numFmtId="0" fontId="153" fillId="0" borderId="0" xfId="2" applyFont="1" applyAlignment="1">
      <alignment horizontal="center" vertical="center" wrapText="1"/>
    </xf>
    <xf numFmtId="0" fontId="162" fillId="0" borderId="0" xfId="2" applyFont="1" applyAlignment="1">
      <alignment horizontal="center" vertical="center" wrapText="1"/>
    </xf>
    <xf numFmtId="0" fontId="162" fillId="0" borderId="0" xfId="2" applyFont="1" applyAlignment="1">
      <alignment vertical="center" wrapText="1"/>
    </xf>
    <xf numFmtId="0" fontId="157" fillId="0" borderId="0" xfId="2" applyFont="1" applyAlignment="1">
      <alignment vertical="center" wrapText="1"/>
    </xf>
    <xf numFmtId="0" fontId="155" fillId="0" borderId="0" xfId="2" applyFont="1" applyAlignment="1">
      <alignment vertical="center" wrapText="1"/>
    </xf>
    <xf numFmtId="9" fontId="113" fillId="0" borderId="0" xfId="8" applyFont="1" applyBorder="1" applyAlignment="1">
      <alignment horizontal="center" vertical="center"/>
    </xf>
    <xf numFmtId="0" fontId="162" fillId="0" borderId="0" xfId="2" applyFont="1"/>
    <xf numFmtId="0" fontId="162" fillId="0" borderId="0" xfId="2" applyFont="1" applyAlignment="1">
      <alignment horizontal="left" vertical="center" wrapText="1"/>
    </xf>
    <xf numFmtId="2" fontId="162" fillId="0" borderId="0" xfId="1" applyNumberFormat="1" applyFont="1" applyBorder="1" applyAlignment="1">
      <alignment horizontal="center" vertical="center"/>
    </xf>
    <xf numFmtId="2" fontId="162" fillId="0" borderId="0" xfId="1" applyNumberFormat="1" applyFont="1" applyBorder="1" applyAlignment="1">
      <alignment horizontal="center" vertical="center" wrapText="1"/>
    </xf>
    <xf numFmtId="166" fontId="164" fillId="0" borderId="0" xfId="2" applyNumberFormat="1" applyFont="1" applyAlignment="1">
      <alignment horizontal="center" vertical="center" wrapText="1"/>
    </xf>
    <xf numFmtId="4" fontId="164" fillId="0" borderId="0" xfId="2" applyNumberFormat="1" applyFont="1" applyAlignment="1">
      <alignment horizontal="center" vertical="center" wrapText="1"/>
    </xf>
    <xf numFmtId="2" fontId="162" fillId="0" borderId="0" xfId="2" applyNumberFormat="1" applyFont="1" applyAlignment="1">
      <alignment vertical="center" wrapText="1"/>
    </xf>
    <xf numFmtId="0" fontId="154" fillId="0" borderId="0" xfId="2" applyFont="1" applyAlignment="1">
      <alignment vertical="center" wrapText="1"/>
    </xf>
    <xf numFmtId="3" fontId="154" fillId="0" borderId="0" xfId="2" applyNumberFormat="1" applyFont="1" applyAlignment="1">
      <alignment vertical="center" wrapText="1"/>
    </xf>
    <xf numFmtId="0" fontId="147" fillId="0" borderId="0" xfId="2" applyFont="1" applyAlignment="1">
      <alignment vertical="center" wrapText="1"/>
    </xf>
    <xf numFmtId="0" fontId="147" fillId="0" borderId="0" xfId="2" applyFont="1" applyAlignment="1">
      <alignment horizontal="center" vertical="center" wrapText="1"/>
    </xf>
    <xf numFmtId="0" fontId="149" fillId="0" borderId="0" xfId="2" applyFont="1" applyAlignment="1">
      <alignment vertical="center" wrapText="1"/>
    </xf>
    <xf numFmtId="0" fontId="142" fillId="0" borderId="0" xfId="2" applyFont="1" applyAlignment="1">
      <alignment horizontal="left" vertical="center" wrapText="1"/>
    </xf>
    <xf numFmtId="3" fontId="113" fillId="0" borderId="0" xfId="2" applyNumberFormat="1" applyFont="1" applyAlignment="1">
      <alignment vertical="center" wrapText="1"/>
    </xf>
    <xf numFmtId="3" fontId="113" fillId="0" borderId="0" xfId="0" applyNumberFormat="1" applyFont="1" applyBorder="1" applyAlignment="1" applyProtection="1">
      <alignment horizontal="center" vertical="center"/>
      <protection locked="0"/>
    </xf>
    <xf numFmtId="4" fontId="163" fillId="0" borderId="0" xfId="0" applyNumberFormat="1" applyFont="1" applyBorder="1" applyAlignment="1">
      <alignment horizontal="center" vertical="center"/>
    </xf>
    <xf numFmtId="3" fontId="113" fillId="0" borderId="0" xfId="2" applyNumberFormat="1" applyFont="1" applyAlignment="1" applyProtection="1">
      <alignment horizontal="center" vertical="center"/>
      <protection locked="0"/>
    </xf>
    <xf numFmtId="166" fontId="163" fillId="0" borderId="0" xfId="2" applyNumberFormat="1" applyFont="1" applyAlignment="1">
      <alignment horizontal="center" vertical="center"/>
    </xf>
    <xf numFmtId="3" fontId="113" fillId="3" borderId="0" xfId="2" applyNumberFormat="1" applyFont="1" applyFill="1" applyAlignment="1" applyProtection="1">
      <alignment horizontal="center" vertical="center"/>
      <protection locked="0"/>
    </xf>
    <xf numFmtId="165" fontId="163" fillId="0" borderId="0" xfId="1" applyNumberFormat="1" applyFont="1" applyBorder="1" applyAlignment="1">
      <alignment horizontal="center" vertical="center"/>
    </xf>
    <xf numFmtId="4" fontId="163" fillId="0" borderId="0" xfId="2" applyNumberFormat="1" applyFont="1" applyAlignment="1">
      <alignment horizontal="center" vertical="center"/>
    </xf>
    <xf numFmtId="3" fontId="113" fillId="0" borderId="0" xfId="0" applyNumberFormat="1" applyFont="1" applyBorder="1" applyAlignment="1" applyProtection="1">
      <alignment horizontal="center" vertical="center" wrapText="1"/>
      <protection locked="0"/>
    </xf>
    <xf numFmtId="3" fontId="113" fillId="0" borderId="0" xfId="2" applyNumberFormat="1" applyFont="1" applyAlignment="1" applyProtection="1">
      <alignment horizontal="center" vertical="center" wrapText="1"/>
      <protection locked="0"/>
    </xf>
    <xf numFmtId="4" fontId="163" fillId="0" borderId="0" xfId="2" applyNumberFormat="1" applyFont="1" applyAlignment="1">
      <alignment horizontal="center" vertical="center" wrapText="1"/>
    </xf>
    <xf numFmtId="2" fontId="149" fillId="0" borderId="0" xfId="2" applyNumberFormat="1" applyFont="1" applyAlignment="1">
      <alignment vertical="center" wrapText="1"/>
    </xf>
    <xf numFmtId="0" fontId="150" fillId="0" borderId="0" xfId="2" applyFont="1" applyAlignment="1">
      <alignment vertical="center" wrapText="1"/>
    </xf>
    <xf numFmtId="10" fontId="109" fillId="0" borderId="0" xfId="2" applyNumberFormat="1" applyFont="1" applyAlignment="1">
      <alignment vertical="center" wrapText="1"/>
    </xf>
    <xf numFmtId="0" fontId="155" fillId="0" borderId="0" xfId="2" applyFont="1" applyAlignment="1">
      <alignment horizontal="center" vertical="center" wrapText="1"/>
    </xf>
    <xf numFmtId="0" fontId="109" fillId="0" borderId="0" xfId="2" applyFont="1" applyAlignment="1">
      <alignment horizontal="left" vertical="center"/>
    </xf>
    <xf numFmtId="0" fontId="129" fillId="4" borderId="32" xfId="3" applyFont="1" applyFill="1" applyBorder="1"/>
    <xf numFmtId="0" fontId="129" fillId="4" borderId="30" xfId="3" applyFont="1" applyFill="1" applyBorder="1"/>
    <xf numFmtId="0" fontId="126" fillId="0" borderId="26" xfId="3" applyFont="1" applyBorder="1" applyAlignment="1">
      <alignment horizontal="center" vertical="center" wrapText="1"/>
    </xf>
    <xf numFmtId="0" fontId="126" fillId="0" borderId="30" xfId="3" applyFont="1" applyBorder="1" applyAlignment="1">
      <alignment horizontal="center" vertical="center" wrapText="1"/>
    </xf>
    <xf numFmtId="0" fontId="126" fillId="0" borderId="36" xfId="3" applyFont="1" applyBorder="1" applyAlignment="1">
      <alignment horizontal="center" vertical="center" wrapText="1"/>
    </xf>
    <xf numFmtId="168" fontId="98" fillId="4" borderId="19" xfId="15" applyNumberFormat="1" applyFont="1" applyFill="1" applyBorder="1" applyAlignment="1" applyProtection="1">
      <alignment horizontal="center" vertical="center"/>
      <protection locked="0"/>
    </xf>
    <xf numFmtId="168" fontId="98" fillId="4" borderId="31" xfId="15" applyNumberFormat="1" applyFont="1" applyFill="1" applyBorder="1" applyAlignment="1" applyProtection="1">
      <alignment horizontal="center" vertical="center"/>
      <protection locked="0"/>
    </xf>
    <xf numFmtId="168" fontId="128" fillId="4" borderId="38" xfId="15" applyNumberFormat="1" applyFont="1" applyFill="1" applyBorder="1" applyAlignment="1" applyProtection="1">
      <alignment horizontal="center" vertical="center"/>
      <protection locked="0"/>
    </xf>
    <xf numFmtId="49" fontId="22" fillId="0" borderId="0" xfId="0" applyNumberFormat="1" applyFont="1" applyAlignment="1">
      <alignment vertical="center" wrapText="1"/>
    </xf>
    <xf numFmtId="0" fontId="144" fillId="0" borderId="0" xfId="0" applyFont="1" applyBorder="1" applyAlignment="1">
      <alignment vertical="center" wrapText="1"/>
    </xf>
    <xf numFmtId="0" fontId="91" fillId="0" borderId="0" xfId="0" applyFont="1" applyBorder="1" applyAlignment="1">
      <alignment vertical="center" wrapText="1"/>
    </xf>
    <xf numFmtId="0" fontId="15" fillId="0" borderId="0" xfId="0" applyFont="1" applyBorder="1" applyAlignment="1">
      <alignment vertical="center" wrapText="1"/>
    </xf>
    <xf numFmtId="0" fontId="6" fillId="0" borderId="0" xfId="16" applyAlignment="1">
      <alignment vertical="center"/>
    </xf>
    <xf numFmtId="0" fontId="15" fillId="0" borderId="0" xfId="16" applyFont="1" applyAlignment="1">
      <alignment vertical="center"/>
    </xf>
    <xf numFmtId="0" fontId="113" fillId="0" borderId="0" xfId="16" applyFont="1" applyAlignment="1">
      <alignment vertical="center"/>
    </xf>
    <xf numFmtId="0" fontId="7" fillId="0" borderId="0" xfId="16" applyFont="1" applyAlignment="1">
      <alignment horizontal="left" vertical="center"/>
    </xf>
    <xf numFmtId="0" fontId="35" fillId="0" borderId="0" xfId="16" applyFont="1"/>
    <xf numFmtId="0" fontId="8" fillId="0" borderId="0" xfId="16" applyFont="1" applyAlignment="1">
      <alignment horizontal="left" vertical="center"/>
    </xf>
    <xf numFmtId="0" fontId="166" fillId="0" borderId="0" xfId="16" applyFont="1" applyAlignment="1">
      <alignment horizontal="left" vertical="center"/>
    </xf>
    <xf numFmtId="0" fontId="109" fillId="0" borderId="0" xfId="16" applyFont="1" applyAlignment="1">
      <alignment horizontal="center" vertical="center"/>
    </xf>
    <xf numFmtId="0" fontId="141" fillId="0" borderId="0" xfId="16" applyFont="1" applyAlignment="1">
      <alignment horizontal="left" vertical="center"/>
    </xf>
    <xf numFmtId="0" fontId="141" fillId="0" borderId="0" xfId="16" applyFont="1" applyAlignment="1">
      <alignment vertical="center"/>
    </xf>
    <xf numFmtId="0" fontId="50" fillId="0" borderId="0" xfId="16" applyFont="1" applyAlignment="1">
      <alignment vertical="center" wrapText="1"/>
    </xf>
    <xf numFmtId="0" fontId="33" fillId="0" borderId="0" xfId="16" applyFont="1" applyAlignment="1">
      <alignment vertical="center"/>
    </xf>
    <xf numFmtId="0" fontId="26" fillId="0" borderId="0" xfId="16" applyFont="1" applyBorder="1" applyAlignment="1">
      <alignment vertical="center" wrapText="1"/>
    </xf>
    <xf numFmtId="0" fontId="167" fillId="0" borderId="0" xfId="16" applyFont="1" applyBorder="1" applyAlignment="1">
      <alignment vertical="center"/>
    </xf>
    <xf numFmtId="0" fontId="75" fillId="0" borderId="0" xfId="16" applyFont="1" applyAlignment="1">
      <alignment vertical="center" wrapText="1"/>
    </xf>
    <xf numFmtId="0" fontId="90" fillId="0" borderId="0" xfId="16" applyFont="1" applyAlignment="1">
      <alignment vertical="center"/>
    </xf>
    <xf numFmtId="0" fontId="77" fillId="0" borderId="0" xfId="16" applyFont="1" applyAlignment="1">
      <alignment vertical="center" wrapText="1"/>
    </xf>
    <xf numFmtId="3" fontId="50" fillId="0" borderId="0" xfId="16" applyNumberFormat="1" applyFont="1" applyBorder="1" applyAlignment="1">
      <alignment horizontal="center" vertical="center" wrapText="1"/>
    </xf>
    <xf numFmtId="4" fontId="50" fillId="0" borderId="0" xfId="16" applyNumberFormat="1" applyFont="1" applyBorder="1" applyAlignment="1">
      <alignment horizontal="center" vertical="center" wrapText="1"/>
    </xf>
    <xf numFmtId="2" fontId="22" fillId="0" borderId="0" xfId="16" applyNumberFormat="1" applyFont="1" applyAlignment="1">
      <alignment vertical="center" wrapText="1"/>
    </xf>
    <xf numFmtId="0" fontId="8" fillId="0" borderId="0" xfId="16" applyFont="1" applyBorder="1" applyAlignment="1">
      <alignment vertical="center" wrapText="1"/>
    </xf>
    <xf numFmtId="0" fontId="7" fillId="0" borderId="0" xfId="16" applyFont="1" applyAlignment="1">
      <alignment vertical="center" wrapText="1"/>
    </xf>
    <xf numFmtId="0" fontId="87" fillId="0" borderId="0" xfId="16" applyFont="1" applyAlignment="1">
      <alignment vertical="center" wrapText="1"/>
    </xf>
    <xf numFmtId="0" fontId="168" fillId="0" borderId="0" xfId="16" applyFont="1" applyAlignment="1">
      <alignment vertical="center"/>
    </xf>
    <xf numFmtId="0" fontId="38" fillId="0" borderId="0" xfId="16" applyFont="1" applyAlignment="1">
      <alignment vertical="center" wrapText="1"/>
    </xf>
    <xf numFmtId="0" fontId="169" fillId="4" borderId="0" xfId="16" applyFont="1" applyFill="1" applyBorder="1" applyAlignment="1">
      <alignment horizontal="left" vertical="center"/>
    </xf>
    <xf numFmtId="3" fontId="76" fillId="4" borderId="0" xfId="0" applyNumberFormat="1" applyFont="1" applyFill="1" applyBorder="1" applyAlignment="1" applyProtection="1">
      <alignment horizontal="center" vertical="center"/>
      <protection locked="0"/>
    </xf>
    <xf numFmtId="4" fontId="79" fillId="4" borderId="0" xfId="0" applyNumberFormat="1" applyFont="1" applyFill="1" applyBorder="1" applyAlignment="1">
      <alignment horizontal="center" vertical="center"/>
    </xf>
    <xf numFmtId="3" fontId="125" fillId="4" borderId="30" xfId="16" applyNumberFormat="1" applyFont="1" applyFill="1" applyBorder="1" applyAlignment="1">
      <alignment horizontal="center" vertical="center" wrapText="1"/>
    </xf>
    <xf numFmtId="3" fontId="76" fillId="4" borderId="25" xfId="0" applyNumberFormat="1" applyFont="1" applyFill="1" applyBorder="1" applyAlignment="1" applyProtection="1">
      <alignment horizontal="center" vertical="center"/>
      <protection locked="0"/>
    </xf>
    <xf numFmtId="4" fontId="79" fillId="4" borderId="25" xfId="0" applyNumberFormat="1" applyFont="1" applyFill="1" applyBorder="1" applyAlignment="1">
      <alignment horizontal="center" vertical="center"/>
    </xf>
    <xf numFmtId="4" fontId="79" fillId="4" borderId="19" xfId="0" applyNumberFormat="1" applyFont="1" applyFill="1" applyBorder="1" applyAlignment="1">
      <alignment horizontal="center" vertical="center"/>
    </xf>
    <xf numFmtId="4" fontId="79" fillId="4" borderId="31" xfId="0" applyNumberFormat="1" applyFont="1" applyFill="1" applyBorder="1" applyAlignment="1">
      <alignment horizontal="center" vertical="center"/>
    </xf>
    <xf numFmtId="3" fontId="171" fillId="4" borderId="36" xfId="16" applyNumberFormat="1" applyFont="1" applyFill="1" applyBorder="1" applyAlignment="1">
      <alignment horizontal="left" vertical="center" wrapText="1" indent="1"/>
    </xf>
    <xf numFmtId="3" fontId="170" fillId="4" borderId="35" xfId="0" applyNumberFormat="1" applyFont="1" applyFill="1" applyBorder="1" applyAlignment="1" applyProtection="1">
      <alignment horizontal="center" vertical="center"/>
      <protection locked="0"/>
    </xf>
    <xf numFmtId="2" fontId="172" fillId="4" borderId="35" xfId="8" applyNumberFormat="1" applyFont="1" applyFill="1" applyBorder="1" applyAlignment="1" applyProtection="1">
      <alignment horizontal="center" vertical="center"/>
      <protection locked="0"/>
    </xf>
    <xf numFmtId="2" fontId="172" fillId="4" borderId="38" xfId="8" applyNumberFormat="1" applyFont="1" applyFill="1" applyBorder="1" applyAlignment="1" applyProtection="1">
      <alignment horizontal="center" vertical="center"/>
      <protection locked="0"/>
    </xf>
    <xf numFmtId="3" fontId="76" fillId="4" borderId="18" xfId="0" applyNumberFormat="1" applyFont="1" applyFill="1" applyBorder="1" applyAlignment="1" applyProtection="1">
      <alignment horizontal="center" vertical="center"/>
      <protection locked="0"/>
    </xf>
    <xf numFmtId="3" fontId="76" fillId="4" borderId="26" xfId="0" applyNumberFormat="1" applyFont="1" applyFill="1" applyBorder="1" applyAlignment="1" applyProtection="1">
      <alignment horizontal="center" vertical="center"/>
      <protection locked="0"/>
    </xf>
    <xf numFmtId="3" fontId="170" fillId="4" borderId="34" xfId="0" applyNumberFormat="1" applyFont="1" applyFill="1" applyBorder="1" applyAlignment="1" applyProtection="1">
      <alignment horizontal="center" vertical="center"/>
      <protection locked="0"/>
    </xf>
    <xf numFmtId="0" fontId="65" fillId="4" borderId="32" xfId="16" applyFont="1" applyFill="1" applyBorder="1" applyAlignment="1">
      <alignment horizontal="left" vertical="center" indent="1"/>
    </xf>
    <xf numFmtId="0" fontId="65" fillId="4" borderId="30" xfId="16" applyFont="1" applyFill="1" applyBorder="1" applyAlignment="1">
      <alignment horizontal="left" vertical="center" indent="1"/>
    </xf>
    <xf numFmtId="0" fontId="143" fillId="0" borderId="0" xfId="2" applyFont="1" applyAlignment="1">
      <alignment horizontal="center" vertical="center" wrapText="1"/>
    </xf>
    <xf numFmtId="0" fontId="165" fillId="0" borderId="0" xfId="0" applyFont="1" applyBorder="1" applyAlignment="1">
      <alignment horizontal="center" vertical="center"/>
    </xf>
    <xf numFmtId="0" fontId="173" fillId="0" borderId="0" xfId="0" applyFont="1"/>
    <xf numFmtId="0" fontId="131" fillId="0" borderId="0" xfId="2" applyFont="1" applyAlignment="1">
      <alignment vertical="center" wrapText="1"/>
    </xf>
    <xf numFmtId="0" fontId="91" fillId="0" borderId="0" xfId="2" applyFont="1" applyAlignment="1">
      <alignment horizontal="center" vertical="center" wrapText="1"/>
    </xf>
    <xf numFmtId="0" fontId="83" fillId="0" borderId="0" xfId="2" applyFont="1" applyAlignment="1">
      <alignment horizontal="center" vertical="center" wrapText="1"/>
    </xf>
    <xf numFmtId="0" fontId="65" fillId="0" borderId="0" xfId="2" applyFont="1" applyAlignment="1">
      <alignment horizontal="left" vertical="center" wrapText="1"/>
    </xf>
    <xf numFmtId="3" fontId="6" fillId="0" borderId="0" xfId="2" applyNumberFormat="1" applyFont="1" applyAlignment="1">
      <alignment vertical="center" wrapText="1"/>
    </xf>
    <xf numFmtId="3" fontId="6" fillId="0" borderId="0" xfId="0" applyNumberFormat="1" applyFont="1" applyBorder="1" applyAlignment="1" applyProtection="1">
      <alignment horizontal="center" vertical="center"/>
      <protection locked="0"/>
    </xf>
    <xf numFmtId="4" fontId="98" fillId="0" borderId="0" xfId="0" applyNumberFormat="1" applyFont="1" applyBorder="1" applyAlignment="1">
      <alignment horizontal="center" vertical="center"/>
    </xf>
    <xf numFmtId="3" fontId="6" fillId="0" borderId="0" xfId="2" applyNumberFormat="1" applyFont="1" applyAlignment="1" applyProtection="1">
      <alignment horizontal="center" vertical="center"/>
      <protection locked="0"/>
    </xf>
    <xf numFmtId="166" fontId="98" fillId="0" borderId="0" xfId="2" applyNumberFormat="1" applyFont="1" applyAlignment="1">
      <alignment horizontal="center" vertical="center"/>
    </xf>
    <xf numFmtId="3" fontId="6" fillId="3" borderId="0" xfId="2" applyNumberFormat="1" applyFont="1" applyFill="1" applyAlignment="1" applyProtection="1">
      <alignment horizontal="center" vertical="center"/>
      <protection locked="0"/>
    </xf>
    <xf numFmtId="165" fontId="98" fillId="0" borderId="0" xfId="1" applyNumberFormat="1" applyFont="1" applyBorder="1" applyAlignment="1">
      <alignment horizontal="center" vertical="center"/>
    </xf>
    <xf numFmtId="4" fontId="98" fillId="0" borderId="0" xfId="2" applyNumberFormat="1" applyFont="1" applyAlignment="1">
      <alignment horizontal="center" vertical="center"/>
    </xf>
    <xf numFmtId="3" fontId="6" fillId="0" borderId="0" xfId="0" applyNumberFormat="1" applyFont="1" applyBorder="1" applyAlignment="1" applyProtection="1">
      <alignment horizontal="center" vertical="center" wrapText="1"/>
      <protection locked="0"/>
    </xf>
    <xf numFmtId="3" fontId="6" fillId="0" borderId="0" xfId="2" applyNumberFormat="1" applyFont="1" applyAlignment="1" applyProtection="1">
      <alignment horizontal="center" vertical="center" wrapText="1"/>
      <protection locked="0"/>
    </xf>
    <xf numFmtId="3" fontId="6" fillId="3" borderId="0" xfId="2" applyNumberFormat="1" applyFont="1" applyFill="1" applyAlignment="1" applyProtection="1">
      <alignment horizontal="center" vertical="center" wrapText="1"/>
      <protection locked="0"/>
    </xf>
    <xf numFmtId="4" fontId="98" fillId="0" borderId="0" xfId="0" applyNumberFormat="1" applyFont="1" applyBorder="1" applyAlignment="1">
      <alignment horizontal="center" vertical="center" wrapText="1"/>
    </xf>
    <xf numFmtId="166" fontId="98" fillId="0" borderId="0" xfId="2" applyNumberFormat="1" applyFont="1" applyAlignment="1">
      <alignment horizontal="center" vertical="center" wrapText="1"/>
    </xf>
    <xf numFmtId="165" fontId="98" fillId="0" borderId="0" xfId="1" applyNumberFormat="1" applyFont="1" applyBorder="1" applyAlignment="1">
      <alignment horizontal="center" vertical="center" wrapText="1"/>
    </xf>
    <xf numFmtId="0" fontId="175" fillId="0" borderId="0" xfId="2" applyFont="1" applyAlignment="1">
      <alignment horizontal="center" vertical="center" wrapText="1"/>
    </xf>
    <xf numFmtId="166" fontId="175" fillId="0" borderId="0" xfId="2" applyNumberFormat="1" applyFont="1" applyAlignment="1">
      <alignment horizontal="center" vertical="center" wrapText="1"/>
    </xf>
    <xf numFmtId="165" fontId="175" fillId="0" borderId="0" xfId="1" applyNumberFormat="1" applyFont="1" applyBorder="1" applyAlignment="1">
      <alignment horizontal="center" vertical="center" wrapText="1"/>
    </xf>
    <xf numFmtId="4" fontId="175" fillId="0" borderId="0" xfId="2" applyNumberFormat="1" applyFont="1" applyAlignment="1">
      <alignment horizontal="center" vertical="center" wrapText="1"/>
    </xf>
    <xf numFmtId="0" fontId="131" fillId="0" borderId="0" xfId="2" applyFont="1" applyAlignment="1">
      <alignment horizontal="left" vertical="center" wrapText="1"/>
    </xf>
    <xf numFmtId="3" fontId="131" fillId="0" borderId="0" xfId="2" applyNumberFormat="1" applyFont="1" applyAlignment="1">
      <alignment horizontal="center" vertical="center" wrapText="1"/>
    </xf>
    <xf numFmtId="3" fontId="175" fillId="0" borderId="0" xfId="2" applyNumberFormat="1" applyFont="1" applyAlignment="1">
      <alignment horizontal="center" vertical="center" wrapText="1"/>
    </xf>
    <xf numFmtId="0" fontId="176" fillId="0" borderId="0" xfId="2" applyFont="1" applyAlignment="1">
      <alignment vertical="center" wrapText="1"/>
    </xf>
    <xf numFmtId="10" fontId="80" fillId="0" borderId="0" xfId="2" applyNumberFormat="1" applyFont="1" applyAlignment="1">
      <alignment vertical="center" wrapText="1"/>
    </xf>
    <xf numFmtId="0" fontId="154" fillId="0" borderId="0" xfId="2" applyFont="1" applyAlignment="1">
      <alignment horizontal="center" vertical="center" wrapText="1"/>
    </xf>
    <xf numFmtId="0" fontId="149" fillId="0" borderId="0" xfId="2" applyFont="1" applyAlignment="1">
      <alignment horizontal="center" vertical="center" wrapText="1"/>
    </xf>
    <xf numFmtId="0" fontId="53" fillId="0" borderId="14" xfId="0" applyFont="1" applyBorder="1" applyAlignment="1">
      <alignment vertical="center" wrapText="1"/>
    </xf>
    <xf numFmtId="0" fontId="33" fillId="0" borderId="0" xfId="0" applyFont="1" applyBorder="1" applyAlignment="1">
      <alignment horizontal="center" vertical="center" wrapText="1"/>
    </xf>
    <xf numFmtId="0" fontId="56" fillId="0" borderId="5" xfId="0" applyFont="1" applyBorder="1" applyAlignment="1">
      <alignment horizontal="left" vertical="center" wrapText="1"/>
    </xf>
    <xf numFmtId="3" fontId="56" fillId="0" borderId="11" xfId="0" applyNumberFormat="1" applyFont="1" applyBorder="1" applyAlignment="1">
      <alignment horizontal="center" vertical="center"/>
    </xf>
    <xf numFmtId="0" fontId="56" fillId="0" borderId="3" xfId="0" applyFont="1" applyBorder="1" applyAlignment="1">
      <alignment horizontal="left" vertical="center" wrapText="1"/>
    </xf>
    <xf numFmtId="3" fontId="51" fillId="0" borderId="7" xfId="7" applyNumberFormat="1" applyFont="1" applyBorder="1" applyAlignment="1" applyProtection="1">
      <alignment horizontal="center" vertical="center"/>
      <protection locked="0"/>
    </xf>
    <xf numFmtId="4" fontId="55" fillId="0" borderId="6" xfId="7" applyNumberFormat="1" applyFont="1" applyBorder="1" applyAlignment="1">
      <alignment horizontal="center" vertical="center"/>
    </xf>
    <xf numFmtId="3" fontId="56" fillId="0" borderId="7" xfId="0" applyNumberFormat="1" applyFont="1" applyBorder="1" applyAlignment="1">
      <alignment horizontal="center" vertical="center"/>
    </xf>
    <xf numFmtId="4" fontId="55" fillId="0" borderId="6" xfId="0" applyNumberFormat="1" applyFont="1" applyBorder="1" applyAlignment="1">
      <alignment horizontal="center" vertical="center"/>
    </xf>
    <xf numFmtId="0" fontId="53" fillId="0" borderId="9" xfId="0" applyFont="1" applyBorder="1" applyAlignment="1">
      <alignment horizontal="left" vertical="center" wrapText="1"/>
    </xf>
    <xf numFmtId="0" fontId="113" fillId="0" borderId="0" xfId="2" applyFont="1" applyAlignment="1">
      <alignment vertical="center"/>
    </xf>
    <xf numFmtId="0" fontId="82" fillId="0" borderId="0" xfId="2" applyFont="1" applyAlignment="1">
      <alignment horizontal="center" vertical="center" wrapText="1"/>
    </xf>
    <xf numFmtId="0" fontId="81" fillId="0" borderId="0" xfId="2" applyFont="1" applyAlignment="1">
      <alignment horizontal="center" vertical="center" wrapText="1"/>
    </xf>
    <xf numFmtId="0" fontId="176" fillId="0" borderId="0" xfId="0" applyFont="1" applyBorder="1" applyAlignment="1">
      <alignment vertical="center" wrapText="1"/>
    </xf>
    <xf numFmtId="2" fontId="81" fillId="0" borderId="0" xfId="0" applyNumberFormat="1" applyFont="1" applyBorder="1" applyAlignment="1">
      <alignment vertical="center" wrapText="1"/>
    </xf>
    <xf numFmtId="2" fontId="81" fillId="0" borderId="0" xfId="0" applyNumberFormat="1" applyFont="1" applyBorder="1" applyAlignment="1">
      <alignment horizontal="left" vertical="center" wrapText="1"/>
    </xf>
    <xf numFmtId="2" fontId="176" fillId="0" borderId="0" xfId="0" applyNumberFormat="1" applyFont="1" applyAlignment="1">
      <alignment horizontal="left" vertical="center" wrapText="1"/>
    </xf>
    <xf numFmtId="0" fontId="176" fillId="0" borderId="0" xfId="0" applyFont="1" applyAlignment="1">
      <alignment horizontal="left" vertical="center" wrapText="1"/>
    </xf>
    <xf numFmtId="3" fontId="176" fillId="0" borderId="0" xfId="0" applyNumberFormat="1" applyFont="1" applyAlignment="1">
      <alignment horizontal="left" vertical="center" wrapText="1"/>
    </xf>
    <xf numFmtId="0" fontId="136" fillId="0" borderId="0" xfId="16" applyFont="1" applyBorder="1" applyAlignment="1">
      <alignment horizontal="center"/>
    </xf>
    <xf numFmtId="0" fontId="136" fillId="4" borderId="0" xfId="16" applyFont="1" applyFill="1" applyBorder="1"/>
    <xf numFmtId="0" fontId="177" fillId="0" borderId="0" xfId="16" applyFont="1" applyBorder="1" applyAlignment="1">
      <alignment horizontal="center"/>
    </xf>
    <xf numFmtId="0" fontId="177" fillId="4" borderId="0" xfId="16" applyFont="1" applyFill="1" applyBorder="1"/>
    <xf numFmtId="0" fontId="136" fillId="4" borderId="0" xfId="16" applyFont="1" applyFill="1" applyBorder="1" applyAlignment="1">
      <alignment horizontal="center"/>
    </xf>
    <xf numFmtId="3" fontId="76" fillId="0" borderId="0" xfId="16" applyNumberFormat="1" applyFont="1" applyBorder="1" applyAlignment="1">
      <alignment horizontal="center" vertical="center"/>
    </xf>
    <xf numFmtId="0" fontId="168" fillId="0" borderId="0" xfId="16" applyFont="1" applyBorder="1" applyAlignment="1">
      <alignment horizontal="center" vertical="center" wrapText="1"/>
    </xf>
    <xf numFmtId="0" fontId="168" fillId="4" borderId="0" xfId="16" applyFont="1" applyFill="1" applyBorder="1" applyAlignment="1">
      <alignment horizontal="center" vertical="center" wrapText="1"/>
    </xf>
    <xf numFmtId="3" fontId="76" fillId="4" borderId="0" xfId="16" applyNumberFormat="1" applyFont="1" applyFill="1" applyBorder="1" applyAlignment="1">
      <alignment horizontal="center" vertical="center"/>
    </xf>
    <xf numFmtId="4" fontId="76" fillId="4" borderId="0" xfId="16" applyNumberFormat="1" applyFont="1" applyFill="1" applyBorder="1" applyAlignment="1">
      <alignment horizontal="center" vertical="center"/>
    </xf>
    <xf numFmtId="3" fontId="136" fillId="0" borderId="0" xfId="17" applyNumberFormat="1" applyFont="1"/>
    <xf numFmtId="9" fontId="136" fillId="0" borderId="0" xfId="15" applyFont="1" applyFill="1" applyBorder="1"/>
    <xf numFmtId="0" fontId="136" fillId="0" borderId="0" xfId="16" applyFont="1" applyBorder="1" applyAlignment="1">
      <alignment vertical="center"/>
    </xf>
    <xf numFmtId="3" fontId="127" fillId="4" borderId="33" xfId="3" applyNumberFormat="1" applyFont="1" applyFill="1" applyBorder="1" applyAlignment="1">
      <alignment horizontal="left" vertical="center" wrapText="1" indent="1"/>
    </xf>
    <xf numFmtId="49" fontId="22" fillId="0" borderId="0" xfId="2" applyNumberFormat="1" applyFont="1" applyAlignment="1">
      <alignment horizontal="left" vertical="center" wrapText="1"/>
    </xf>
    <xf numFmtId="2" fontId="32" fillId="0" borderId="0" xfId="2" applyNumberFormat="1" applyFont="1" applyAlignment="1">
      <alignment horizontal="left" vertical="center" wrapText="1"/>
    </xf>
    <xf numFmtId="3" fontId="28" fillId="3" borderId="16" xfId="2" applyNumberFormat="1" applyFont="1" applyFill="1" applyBorder="1" applyAlignment="1" applyProtection="1">
      <alignment horizontal="center" vertical="center"/>
      <protection locked="0"/>
    </xf>
    <xf numFmtId="3" fontId="28" fillId="3" borderId="0" xfId="2" applyNumberFormat="1" applyFont="1" applyFill="1" applyAlignment="1" applyProtection="1">
      <alignment horizontal="center" vertical="center"/>
      <protection locked="0"/>
    </xf>
    <xf numFmtId="3" fontId="28" fillId="0" borderId="0" xfId="2" applyNumberFormat="1" applyFont="1" applyAlignment="1" applyProtection="1">
      <alignment horizontal="center" vertical="center" wrapText="1"/>
      <protection locked="0"/>
    </xf>
    <xf numFmtId="3" fontId="28" fillId="3" borderId="0" xfId="2" applyNumberFormat="1" applyFont="1" applyFill="1" applyAlignment="1" applyProtection="1">
      <alignment horizontal="center" vertical="center" wrapText="1"/>
      <protection locked="0"/>
    </xf>
    <xf numFmtId="3" fontId="28" fillId="3" borderId="17" xfId="2" applyNumberFormat="1" applyFont="1" applyFill="1" applyBorder="1" applyAlignment="1" applyProtection="1">
      <alignment horizontal="center" vertical="center" wrapText="1"/>
      <protection locked="0"/>
    </xf>
    <xf numFmtId="3" fontId="23" fillId="0" borderId="9" xfId="2" applyNumberFormat="1" applyFont="1" applyBorder="1" applyAlignment="1">
      <alignment horizontal="center" vertical="center" wrapText="1"/>
    </xf>
    <xf numFmtId="3" fontId="28" fillId="0" borderId="16" xfId="2" applyNumberFormat="1" applyFont="1" applyBorder="1" applyAlignment="1" applyProtection="1">
      <alignment horizontal="center" vertical="center"/>
      <protection locked="0"/>
    </xf>
    <xf numFmtId="3" fontId="28" fillId="0" borderId="0" xfId="2" applyNumberFormat="1" applyFont="1" applyAlignment="1" applyProtection="1">
      <alignment horizontal="center" vertical="center"/>
      <protection locked="0"/>
    </xf>
    <xf numFmtId="3" fontId="28" fillId="0" borderId="17" xfId="2" applyNumberFormat="1" applyFont="1" applyBorder="1" applyAlignment="1" applyProtection="1">
      <alignment horizontal="center" vertical="center" wrapText="1"/>
      <protection locked="0"/>
    </xf>
    <xf numFmtId="4" fontId="93" fillId="0" borderId="16" xfId="2" applyNumberFormat="1" applyFont="1" applyBorder="1" applyAlignment="1" applyProtection="1">
      <alignment horizontal="center" vertical="center"/>
      <protection locked="0"/>
    </xf>
    <xf numFmtId="4" fontId="93" fillId="0" borderId="0" xfId="2" applyNumberFormat="1" applyFont="1" applyAlignment="1" applyProtection="1">
      <alignment horizontal="center" vertical="center"/>
      <protection locked="0"/>
    </xf>
    <xf numFmtId="4" fontId="93" fillId="0" borderId="17" xfId="2" applyNumberFormat="1" applyFont="1" applyBorder="1" applyAlignment="1" applyProtection="1">
      <alignment horizontal="center" vertical="center" wrapText="1"/>
      <protection locked="0"/>
    </xf>
    <xf numFmtId="4" fontId="93" fillId="0" borderId="43" xfId="2" applyNumberFormat="1" applyFont="1" applyBorder="1" applyAlignment="1" applyProtection="1">
      <alignment horizontal="center" vertical="center"/>
      <protection locked="0"/>
    </xf>
    <xf numFmtId="4" fontId="93" fillId="0" borderId="41" xfId="2" applyNumberFormat="1" applyFont="1" applyBorder="1" applyAlignment="1" applyProtection="1">
      <alignment horizontal="center" vertical="center"/>
      <protection locked="0"/>
    </xf>
    <xf numFmtId="4" fontId="93" fillId="0" borderId="41" xfId="2" applyNumberFormat="1" applyFont="1" applyBorder="1" applyAlignment="1" applyProtection="1">
      <alignment horizontal="center" vertical="center" wrapText="1"/>
      <protection locked="0"/>
    </xf>
    <xf numFmtId="4" fontId="93" fillId="0" borderId="40" xfId="2" applyNumberFormat="1" applyFont="1" applyBorder="1" applyAlignment="1" applyProtection="1">
      <alignment horizontal="center" vertical="center" wrapText="1"/>
      <protection locked="0"/>
    </xf>
    <xf numFmtId="4" fontId="95" fillId="0" borderId="42" xfId="2" applyNumberFormat="1" applyFont="1" applyBorder="1" applyAlignment="1">
      <alignment horizontal="center" vertical="center" wrapText="1"/>
    </xf>
    <xf numFmtId="3" fontId="28" fillId="3" borderId="46" xfId="2" applyNumberFormat="1" applyFont="1" applyFill="1" applyBorder="1" applyAlignment="1" applyProtection="1">
      <alignment horizontal="center" vertical="center"/>
      <protection locked="0"/>
    </xf>
    <xf numFmtId="3" fontId="28" fillId="3" borderId="45" xfId="2" applyNumberFormat="1" applyFont="1" applyFill="1" applyBorder="1" applyAlignment="1" applyProtection="1">
      <alignment horizontal="center" vertical="center"/>
      <protection locked="0"/>
    </xf>
    <xf numFmtId="3" fontId="28" fillId="0" borderId="45" xfId="2" applyNumberFormat="1" applyFont="1" applyBorder="1" applyAlignment="1" applyProtection="1">
      <alignment horizontal="center" vertical="center" wrapText="1"/>
      <protection locked="0"/>
    </xf>
    <xf numFmtId="3" fontId="28" fillId="3" borderId="45" xfId="2" applyNumberFormat="1" applyFont="1" applyFill="1" applyBorder="1" applyAlignment="1" applyProtection="1">
      <alignment horizontal="center" vertical="center" wrapText="1"/>
      <protection locked="0"/>
    </xf>
    <xf numFmtId="3" fontId="28" fillId="3" borderId="44" xfId="2" applyNumberFormat="1" applyFont="1" applyFill="1" applyBorder="1" applyAlignment="1" applyProtection="1">
      <alignment horizontal="center" vertical="center" wrapText="1"/>
      <protection locked="0"/>
    </xf>
    <xf numFmtId="3" fontId="23" fillId="0" borderId="47" xfId="2" applyNumberFormat="1" applyFont="1" applyBorder="1" applyAlignment="1">
      <alignment horizontal="center" vertical="center" wrapText="1"/>
    </xf>
    <xf numFmtId="4" fontId="93" fillId="0" borderId="54" xfId="2" applyNumberFormat="1" applyFont="1" applyBorder="1" applyAlignment="1" applyProtection="1">
      <alignment horizontal="center" vertical="center"/>
      <protection locked="0"/>
    </xf>
    <xf numFmtId="4" fontId="93" fillId="3" borderId="52" xfId="2" applyNumberFormat="1" applyFont="1" applyFill="1" applyBorder="1" applyAlignment="1" applyProtection="1">
      <alignment horizontal="center" vertical="center"/>
      <protection locked="0"/>
    </xf>
    <xf numFmtId="4" fontId="93" fillId="0" borderId="52" xfId="2" applyNumberFormat="1" applyFont="1" applyBorder="1" applyAlignment="1" applyProtection="1">
      <alignment horizontal="center" vertical="center" wrapText="1"/>
      <protection locked="0"/>
    </xf>
    <xf numFmtId="4" fontId="93" fillId="3" borderId="52" xfId="2" applyNumberFormat="1" applyFont="1" applyFill="1" applyBorder="1" applyAlignment="1" applyProtection="1">
      <alignment horizontal="center" vertical="center" wrapText="1"/>
      <protection locked="0"/>
    </xf>
    <xf numFmtId="4" fontId="93" fillId="3" borderId="51" xfId="2" applyNumberFormat="1" applyFont="1" applyFill="1" applyBorder="1" applyAlignment="1" applyProtection="1">
      <alignment horizontal="center" vertical="center" wrapText="1"/>
      <protection locked="0"/>
    </xf>
    <xf numFmtId="4" fontId="95" fillId="0" borderId="53" xfId="2" applyNumberFormat="1" applyFont="1" applyBorder="1" applyAlignment="1">
      <alignment horizontal="center" vertical="center" wrapText="1"/>
    </xf>
    <xf numFmtId="4" fontId="93" fillId="0" borderId="10" xfId="2" applyNumberFormat="1" applyFont="1" applyBorder="1" applyAlignment="1" applyProtection="1">
      <alignment horizontal="center" vertical="center"/>
      <protection locked="0"/>
    </xf>
    <xf numFmtId="4" fontId="93" fillId="0" borderId="14" xfId="2" applyNumberFormat="1" applyFont="1" applyBorder="1" applyAlignment="1" applyProtection="1">
      <alignment horizontal="center" vertical="center"/>
      <protection locked="0"/>
    </xf>
    <xf numFmtId="4" fontId="93" fillId="0" borderId="14" xfId="2" applyNumberFormat="1" applyFont="1" applyBorder="1" applyAlignment="1" applyProtection="1">
      <alignment horizontal="center" vertical="center" wrapText="1"/>
      <protection locked="0"/>
    </xf>
    <xf numFmtId="4" fontId="93" fillId="0" borderId="6" xfId="2" applyNumberFormat="1" applyFont="1" applyBorder="1" applyAlignment="1" applyProtection="1">
      <alignment horizontal="center" vertical="center" wrapText="1"/>
      <protection locked="0"/>
    </xf>
    <xf numFmtId="0" fontId="143" fillId="0" borderId="2" xfId="0" applyFont="1" applyBorder="1" applyAlignment="1">
      <alignment horizontal="left" vertical="center" wrapText="1"/>
    </xf>
    <xf numFmtId="0" fontId="119" fillId="0" borderId="0" xfId="0" applyFont="1" applyBorder="1" applyAlignment="1">
      <alignment horizontal="left" vertical="center"/>
    </xf>
    <xf numFmtId="0" fontId="180" fillId="0" borderId="0" xfId="0" applyFont="1" applyBorder="1" applyAlignment="1">
      <alignment vertical="center" wrapText="1"/>
    </xf>
    <xf numFmtId="2" fontId="179" fillId="0" borderId="0" xfId="0" applyNumberFormat="1" applyFont="1" applyBorder="1" applyAlignment="1">
      <alignment vertical="center" wrapText="1"/>
    </xf>
    <xf numFmtId="2" fontId="179" fillId="0" borderId="0" xfId="0" applyNumberFormat="1" applyFont="1" applyBorder="1" applyAlignment="1">
      <alignment horizontal="left" vertical="center" wrapText="1"/>
    </xf>
    <xf numFmtId="0" fontId="119" fillId="0" borderId="0" xfId="0" applyFont="1" applyBorder="1" applyAlignment="1">
      <alignment vertical="center" wrapText="1"/>
    </xf>
    <xf numFmtId="2" fontId="179" fillId="0" borderId="0" xfId="0" applyNumberFormat="1" applyFont="1" applyAlignment="1">
      <alignment horizontal="left" vertical="center" wrapText="1"/>
    </xf>
    <xf numFmtId="2" fontId="150" fillId="4" borderId="0" xfId="0" applyNumberFormat="1" applyFont="1" applyFill="1" applyAlignment="1">
      <alignment horizontal="left" vertical="center" wrapText="1"/>
    </xf>
    <xf numFmtId="0" fontId="150" fillId="4" borderId="0" xfId="0" applyFont="1" applyFill="1" applyBorder="1" applyAlignment="1">
      <alignment vertical="center" wrapText="1"/>
    </xf>
    <xf numFmtId="0" fontId="150" fillId="4" borderId="0" xfId="0" applyFont="1" applyFill="1" applyAlignment="1">
      <alignment horizontal="left" vertical="center" wrapText="1"/>
    </xf>
    <xf numFmtId="3" fontId="150" fillId="4" borderId="0" xfId="0" applyNumberFormat="1" applyFont="1" applyFill="1" applyAlignment="1">
      <alignment horizontal="left" vertical="center" wrapText="1"/>
    </xf>
    <xf numFmtId="2" fontId="149" fillId="4" borderId="0" xfId="0" applyNumberFormat="1" applyFont="1" applyFill="1" applyAlignment="1">
      <alignment horizontal="left" vertical="center" wrapText="1"/>
    </xf>
    <xf numFmtId="0" fontId="109" fillId="4" borderId="0" xfId="0" applyFont="1" applyFill="1" applyBorder="1" applyAlignment="1">
      <alignment vertical="center" wrapText="1"/>
    </xf>
    <xf numFmtId="0" fontId="181" fillId="0" borderId="0" xfId="2" applyFont="1" applyAlignment="1">
      <alignment vertical="center" wrapText="1"/>
    </xf>
    <xf numFmtId="2" fontId="81" fillId="0" borderId="0" xfId="2" applyNumberFormat="1" applyFont="1" applyAlignment="1">
      <alignment vertical="center" wrapText="1"/>
    </xf>
    <xf numFmtId="2" fontId="182" fillId="0" borderId="0" xfId="2" applyNumberFormat="1" applyFont="1" applyAlignment="1">
      <alignment vertical="center" wrapText="1"/>
    </xf>
    <xf numFmtId="0" fontId="124" fillId="0" borderId="0" xfId="0" applyFont="1" applyAlignment="1">
      <alignment vertical="center" wrapText="1"/>
    </xf>
    <xf numFmtId="0" fontId="114" fillId="0" borderId="0" xfId="0" applyFont="1" applyAlignment="1">
      <alignment vertical="center"/>
    </xf>
    <xf numFmtId="0" fontId="143" fillId="0" borderId="0" xfId="0" applyFont="1" applyBorder="1" applyAlignment="1">
      <alignment horizontal="left" vertical="center" wrapText="1"/>
    </xf>
    <xf numFmtId="0" fontId="112" fillId="0" borderId="0" xfId="0" applyFont="1" applyBorder="1"/>
    <xf numFmtId="3" fontId="143" fillId="0" borderId="0" xfId="2" applyNumberFormat="1" applyFont="1" applyAlignment="1">
      <alignment horizontal="center" vertical="center" wrapText="1"/>
    </xf>
    <xf numFmtId="0" fontId="105" fillId="0" borderId="30" xfId="3" applyFont="1" applyBorder="1" applyAlignment="1">
      <alignment horizontal="center" vertical="center" wrapText="1"/>
    </xf>
    <xf numFmtId="0" fontId="127" fillId="0" borderId="20" xfId="3" applyFont="1" applyBorder="1" applyAlignment="1">
      <alignment horizontal="center" vertical="center" wrapText="1"/>
    </xf>
    <xf numFmtId="0" fontId="127" fillId="0" borderId="34" xfId="3" applyFont="1" applyBorder="1" applyAlignment="1">
      <alignment horizontal="center" vertical="center" wrapText="1"/>
    </xf>
    <xf numFmtId="0" fontId="127" fillId="0" borderId="38" xfId="3" applyFont="1" applyBorder="1" applyAlignment="1">
      <alignment horizontal="center" vertical="center" wrapText="1"/>
    </xf>
    <xf numFmtId="0" fontId="126" fillId="4" borderId="0" xfId="2" applyFont="1" applyFill="1" applyAlignment="1">
      <alignment horizontal="center" vertical="center" wrapText="1"/>
    </xf>
    <xf numFmtId="3" fontId="126" fillId="4" borderId="26" xfId="3" applyNumberFormat="1" applyFont="1" applyFill="1" applyBorder="1" applyAlignment="1">
      <alignment horizontal="center" vertical="center" wrapText="1"/>
    </xf>
    <xf numFmtId="0" fontId="23" fillId="0" borderId="14" xfId="2" applyFont="1" applyBorder="1" applyAlignment="1">
      <alignment vertical="center" wrapText="1"/>
    </xf>
    <xf numFmtId="0" fontId="33" fillId="0" borderId="3" xfId="2" applyFont="1" applyBorder="1" applyAlignment="1">
      <alignment horizontal="center" vertical="center" wrapText="1"/>
    </xf>
    <xf numFmtId="3" fontId="28" fillId="3" borderId="5" xfId="2" applyNumberFormat="1" applyFont="1" applyFill="1" applyBorder="1" applyAlignment="1" applyProtection="1">
      <alignment horizontal="center" vertical="center"/>
      <protection locked="0"/>
    </xf>
    <xf numFmtId="3" fontId="28" fillId="3" borderId="4" xfId="2" applyNumberFormat="1" applyFont="1" applyFill="1" applyBorder="1" applyAlignment="1" applyProtection="1">
      <alignment horizontal="center" vertical="center"/>
      <protection locked="0"/>
    </xf>
    <xf numFmtId="3" fontId="28" fillId="0" borderId="4" xfId="2" applyNumberFormat="1" applyFont="1" applyBorder="1" applyAlignment="1" applyProtection="1">
      <alignment horizontal="center" vertical="center" wrapText="1"/>
      <protection locked="0"/>
    </xf>
    <xf numFmtId="3" fontId="28" fillId="3" borderId="4" xfId="2" applyNumberFormat="1" applyFont="1" applyFill="1" applyBorder="1" applyAlignment="1" applyProtection="1">
      <alignment horizontal="center" vertical="center" wrapText="1"/>
      <protection locked="0"/>
    </xf>
    <xf numFmtId="3" fontId="28" fillId="3" borderId="3" xfId="2" applyNumberFormat="1" applyFont="1" applyFill="1" applyBorder="1" applyAlignment="1" applyProtection="1">
      <alignment horizontal="center" vertical="center" wrapText="1"/>
      <protection locked="0"/>
    </xf>
    <xf numFmtId="3" fontId="23" fillId="0" borderId="2" xfId="2" applyNumberFormat="1" applyFont="1" applyBorder="1" applyAlignment="1">
      <alignment horizontal="center" vertical="center" wrapText="1"/>
    </xf>
    <xf numFmtId="0" fontId="42" fillId="0" borderId="17" xfId="2" applyFont="1" applyBorder="1" applyAlignment="1">
      <alignment horizontal="center" vertical="center" wrapText="1"/>
    </xf>
    <xf numFmtId="0" fontId="7" fillId="0" borderId="0" xfId="16" applyFont="1" applyBorder="1" applyAlignment="1">
      <alignment horizontal="center" vertical="center"/>
    </xf>
    <xf numFmtId="0" fontId="7" fillId="0" borderId="0" xfId="16" applyFont="1" applyBorder="1" applyAlignment="1">
      <alignment horizontal="left" vertical="center"/>
    </xf>
    <xf numFmtId="0" fontId="35" fillId="0" borderId="0" xfId="16" applyFont="1" applyAlignment="1">
      <alignment horizontal="center"/>
    </xf>
    <xf numFmtId="0" fontId="10" fillId="0" borderId="0" xfId="16" applyFont="1" applyAlignment="1">
      <alignment horizontal="left" vertical="center"/>
    </xf>
    <xf numFmtId="0" fontId="8" fillId="0" borderId="0" xfId="16" applyFont="1" applyBorder="1" applyAlignment="1">
      <alignment horizontal="left" vertical="center"/>
    </xf>
    <xf numFmtId="0" fontId="23" fillId="0" borderId="0" xfId="16" applyFont="1" applyAlignment="1">
      <alignment horizontal="center" vertical="center" wrapText="1"/>
    </xf>
    <xf numFmtId="0" fontId="23" fillId="0" borderId="0" xfId="16" applyFont="1" applyBorder="1" applyAlignment="1">
      <alignment vertical="center" wrapText="1"/>
    </xf>
    <xf numFmtId="0" fontId="23" fillId="0" borderId="0" xfId="16" applyFont="1" applyBorder="1" applyAlignment="1">
      <alignment horizontal="center" vertical="center" wrapText="1"/>
    </xf>
    <xf numFmtId="0" fontId="23" fillId="0" borderId="0" xfId="16" applyFont="1" applyAlignment="1">
      <alignment vertical="center" wrapText="1"/>
    </xf>
    <xf numFmtId="0" fontId="33" fillId="0" borderId="0" xfId="16" applyFont="1" applyAlignment="1">
      <alignment horizontal="center" vertical="center" wrapText="1"/>
    </xf>
    <xf numFmtId="0" fontId="33" fillId="0" borderId="0" xfId="16" applyFont="1" applyAlignment="1">
      <alignment vertical="center" wrapText="1"/>
    </xf>
    <xf numFmtId="0" fontId="33" fillId="0" borderId="3" xfId="16" applyFont="1" applyBorder="1" applyAlignment="1">
      <alignment horizontal="center" vertical="center" wrapText="1"/>
    </xf>
    <xf numFmtId="9" fontId="33" fillId="0" borderId="0" xfId="16" applyNumberFormat="1" applyFont="1" applyBorder="1" applyAlignment="1">
      <alignment horizontal="center" vertical="center" wrapText="1"/>
    </xf>
    <xf numFmtId="0" fontId="33" fillId="0" borderId="7" xfId="16" applyFont="1" applyBorder="1" applyAlignment="1">
      <alignment horizontal="center" vertical="center" wrapText="1"/>
    </xf>
    <xf numFmtId="9" fontId="33" fillId="0" borderId="6" xfId="16" applyNumberFormat="1" applyFont="1" applyBorder="1" applyAlignment="1">
      <alignment horizontal="center" vertical="center" wrapText="1"/>
    </xf>
    <xf numFmtId="0" fontId="24" fillId="0" borderId="0" xfId="16" applyFont="1" applyBorder="1" applyAlignment="1">
      <alignment horizontal="center" vertical="center" wrapText="1"/>
    </xf>
    <xf numFmtId="0" fontId="67" fillId="0" borderId="0" xfId="16" applyFont="1" applyBorder="1" applyAlignment="1">
      <alignment horizontal="center" vertical="center" wrapText="1"/>
    </xf>
    <xf numFmtId="0" fontId="24" fillId="0" borderId="0" xfId="16" applyFont="1" applyBorder="1" applyAlignment="1">
      <alignment vertical="center" wrapText="1"/>
    </xf>
    <xf numFmtId="0" fontId="6" fillId="0" borderId="0" xfId="16" applyBorder="1"/>
    <xf numFmtId="0" fontId="28" fillId="0" borderId="0" xfId="16" applyFont="1" applyAlignment="1">
      <alignment horizontal="center" vertical="center" wrapText="1"/>
    </xf>
    <xf numFmtId="0" fontId="29" fillId="0" borderId="5" xfId="16" applyFont="1" applyBorder="1" applyAlignment="1">
      <alignment horizontal="left" vertical="center" wrapText="1"/>
    </xf>
    <xf numFmtId="0" fontId="28" fillId="0" borderId="0" xfId="16" applyFont="1" applyAlignment="1">
      <alignment vertical="center" wrapText="1"/>
    </xf>
    <xf numFmtId="4" fontId="28" fillId="0" borderId="0" xfId="16" applyNumberFormat="1" applyFont="1" applyBorder="1" applyAlignment="1">
      <alignment horizontal="center" vertical="center"/>
    </xf>
    <xf numFmtId="0" fontId="29" fillId="0" borderId="4" xfId="16" applyFont="1" applyBorder="1" applyAlignment="1">
      <alignment horizontal="left" vertical="center" wrapText="1"/>
    </xf>
    <xf numFmtId="4" fontId="28" fillId="0" borderId="0" xfId="16" applyNumberFormat="1" applyFont="1" applyBorder="1" applyAlignment="1">
      <alignment horizontal="center" vertical="center" wrapText="1"/>
    </xf>
    <xf numFmtId="0" fontId="29" fillId="0" borderId="3" xfId="16" applyFont="1" applyBorder="1" applyAlignment="1">
      <alignment horizontal="left" vertical="center" wrapText="1"/>
    </xf>
    <xf numFmtId="0" fontId="59" fillId="0" borderId="0" xfId="16" applyFont="1" applyBorder="1" applyAlignment="1">
      <alignment horizontal="center" vertical="center" wrapText="1"/>
    </xf>
    <xf numFmtId="2" fontId="68" fillId="0" borderId="0" xfId="16" applyNumberFormat="1" applyFont="1" applyBorder="1"/>
    <xf numFmtId="10" fontId="28" fillId="0" borderId="0" xfId="16" applyNumberFormat="1" applyFont="1" applyAlignment="1">
      <alignment vertical="center" wrapText="1"/>
    </xf>
    <xf numFmtId="2" fontId="96" fillId="0" borderId="0" xfId="16" applyNumberFormat="1" applyFont="1" applyBorder="1" applyAlignment="1">
      <alignment horizontal="center" vertical="center" wrapText="1"/>
    </xf>
    <xf numFmtId="2" fontId="69" fillId="0" borderId="0" xfId="16" applyNumberFormat="1" applyFont="1" applyBorder="1" applyAlignment="1">
      <alignment horizontal="center" vertical="center" wrapText="1"/>
    </xf>
    <xf numFmtId="0" fontId="23" fillId="0" borderId="2" xfId="16" applyFont="1" applyBorder="1" applyAlignment="1">
      <alignment horizontal="left" vertical="center" wrapText="1"/>
    </xf>
    <xf numFmtId="3" fontId="23" fillId="0" borderId="2" xfId="16" applyNumberFormat="1" applyFont="1" applyBorder="1" applyAlignment="1">
      <alignment horizontal="center" vertical="center" wrapText="1"/>
    </xf>
    <xf numFmtId="3" fontId="23" fillId="0" borderId="1" xfId="16" applyNumberFormat="1" applyFont="1" applyBorder="1" applyAlignment="1">
      <alignment horizontal="center" vertical="center" wrapText="1"/>
    </xf>
    <xf numFmtId="4" fontId="95" fillId="0" borderId="8" xfId="16" applyNumberFormat="1" applyFont="1" applyBorder="1" applyAlignment="1">
      <alignment horizontal="center" vertical="center" wrapText="1"/>
    </xf>
    <xf numFmtId="3" fontId="23" fillId="0" borderId="1" xfId="16" quotePrefix="1" applyNumberFormat="1" applyFont="1" applyBorder="1" applyAlignment="1">
      <alignment horizontal="center" vertical="center" wrapText="1"/>
    </xf>
    <xf numFmtId="0" fontId="21" fillId="0" borderId="0" xfId="16" applyFont="1" applyBorder="1" applyAlignment="1">
      <alignment vertical="center" wrapText="1"/>
    </xf>
    <xf numFmtId="0" fontId="110" fillId="0" borderId="0" xfId="16" applyFont="1"/>
    <xf numFmtId="2" fontId="40" fillId="0" borderId="0" xfId="16" applyNumberFormat="1" applyFont="1" applyAlignment="1">
      <alignment vertical="center" wrapText="1"/>
    </xf>
    <xf numFmtId="0" fontId="0" fillId="0" borderId="0" xfId="16" applyFont="1"/>
    <xf numFmtId="0" fontId="126" fillId="0" borderId="38" xfId="3" applyFont="1" applyBorder="1" applyAlignment="1">
      <alignment horizontal="center" vertical="center" wrapText="1"/>
    </xf>
    <xf numFmtId="0" fontId="184" fillId="0" borderId="0" xfId="3" applyFont="1"/>
    <xf numFmtId="0" fontId="138" fillId="0" borderId="33" xfId="3" applyFont="1" applyBorder="1" applyAlignment="1">
      <alignment horizontal="center" vertical="center" wrapText="1"/>
    </xf>
    <xf numFmtId="0" fontId="184" fillId="0" borderId="0" xfId="0" applyFont="1"/>
    <xf numFmtId="0" fontId="185" fillId="0" borderId="0" xfId="0" applyFont="1" applyAlignment="1">
      <alignment horizontal="left" vertical="center" wrapText="1"/>
    </xf>
    <xf numFmtId="3" fontId="113" fillId="0" borderId="0" xfId="0" applyNumberFormat="1" applyFont="1" applyBorder="1" applyAlignment="1">
      <alignment horizontal="center" vertical="center" wrapText="1"/>
    </xf>
    <xf numFmtId="2" fontId="113" fillId="0" borderId="0" xfId="0" applyNumberFormat="1" applyFont="1" applyBorder="1" applyAlignment="1" applyProtection="1">
      <alignment horizontal="center" vertical="center"/>
      <protection locked="0"/>
    </xf>
    <xf numFmtId="4" fontId="163" fillId="0" borderId="0" xfId="0" applyNumberFormat="1" applyFont="1" applyBorder="1" applyAlignment="1">
      <alignment horizontal="center" vertical="center" wrapText="1"/>
    </xf>
    <xf numFmtId="4" fontId="113" fillId="0" borderId="0" xfId="0" applyNumberFormat="1" applyFont="1" applyBorder="1" applyAlignment="1">
      <alignment horizontal="center" vertical="center" wrapText="1"/>
    </xf>
    <xf numFmtId="3" fontId="113" fillId="0" borderId="0" xfId="0" applyNumberFormat="1" applyFont="1" applyBorder="1" applyAlignment="1">
      <alignment horizontal="center" vertical="center"/>
    </xf>
    <xf numFmtId="10" fontId="113" fillId="0" borderId="0" xfId="0" applyNumberFormat="1" applyFont="1" applyBorder="1" applyAlignment="1">
      <alignment vertical="center" wrapText="1"/>
    </xf>
    <xf numFmtId="0" fontId="142" fillId="0" borderId="0" xfId="16" applyFont="1" applyBorder="1" applyAlignment="1">
      <alignment horizontal="left" vertical="center" indent="1"/>
    </xf>
    <xf numFmtId="0" fontId="109" fillId="0" borderId="0" xfId="16" applyFont="1" applyBorder="1" applyAlignment="1">
      <alignment vertical="center" wrapText="1"/>
    </xf>
    <xf numFmtId="0" fontId="141" fillId="0" borderId="0" xfId="16" applyFont="1" applyBorder="1" applyAlignment="1">
      <alignment vertical="center"/>
    </xf>
    <xf numFmtId="3" fontId="140" fillId="0" borderId="0" xfId="0" applyNumberFormat="1" applyFont="1" applyBorder="1" applyAlignment="1" applyProtection="1">
      <alignment horizontal="center" vertical="center"/>
      <protection locked="0"/>
    </xf>
    <xf numFmtId="0" fontId="114" fillId="0" borderId="0" xfId="18" applyFont="1" applyAlignment="1">
      <alignment horizontal="left" vertical="center" wrapText="1"/>
    </xf>
    <xf numFmtId="0" fontId="53" fillId="0" borderId="16" xfId="2" applyFont="1" applyBorder="1" applyAlignment="1">
      <alignment horizontal="center" vertical="center" wrapText="1"/>
    </xf>
    <xf numFmtId="0" fontId="53" fillId="0" borderId="9" xfId="2" applyFont="1" applyBorder="1" applyAlignment="1">
      <alignment horizontal="center" vertical="center" wrapText="1"/>
    </xf>
    <xf numFmtId="0" fontId="3" fillId="4" borderId="0" xfId="19" applyFill="1"/>
    <xf numFmtId="0" fontId="3" fillId="0" borderId="0" xfId="19"/>
    <xf numFmtId="14" fontId="3" fillId="0" borderId="0" xfId="19" applyNumberFormat="1"/>
    <xf numFmtId="0" fontId="187" fillId="4" borderId="0" xfId="19" applyFont="1" applyFill="1"/>
    <xf numFmtId="0" fontId="142" fillId="6" borderId="21" xfId="19" applyFont="1" applyFill="1" applyBorder="1" applyAlignment="1">
      <alignment horizontal="center" vertical="center"/>
    </xf>
    <xf numFmtId="14" fontId="127" fillId="6" borderId="36" xfId="19" applyNumberFormat="1" applyFont="1" applyFill="1" applyBorder="1" applyAlignment="1">
      <alignment horizontal="center" vertical="center"/>
    </xf>
    <xf numFmtId="0" fontId="129" fillId="5" borderId="34" xfId="19" applyFont="1" applyFill="1" applyBorder="1"/>
    <xf numFmtId="3" fontId="129" fillId="5" borderId="35" xfId="19" applyNumberFormat="1" applyFont="1" applyFill="1" applyBorder="1"/>
    <xf numFmtId="0" fontId="116" fillId="0" borderId="35" xfId="19" applyFont="1" applyBorder="1"/>
    <xf numFmtId="167" fontId="129" fillId="4" borderId="34" xfId="20" applyNumberFormat="1" applyFont="1" applyFill="1" applyBorder="1"/>
    <xf numFmtId="3" fontId="129" fillId="4" borderId="38" xfId="19" applyNumberFormat="1" applyFont="1" applyFill="1" applyBorder="1"/>
    <xf numFmtId="167" fontId="129" fillId="0" borderId="35" xfId="19" applyNumberFormat="1" applyFont="1" applyBorder="1"/>
    <xf numFmtId="167" fontId="129" fillId="0" borderId="34" xfId="19" applyNumberFormat="1" applyFont="1" applyBorder="1"/>
    <xf numFmtId="3" fontId="129" fillId="5" borderId="38" xfId="19" applyNumberFormat="1" applyFont="1" applyFill="1" applyBorder="1"/>
    <xf numFmtId="0" fontId="129" fillId="4" borderId="18" xfId="19" applyFont="1" applyFill="1" applyBorder="1"/>
    <xf numFmtId="3" fontId="129" fillId="4" borderId="25" xfId="19" applyNumberFormat="1" applyFont="1" applyFill="1" applyBorder="1"/>
    <xf numFmtId="0" fontId="116" fillId="0" borderId="19" xfId="19" applyFont="1" applyBorder="1"/>
    <xf numFmtId="167" fontId="129" fillId="4" borderId="18" xfId="20" applyNumberFormat="1" applyFont="1" applyFill="1" applyBorder="1"/>
    <xf numFmtId="3" fontId="129" fillId="4" borderId="19" xfId="19" applyNumberFormat="1" applyFont="1" applyFill="1" applyBorder="1"/>
    <xf numFmtId="167" fontId="129" fillId="0" borderId="18" xfId="19" applyNumberFormat="1" applyFont="1" applyBorder="1"/>
    <xf numFmtId="0" fontId="116" fillId="4" borderId="26" xfId="19" applyFont="1" applyFill="1" applyBorder="1"/>
    <xf numFmtId="3" fontId="116" fillId="4" borderId="0" xfId="19" applyNumberFormat="1" applyFont="1" applyFill="1"/>
    <xf numFmtId="0" fontId="116" fillId="0" borderId="31" xfId="19" applyFont="1" applyBorder="1"/>
    <xf numFmtId="167" fontId="6" fillId="4" borderId="26" xfId="20" applyNumberFormat="1" applyFont="1" applyFill="1" applyBorder="1"/>
    <xf numFmtId="3" fontId="116" fillId="4" borderId="31" xfId="19" applyNumberFormat="1" applyFont="1" applyFill="1" applyBorder="1"/>
    <xf numFmtId="167" fontId="116" fillId="4" borderId="0" xfId="19" applyNumberFormat="1" applyFont="1" applyFill="1"/>
    <xf numFmtId="167" fontId="116" fillId="4" borderId="26" xfId="19" applyNumberFormat="1" applyFont="1" applyFill="1" applyBorder="1"/>
    <xf numFmtId="0" fontId="129" fillId="4" borderId="55" xfId="19" applyFont="1" applyFill="1" applyBorder="1"/>
    <xf numFmtId="3" fontId="129" fillId="4" borderId="56" xfId="19" applyNumberFormat="1" applyFont="1" applyFill="1" applyBorder="1"/>
    <xf numFmtId="0" fontId="116" fillId="0" borderId="57" xfId="19" applyFont="1" applyBorder="1"/>
    <xf numFmtId="167" fontId="129" fillId="4" borderId="55" xfId="20" applyNumberFormat="1" applyFont="1" applyFill="1" applyBorder="1"/>
    <xf numFmtId="3" fontId="129" fillId="4" borderId="57" xfId="19" applyNumberFormat="1" applyFont="1" applyFill="1" applyBorder="1"/>
    <xf numFmtId="167" fontId="129" fillId="4" borderId="55" xfId="19" applyNumberFormat="1" applyFont="1" applyFill="1" applyBorder="1"/>
    <xf numFmtId="0" fontId="116" fillId="4" borderId="58" xfId="19" applyFont="1" applyFill="1" applyBorder="1"/>
    <xf numFmtId="3" fontId="116" fillId="4" borderId="59" xfId="19" applyNumberFormat="1" applyFont="1" applyFill="1" applyBorder="1"/>
    <xf numFmtId="0" fontId="116" fillId="0" borderId="60" xfId="19" applyFont="1" applyBorder="1"/>
    <xf numFmtId="0" fontId="116" fillId="4" borderId="20" xfId="19" applyFont="1" applyFill="1" applyBorder="1"/>
    <xf numFmtId="3" fontId="116" fillId="4" borderId="39" xfId="19" applyNumberFormat="1" applyFont="1" applyFill="1" applyBorder="1"/>
    <xf numFmtId="0" fontId="116" fillId="0" borderId="21" xfId="19" applyFont="1" applyBorder="1"/>
    <xf numFmtId="167" fontId="129" fillId="4" borderId="18" xfId="19" applyNumberFormat="1" applyFont="1" applyFill="1" applyBorder="1"/>
    <xf numFmtId="167" fontId="6" fillId="4" borderId="20" xfId="20" applyNumberFormat="1" applyFont="1" applyFill="1" applyBorder="1"/>
    <xf numFmtId="3" fontId="116" fillId="4" borderId="21" xfId="19" applyNumberFormat="1" applyFont="1" applyFill="1" applyBorder="1"/>
    <xf numFmtId="167" fontId="116" fillId="4" borderId="39" xfId="19" applyNumberFormat="1" applyFont="1" applyFill="1" applyBorder="1"/>
    <xf numFmtId="167" fontId="116" fillId="4" borderId="20" xfId="19" applyNumberFormat="1" applyFont="1" applyFill="1" applyBorder="1"/>
    <xf numFmtId="0" fontId="129" fillId="4" borderId="18" xfId="19" applyFont="1" applyFill="1" applyBorder="1" applyAlignment="1">
      <alignment wrapText="1"/>
    </xf>
    <xf numFmtId="167" fontId="129" fillId="4" borderId="26" xfId="20" applyNumberFormat="1" applyFont="1" applyFill="1" applyBorder="1"/>
    <xf numFmtId="3" fontId="129" fillId="4" borderId="31" xfId="19" applyNumberFormat="1" applyFont="1" applyFill="1" applyBorder="1"/>
    <xf numFmtId="167" fontId="129" fillId="4" borderId="26" xfId="19" applyNumberFormat="1" applyFont="1" applyFill="1" applyBorder="1"/>
    <xf numFmtId="0" fontId="116" fillId="0" borderId="0" xfId="19" applyFont="1"/>
    <xf numFmtId="0" fontId="116" fillId="4" borderId="0" xfId="19" applyFont="1" applyFill="1"/>
    <xf numFmtId="0" fontId="116" fillId="4" borderId="18" xfId="19" applyFont="1" applyFill="1" applyBorder="1" applyAlignment="1">
      <alignment wrapText="1"/>
    </xf>
    <xf numFmtId="3" fontId="116" fillId="4" borderId="25" xfId="19" applyNumberFormat="1" applyFont="1" applyFill="1" applyBorder="1"/>
    <xf numFmtId="167" fontId="6" fillId="4" borderId="18" xfId="20" applyNumberFormat="1" applyFont="1" applyFill="1" applyBorder="1"/>
    <xf numFmtId="167" fontId="116" fillId="4" borderId="18" xfId="19" applyNumberFormat="1" applyFont="1" applyFill="1" applyBorder="1"/>
    <xf numFmtId="3" fontId="116" fillId="4" borderId="19" xfId="19" applyNumberFormat="1" applyFont="1" applyFill="1" applyBorder="1"/>
    <xf numFmtId="167" fontId="116" fillId="4" borderId="25" xfId="19" applyNumberFormat="1" applyFont="1" applyFill="1" applyBorder="1"/>
    <xf numFmtId="3" fontId="3" fillId="0" borderId="0" xfId="19" applyNumberFormat="1"/>
    <xf numFmtId="0" fontId="178" fillId="4" borderId="26" xfId="19" applyFont="1" applyFill="1" applyBorder="1"/>
    <xf numFmtId="3" fontId="178" fillId="4" borderId="0" xfId="19" applyNumberFormat="1" applyFont="1" applyFill="1"/>
    <xf numFmtId="0" fontId="178" fillId="0" borderId="31" xfId="19" applyFont="1" applyBorder="1"/>
    <xf numFmtId="167" fontId="76" fillId="4" borderId="26" xfId="20" applyNumberFormat="1" applyFont="1" applyFill="1" applyBorder="1"/>
    <xf numFmtId="167" fontId="178" fillId="4" borderId="26" xfId="19" applyNumberFormat="1" applyFont="1" applyFill="1" applyBorder="1"/>
    <xf numFmtId="3" fontId="178" fillId="4" borderId="31" xfId="19" applyNumberFormat="1" applyFont="1" applyFill="1" applyBorder="1"/>
    <xf numFmtId="167" fontId="178" fillId="4" borderId="0" xfId="19" applyNumberFormat="1" applyFont="1" applyFill="1"/>
    <xf numFmtId="167" fontId="0" fillId="0" borderId="0" xfId="20" applyNumberFormat="1" applyFont="1"/>
    <xf numFmtId="0" fontId="129" fillId="4" borderId="34" xfId="19" applyFont="1" applyFill="1" applyBorder="1"/>
    <xf numFmtId="4" fontId="129" fillId="4" borderId="35" xfId="19" applyNumberFormat="1" applyFont="1" applyFill="1" applyBorder="1"/>
    <xf numFmtId="0" fontId="116" fillId="0" borderId="38" xfId="19" applyFont="1" applyBorder="1"/>
    <xf numFmtId="4" fontId="129" fillId="4" borderId="35" xfId="19" applyNumberFormat="1" applyFont="1" applyFill="1" applyBorder="1" applyAlignment="1">
      <alignment horizontal="right"/>
    </xf>
    <xf numFmtId="167" fontId="129" fillId="4" borderId="34" xfId="19" applyNumberFormat="1" applyFont="1" applyFill="1" applyBorder="1" applyAlignment="1">
      <alignment horizontal="right"/>
    </xf>
    <xf numFmtId="4" fontId="129" fillId="4" borderId="38" xfId="19" applyNumberFormat="1" applyFont="1" applyFill="1" applyBorder="1" applyAlignment="1">
      <alignment horizontal="right"/>
    </xf>
    <xf numFmtId="167" fontId="129" fillId="4" borderId="35" xfId="19" applyNumberFormat="1" applyFont="1" applyFill="1" applyBorder="1" applyAlignment="1">
      <alignment horizontal="right"/>
    </xf>
    <xf numFmtId="0" fontId="143" fillId="6" borderId="21" xfId="19" applyFont="1" applyFill="1" applyBorder="1" applyAlignment="1">
      <alignment horizontal="center" vertical="center"/>
    </xf>
    <xf numFmtId="0" fontId="129" fillId="4" borderId="26" xfId="19" applyFont="1" applyFill="1" applyBorder="1"/>
    <xf numFmtId="0" fontId="129" fillId="4" borderId="20" xfId="19" applyFont="1" applyFill="1" applyBorder="1"/>
    <xf numFmtId="0" fontId="53" fillId="0" borderId="61" xfId="2" applyFont="1" applyBorder="1" applyAlignment="1">
      <alignment horizontal="center" vertical="center" wrapText="1"/>
    </xf>
    <xf numFmtId="0" fontId="131" fillId="0" borderId="62" xfId="2" applyFont="1" applyBorder="1" applyAlignment="1">
      <alignment horizontal="center" vertical="center" wrapText="1"/>
    </xf>
    <xf numFmtId="0" fontId="82" fillId="0" borderId="62" xfId="2" applyFont="1" applyBorder="1" applyAlignment="1">
      <alignment vertical="center" wrapText="1"/>
    </xf>
    <xf numFmtId="3" fontId="82" fillId="0" borderId="62" xfId="2" applyNumberFormat="1" applyFont="1" applyBorder="1" applyAlignment="1">
      <alignment vertical="center" wrapText="1"/>
    </xf>
    <xf numFmtId="0" fontId="34" fillId="0" borderId="62" xfId="2" applyFont="1" applyBorder="1" applyAlignment="1">
      <alignment vertical="center" wrapText="1"/>
    </xf>
    <xf numFmtId="0" fontId="34" fillId="0" borderId="63" xfId="2" applyFont="1" applyBorder="1" applyAlignment="1">
      <alignment vertical="center" wrapText="1"/>
    </xf>
    <xf numFmtId="1" fontId="162" fillId="0" borderId="0" xfId="21" applyNumberFormat="1" applyFont="1" applyBorder="1" applyAlignment="1">
      <alignment horizontal="center" vertical="center"/>
    </xf>
    <xf numFmtId="2" fontId="162" fillId="0" borderId="0" xfId="21" applyNumberFormat="1" applyFont="1" applyBorder="1" applyAlignment="1">
      <alignment horizontal="center" vertical="center"/>
    </xf>
    <xf numFmtId="14" fontId="162" fillId="0" borderId="0" xfId="2" applyNumberFormat="1" applyFont="1" applyAlignment="1">
      <alignment horizontal="left" vertical="center" wrapText="1"/>
    </xf>
    <xf numFmtId="2" fontId="89" fillId="0" borderId="0" xfId="21" applyNumberFormat="1" applyFont="1" applyBorder="1" applyAlignment="1">
      <alignment horizontal="center" vertical="center"/>
    </xf>
    <xf numFmtId="1" fontId="113" fillId="0" borderId="0" xfId="2" applyNumberFormat="1" applyFont="1" applyAlignment="1">
      <alignment vertical="center"/>
    </xf>
    <xf numFmtId="1" fontId="109" fillId="0" borderId="0" xfId="2" applyNumberFormat="1" applyFont="1" applyAlignment="1">
      <alignment horizontal="left" vertical="center"/>
    </xf>
    <xf numFmtId="1" fontId="154" fillId="0" borderId="0" xfId="2" applyNumberFormat="1" applyFont="1" applyAlignment="1">
      <alignment vertical="center" wrapText="1"/>
    </xf>
    <xf numFmtId="1" fontId="109" fillId="0" borderId="0" xfId="2" applyNumberFormat="1" applyFont="1" applyAlignment="1">
      <alignment vertical="center" wrapText="1"/>
    </xf>
    <xf numFmtId="0" fontId="11" fillId="0" borderId="0" xfId="0" applyFont="1" applyAlignment="1">
      <alignment horizontal="center" wrapText="1"/>
    </xf>
    <xf numFmtId="0" fontId="53" fillId="0" borderId="16" xfId="16" applyFont="1" applyBorder="1" applyAlignment="1">
      <alignment vertical="center" wrapText="1"/>
    </xf>
    <xf numFmtId="0" fontId="53" fillId="0" borderId="10" xfId="16" applyFont="1" applyBorder="1" applyAlignment="1">
      <alignment vertical="center" wrapText="1"/>
    </xf>
    <xf numFmtId="0" fontId="23" fillId="0" borderId="30" xfId="16" applyFont="1" applyBorder="1" applyAlignment="1">
      <alignment vertical="center" wrapText="1"/>
    </xf>
    <xf numFmtId="9" fontId="33" fillId="0" borderId="17" xfId="16" applyNumberFormat="1" applyFont="1" applyBorder="1" applyAlignment="1">
      <alignment horizontal="center" vertical="center" wrapText="1"/>
    </xf>
    <xf numFmtId="0" fontId="33" fillId="0" borderId="30" xfId="16" applyFont="1" applyBorder="1" applyAlignment="1">
      <alignment vertical="center" wrapText="1"/>
    </xf>
    <xf numFmtId="0" fontId="138" fillId="0" borderId="34" xfId="3" applyFont="1" applyBorder="1" applyAlignment="1">
      <alignment horizontal="center" vertical="center" wrapText="1"/>
    </xf>
    <xf numFmtId="0" fontId="138" fillId="0" borderId="38" xfId="3" applyFont="1" applyBorder="1" applyAlignment="1">
      <alignment horizontal="center" vertical="center" wrapText="1"/>
    </xf>
    <xf numFmtId="0" fontId="138" fillId="0" borderId="20" xfId="3" applyFont="1" applyBorder="1" applyAlignment="1">
      <alignment horizontal="center" vertical="center" wrapText="1"/>
    </xf>
    <xf numFmtId="2" fontId="98" fillId="4" borderId="19" xfId="15" applyNumberFormat="1" applyFont="1" applyFill="1" applyBorder="1" applyAlignment="1" applyProtection="1">
      <alignment horizontal="center" vertical="center"/>
      <protection locked="0"/>
    </xf>
    <xf numFmtId="4" fontId="98" fillId="4" borderId="31" xfId="15" applyNumberFormat="1" applyFont="1" applyFill="1" applyBorder="1" applyAlignment="1" applyProtection="1">
      <alignment horizontal="center" vertical="center"/>
      <protection locked="0"/>
    </xf>
    <xf numFmtId="2" fontId="69" fillId="0" borderId="9" xfId="16" applyNumberFormat="1" applyFont="1" applyBorder="1" applyAlignment="1">
      <alignment horizontal="center" vertical="center" wrapText="1"/>
    </xf>
    <xf numFmtId="2" fontId="96" fillId="0" borderId="9" xfId="16" applyNumberFormat="1" applyFont="1" applyBorder="1" applyAlignment="1">
      <alignment horizontal="center" vertical="center" wrapText="1"/>
    </xf>
    <xf numFmtId="3" fontId="28" fillId="4" borderId="11" xfId="16" applyNumberFormat="1" applyFont="1" applyFill="1" applyBorder="1" applyAlignment="1">
      <alignment horizontal="center" vertical="center"/>
    </xf>
    <xf numFmtId="4" fontId="93" fillId="4" borderId="10" xfId="16" applyNumberFormat="1" applyFont="1" applyFill="1" applyBorder="1" applyAlignment="1">
      <alignment horizontal="center" vertical="center"/>
    </xf>
    <xf numFmtId="3" fontId="28" fillId="4" borderId="15" xfId="16" applyNumberFormat="1" applyFont="1" applyFill="1" applyBorder="1" applyAlignment="1">
      <alignment horizontal="center" vertical="center"/>
    </xf>
    <xf numFmtId="4" fontId="93" fillId="4" borderId="14" xfId="16" applyNumberFormat="1" applyFont="1" applyFill="1" applyBorder="1" applyAlignment="1">
      <alignment horizontal="center" vertical="center"/>
    </xf>
    <xf numFmtId="4" fontId="93" fillId="4" borderId="14" xfId="16" applyNumberFormat="1" applyFont="1" applyFill="1" applyBorder="1" applyAlignment="1">
      <alignment horizontal="center" vertical="center" wrapText="1"/>
    </xf>
    <xf numFmtId="4" fontId="93" fillId="4" borderId="6" xfId="16" applyNumberFormat="1" applyFont="1" applyFill="1" applyBorder="1" applyAlignment="1">
      <alignment horizontal="center" vertical="center" wrapText="1"/>
    </xf>
    <xf numFmtId="3" fontId="28" fillId="4" borderId="15" xfId="16" applyNumberFormat="1" applyFont="1" applyFill="1" applyBorder="1" applyAlignment="1">
      <alignment horizontal="center" vertical="center" wrapText="1"/>
    </xf>
    <xf numFmtId="3" fontId="28" fillId="4" borderId="7" xfId="16" applyNumberFormat="1" applyFont="1" applyFill="1" applyBorder="1" applyAlignment="1">
      <alignment horizontal="center" vertical="center" wrapText="1"/>
    </xf>
    <xf numFmtId="3" fontId="28" fillId="4" borderId="5" xfId="16" applyNumberFormat="1" applyFont="1" applyFill="1" applyBorder="1" applyAlignment="1">
      <alignment horizontal="center" vertical="center"/>
    </xf>
    <xf numFmtId="3" fontId="28" fillId="4" borderId="4" xfId="16" applyNumberFormat="1" applyFont="1" applyFill="1" applyBorder="1" applyAlignment="1">
      <alignment horizontal="center" vertical="center"/>
    </xf>
    <xf numFmtId="3" fontId="28" fillId="4" borderId="4" xfId="16" applyNumberFormat="1" applyFont="1" applyFill="1" applyBorder="1" applyAlignment="1">
      <alignment horizontal="center" vertical="center" wrapText="1"/>
    </xf>
    <xf numFmtId="3" fontId="28" fillId="4" borderId="3" xfId="16" applyNumberFormat="1" applyFont="1" applyFill="1" applyBorder="1" applyAlignment="1">
      <alignment horizontal="center" vertical="center" wrapText="1"/>
    </xf>
    <xf numFmtId="3" fontId="93" fillId="0" borderId="10" xfId="0" applyNumberFormat="1" applyFont="1" applyBorder="1" applyAlignment="1">
      <alignment horizontal="center" vertical="center"/>
    </xf>
    <xf numFmtId="3" fontId="93" fillId="0" borderId="14" xfId="0" applyNumberFormat="1" applyFont="1" applyBorder="1" applyAlignment="1">
      <alignment horizontal="center" vertical="center"/>
    </xf>
    <xf numFmtId="3" fontId="93" fillId="0" borderId="14" xfId="0" applyNumberFormat="1" applyFont="1" applyBorder="1" applyAlignment="1">
      <alignment horizontal="center" vertical="center" wrapText="1"/>
    </xf>
    <xf numFmtId="3" fontId="93" fillId="0" borderId="14" xfId="2" applyNumberFormat="1" applyFont="1" applyBorder="1" applyAlignment="1">
      <alignment horizontal="center" vertical="center" wrapText="1"/>
    </xf>
    <xf numFmtId="3" fontId="93" fillId="0" borderId="6" xfId="2" applyNumberFormat="1" applyFont="1" applyBorder="1" applyAlignment="1">
      <alignment horizontal="center" vertical="center" wrapText="1"/>
    </xf>
    <xf numFmtId="0" fontId="80" fillId="0" borderId="0" xfId="0" applyFont="1" applyAlignment="1">
      <alignment vertical="center" wrapText="1"/>
    </xf>
    <xf numFmtId="2" fontId="150" fillId="0" borderId="0" xfId="0" applyNumberFormat="1" applyFont="1" applyAlignment="1">
      <alignment vertical="center" wrapText="1"/>
    </xf>
    <xf numFmtId="0" fontId="109" fillId="0" borderId="0" xfId="0" applyFont="1" applyAlignment="1">
      <alignment vertical="center" wrapText="1"/>
    </xf>
    <xf numFmtId="0" fontId="135" fillId="0" borderId="0" xfId="0" applyFont="1" applyAlignment="1">
      <alignment vertical="center" wrapText="1"/>
    </xf>
    <xf numFmtId="0" fontId="150" fillId="0" borderId="0" xfId="0" applyFont="1" applyAlignment="1">
      <alignment vertical="center" wrapText="1"/>
    </xf>
    <xf numFmtId="2" fontId="149" fillId="0" borderId="0" xfId="2" applyNumberFormat="1" applyFont="1" applyAlignment="1">
      <alignment horizontal="left" vertical="center" wrapText="1"/>
    </xf>
    <xf numFmtId="49" fontId="150" fillId="0" borderId="0" xfId="2" applyNumberFormat="1" applyFont="1" applyAlignment="1">
      <alignment horizontal="left" vertical="center" wrapText="1"/>
    </xf>
    <xf numFmtId="3" fontId="28" fillId="0" borderId="0" xfId="16" applyNumberFormat="1" applyFont="1" applyAlignment="1">
      <alignment vertical="center" wrapText="1"/>
    </xf>
    <xf numFmtId="2" fontId="156" fillId="0" borderId="0" xfId="2" applyNumberFormat="1" applyFont="1" applyAlignment="1">
      <alignment vertical="center" wrapText="1"/>
    </xf>
    <xf numFmtId="3" fontId="125" fillId="4" borderId="33" xfId="16" applyNumberFormat="1" applyFont="1" applyFill="1" applyBorder="1" applyAlignment="1">
      <alignment horizontal="center" vertical="center" wrapText="1"/>
    </xf>
    <xf numFmtId="2" fontId="81" fillId="0" borderId="0" xfId="2" applyNumberFormat="1" applyFont="1" applyAlignment="1">
      <alignment horizontal="left" vertical="center" wrapText="1"/>
    </xf>
    <xf numFmtId="49" fontId="176" fillId="0" borderId="0" xfId="2" applyNumberFormat="1" applyFont="1" applyAlignment="1">
      <alignment horizontal="left" vertical="center" wrapText="1"/>
    </xf>
    <xf numFmtId="2" fontId="149" fillId="0" borderId="0" xfId="0" applyNumberFormat="1" applyFont="1" applyAlignment="1">
      <alignment vertical="center" wrapText="1"/>
    </xf>
    <xf numFmtId="3" fontId="113" fillId="0" borderId="0" xfId="0" applyNumberFormat="1" applyFont="1"/>
    <xf numFmtId="0" fontId="113" fillId="0" borderId="0" xfId="2" applyFont="1"/>
    <xf numFmtId="3" fontId="113" fillId="0" borderId="0" xfId="2" applyNumberFormat="1" applyFont="1"/>
    <xf numFmtId="0" fontId="109" fillId="0" borderId="0" xfId="16" applyFont="1" applyAlignment="1">
      <alignment vertical="center" wrapText="1"/>
    </xf>
    <xf numFmtId="3" fontId="129" fillId="4" borderId="0" xfId="19" applyNumberFormat="1" applyFont="1" applyFill="1"/>
    <xf numFmtId="0" fontId="6" fillId="0" borderId="0" xfId="2" applyFont="1"/>
    <xf numFmtId="0" fontId="176" fillId="0" borderId="0" xfId="16" applyFont="1" applyAlignment="1">
      <alignment vertical="center" wrapText="1"/>
    </xf>
    <xf numFmtId="0" fontId="80" fillId="0" borderId="0" xfId="16" applyFont="1" applyAlignment="1">
      <alignment vertical="center" wrapText="1"/>
    </xf>
    <xf numFmtId="3" fontId="167" fillId="0" borderId="0" xfId="16" applyNumberFormat="1" applyFont="1" applyBorder="1" applyAlignment="1">
      <alignment vertical="center"/>
    </xf>
    <xf numFmtId="0" fontId="150" fillId="0" borderId="0" xfId="16" applyFont="1" applyAlignment="1">
      <alignment vertical="center" wrapText="1"/>
    </xf>
    <xf numFmtId="3" fontId="109" fillId="0" borderId="0" xfId="0" applyNumberFormat="1" applyFont="1" applyAlignment="1">
      <alignment vertical="center" wrapText="1"/>
    </xf>
    <xf numFmtId="0" fontId="6" fillId="0" borderId="0" xfId="2" applyFont="1" applyAlignment="1">
      <alignment vertical="center"/>
    </xf>
    <xf numFmtId="3" fontId="115" fillId="0" borderId="0" xfId="2" applyNumberFormat="1" applyFont="1" applyAlignment="1" applyProtection="1">
      <alignment horizontal="center" vertical="center" wrapText="1"/>
      <protection locked="0"/>
    </xf>
    <xf numFmtId="4" fontId="110" fillId="0" borderId="0" xfId="2" applyNumberFormat="1" applyFont="1" applyAlignment="1" applyProtection="1">
      <alignment horizontal="center" vertical="center" wrapText="1"/>
      <protection locked="0"/>
    </xf>
    <xf numFmtId="4" fontId="110" fillId="0" borderId="0" xfId="2" applyNumberFormat="1" applyFont="1" applyAlignment="1">
      <alignment horizontal="center" vertical="center" wrapText="1"/>
    </xf>
    <xf numFmtId="3" fontId="115" fillId="0" borderId="0" xfId="2" applyNumberFormat="1" applyFont="1" applyAlignment="1">
      <alignment vertical="center" wrapText="1"/>
    </xf>
    <xf numFmtId="0" fontId="106" fillId="0" borderId="0" xfId="2" applyFont="1" applyAlignment="1">
      <alignment vertical="center" wrapText="1"/>
    </xf>
    <xf numFmtId="0" fontId="173" fillId="0" borderId="0" xfId="2" applyFont="1" applyAlignment="1">
      <alignment vertical="center"/>
    </xf>
    <xf numFmtId="0" fontId="106" fillId="0" borderId="0" xfId="2" applyFont="1" applyAlignment="1">
      <alignment horizontal="left" vertical="center"/>
    </xf>
    <xf numFmtId="0" fontId="215" fillId="0" borderId="0" xfId="2" applyFont="1" applyAlignment="1">
      <alignment vertical="center" wrapText="1"/>
    </xf>
    <xf numFmtId="0" fontId="217" fillId="0" borderId="0" xfId="2" applyFont="1" applyAlignment="1">
      <alignment vertical="center" wrapText="1"/>
    </xf>
    <xf numFmtId="0" fontId="218" fillId="0" borderId="0" xfId="2" applyFont="1" applyAlignment="1">
      <alignment vertical="center" wrapText="1"/>
    </xf>
    <xf numFmtId="0" fontId="216" fillId="0" borderId="0" xfId="2" applyFont="1"/>
    <xf numFmtId="0" fontId="216" fillId="0" borderId="0" xfId="2" applyFont="1" applyAlignment="1">
      <alignment vertical="center" wrapText="1"/>
    </xf>
    <xf numFmtId="3" fontId="15" fillId="0" borderId="0" xfId="2" applyNumberFormat="1" applyFont="1" applyAlignment="1">
      <alignment vertical="center" wrapText="1"/>
    </xf>
    <xf numFmtId="14" fontId="113" fillId="0" borderId="0" xfId="2" applyNumberFormat="1" applyFont="1" applyAlignment="1">
      <alignment vertical="center"/>
    </xf>
    <xf numFmtId="0" fontId="106" fillId="0" borderId="0" xfId="0" applyFont="1" applyBorder="1" applyAlignment="1">
      <alignment vertical="center" wrapText="1"/>
    </xf>
    <xf numFmtId="0" fontId="106" fillId="0" borderId="0" xfId="0" applyFont="1" applyAlignment="1">
      <alignment vertical="center" wrapText="1"/>
    </xf>
    <xf numFmtId="0" fontId="185" fillId="0" borderId="0" xfId="0" applyFont="1" applyAlignment="1">
      <alignment vertical="center" wrapText="1"/>
    </xf>
    <xf numFmtId="0" fontId="185" fillId="0" borderId="0" xfId="0" applyFont="1" applyAlignment="1">
      <alignment vertical="center"/>
    </xf>
    <xf numFmtId="0" fontId="9" fillId="0" borderId="0" xfId="0" applyFont="1" applyAlignment="1">
      <alignment horizontal="center" wrapText="1"/>
    </xf>
    <xf numFmtId="0" fontId="12" fillId="0" borderId="0" xfId="0" applyFont="1" applyAlignment="1">
      <alignment horizontal="center" vertical="center" wrapText="1"/>
    </xf>
    <xf numFmtId="0" fontId="14" fillId="0" borderId="0" xfId="0" applyFont="1" applyAlignment="1">
      <alignment horizontal="center"/>
    </xf>
    <xf numFmtId="0" fontId="12" fillId="0" borderId="0" xfId="0" applyFont="1" applyAlignment="1" applyProtection="1">
      <alignment horizontal="center" vertical="center" wrapText="1"/>
      <protection locked="0"/>
    </xf>
    <xf numFmtId="0" fontId="11" fillId="0" borderId="0" xfId="0" applyFont="1" applyAlignment="1">
      <alignment horizontal="center" wrapText="1"/>
    </xf>
    <xf numFmtId="0" fontId="185" fillId="0" borderId="0" xfId="0" applyFont="1" applyAlignment="1">
      <alignment horizontal="left" vertical="center" wrapText="1"/>
    </xf>
    <xf numFmtId="0" fontId="114" fillId="0" borderId="0" xfId="18" applyFont="1" applyAlignment="1">
      <alignment horizontal="left" vertical="center" wrapText="1"/>
    </xf>
    <xf numFmtId="0" fontId="186" fillId="0" borderId="0" xfId="18" applyFont="1" applyAlignment="1">
      <alignment horizontal="left" vertical="center" wrapText="1"/>
    </xf>
    <xf numFmtId="0" fontId="18" fillId="0" borderId="0" xfId="0" applyFont="1" applyAlignment="1">
      <alignment horizontal="center" vertical="center" wrapText="1"/>
    </xf>
    <xf numFmtId="0" fontId="18" fillId="4" borderId="0" xfId="0" applyFont="1" applyFill="1" applyAlignment="1">
      <alignment horizontal="left" vertical="center" wrapText="1"/>
    </xf>
    <xf numFmtId="0" fontId="0" fillId="4" borderId="0" xfId="0" applyFill="1" applyAlignment="1">
      <alignment horizontal="left" vertical="center" wrapText="1"/>
    </xf>
    <xf numFmtId="14" fontId="18" fillId="4" borderId="0" xfId="0" applyNumberFormat="1" applyFont="1" applyFill="1" applyAlignment="1">
      <alignment horizontal="justify" vertical="center" wrapText="1"/>
    </xf>
    <xf numFmtId="0" fontId="0" fillId="4" borderId="0" xfId="0" applyFill="1" applyAlignment="1">
      <alignment horizontal="justify" vertical="center" wrapText="1"/>
    </xf>
    <xf numFmtId="14" fontId="127" fillId="6" borderId="36" xfId="19" applyNumberFormat="1" applyFont="1" applyFill="1" applyBorder="1" applyAlignment="1">
      <alignment horizontal="center" vertical="center"/>
    </xf>
    <xf numFmtId="14" fontId="127" fillId="6" borderId="32" xfId="19" applyNumberFormat="1" applyFont="1" applyFill="1" applyBorder="1" applyAlignment="1">
      <alignment horizontal="center" vertical="center"/>
    </xf>
    <xf numFmtId="0" fontId="123" fillId="4" borderId="32" xfId="19" applyFont="1" applyFill="1" applyBorder="1" applyAlignment="1">
      <alignment horizontal="center" vertical="center"/>
    </xf>
    <xf numFmtId="14" fontId="127" fillId="6" borderId="32" xfId="19" applyNumberFormat="1"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0" fontId="35" fillId="0" borderId="0" xfId="2" applyFont="1" applyAlignment="1">
      <alignment horizontal="center"/>
    </xf>
    <xf numFmtId="0" fontId="17" fillId="0" borderId="0" xfId="2" applyFont="1" applyAlignment="1">
      <alignment horizontal="center" vertical="center"/>
    </xf>
    <xf numFmtId="0" fontId="8" fillId="2" borderId="0" xfId="5" applyFont="1" applyFill="1" applyAlignment="1">
      <alignment horizontal="center" vertical="center"/>
    </xf>
    <xf numFmtId="0" fontId="23" fillId="0" borderId="5" xfId="2" applyFont="1" applyBorder="1" applyAlignment="1">
      <alignment horizontal="center" vertical="center" wrapText="1"/>
    </xf>
    <xf numFmtId="0" fontId="23" fillId="0" borderId="4" xfId="2" applyFont="1" applyBorder="1" applyAlignment="1">
      <alignment horizontal="center" vertical="center" wrapText="1"/>
    </xf>
    <xf numFmtId="0" fontId="23" fillId="0" borderId="3" xfId="2" applyFont="1" applyBorder="1" applyAlignment="1">
      <alignment horizontal="center" vertical="center" wrapText="1"/>
    </xf>
    <xf numFmtId="0" fontId="23" fillId="0" borderId="11" xfId="2" applyFont="1" applyBorder="1" applyAlignment="1">
      <alignment horizontal="center" vertical="center" wrapText="1"/>
    </xf>
    <xf numFmtId="0" fontId="23" fillId="0" borderId="16" xfId="2" applyFont="1" applyBorder="1" applyAlignment="1">
      <alignment horizontal="center" vertical="center" wrapText="1"/>
    </xf>
    <xf numFmtId="0" fontId="23" fillId="0" borderId="15" xfId="2" applyFont="1" applyBorder="1" applyAlignment="1">
      <alignment horizontal="center" vertical="center" wrapText="1"/>
    </xf>
    <xf numFmtId="0" fontId="23" fillId="0" borderId="0" xfId="2" applyFont="1" applyAlignment="1">
      <alignment horizontal="center" vertical="center" wrapText="1"/>
    </xf>
    <xf numFmtId="0" fontId="53" fillId="0" borderId="16" xfId="2" applyFont="1" applyBorder="1" applyAlignment="1">
      <alignment horizontal="center" vertical="center" wrapText="1"/>
    </xf>
    <xf numFmtId="0" fontId="53" fillId="0" borderId="10" xfId="2" applyFont="1" applyBorder="1" applyAlignment="1">
      <alignment horizontal="center" vertical="center" wrapText="1"/>
    </xf>
    <xf numFmtId="0" fontId="53" fillId="0" borderId="11" xfId="2" applyFont="1" applyBorder="1" applyAlignment="1">
      <alignment horizontal="center" vertical="center" wrapText="1"/>
    </xf>
    <xf numFmtId="0" fontId="33" fillId="0" borderId="45" xfId="2" applyFont="1" applyBorder="1" applyAlignment="1">
      <alignment horizontal="center" vertical="center" wrapText="1"/>
    </xf>
    <xf numFmtId="0" fontId="33" fillId="0" borderId="44" xfId="2" applyFont="1" applyBorder="1" applyAlignment="1">
      <alignment horizontal="center" vertical="center" wrapText="1"/>
    </xf>
    <xf numFmtId="0" fontId="50" fillId="0" borderId="48" xfId="2" applyFont="1" applyBorder="1" applyAlignment="1">
      <alignment horizontal="center" vertical="center" wrapText="1"/>
    </xf>
    <xf numFmtId="0" fontId="50" fillId="0" borderId="49" xfId="2" applyFont="1" applyBorder="1" applyAlignment="1">
      <alignment horizontal="center" vertical="center" wrapText="1"/>
    </xf>
    <xf numFmtId="0" fontId="50" fillId="0" borderId="50" xfId="2" applyFont="1" applyBorder="1" applyAlignment="1">
      <alignment horizontal="center" vertical="center" wrapText="1"/>
    </xf>
    <xf numFmtId="0" fontId="33" fillId="0" borderId="15" xfId="2" applyFont="1" applyBorder="1" applyAlignment="1">
      <alignment horizontal="center" vertical="center" wrapText="1"/>
    </xf>
    <xf numFmtId="0" fontId="33" fillId="0" borderId="7" xfId="2" applyFont="1" applyBorder="1" applyAlignment="1">
      <alignment horizontal="center" vertical="center" wrapText="1"/>
    </xf>
    <xf numFmtId="0" fontId="33" fillId="0" borderId="41" xfId="2" applyFont="1" applyBorder="1" applyAlignment="1">
      <alignment horizontal="center" vertical="center" wrapText="1"/>
    </xf>
    <xf numFmtId="0" fontId="33" fillId="0" borderId="40" xfId="2" applyFont="1" applyBorder="1" applyAlignment="1">
      <alignment horizontal="center" vertical="center" wrapText="1"/>
    </xf>
    <xf numFmtId="49" fontId="176" fillId="0" borderId="0" xfId="2" applyNumberFormat="1" applyFont="1" applyAlignment="1">
      <alignment horizontal="left" vertical="center" wrapText="1"/>
    </xf>
    <xf numFmtId="2" fontId="81" fillId="0" borderId="0" xfId="2" applyNumberFormat="1" applyFont="1" applyAlignment="1">
      <alignment horizontal="left" vertical="center" wrapText="1"/>
    </xf>
    <xf numFmtId="49" fontId="22" fillId="0" borderId="0" xfId="0" applyNumberFormat="1" applyFont="1" applyAlignment="1">
      <alignment horizontal="left" vertical="center" wrapText="1"/>
    </xf>
    <xf numFmtId="0" fontId="35" fillId="0" borderId="0" xfId="0" applyFont="1" applyAlignment="1">
      <alignment horizontal="center"/>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8" fillId="0" borderId="0" xfId="0" applyFont="1" applyAlignment="1" applyProtection="1">
      <alignment horizontal="center" vertical="center" wrapText="1"/>
      <protection locked="0"/>
    </xf>
    <xf numFmtId="49" fontId="22" fillId="0" borderId="0" xfId="2" applyNumberFormat="1" applyFont="1" applyAlignment="1">
      <alignment horizontal="left" vertical="center" wrapText="1"/>
    </xf>
    <xf numFmtId="2" fontId="32" fillId="0" borderId="0" xfId="2" applyNumberFormat="1" applyFont="1" applyAlignment="1">
      <alignment horizontal="left" vertical="center" wrapText="1"/>
    </xf>
    <xf numFmtId="49" fontId="150" fillId="0" borderId="0" xfId="2" applyNumberFormat="1" applyFont="1" applyAlignment="1">
      <alignment horizontal="left" vertical="center" wrapText="1"/>
    </xf>
    <xf numFmtId="2" fontId="149" fillId="0" borderId="0" xfId="2" applyNumberFormat="1" applyFont="1" applyAlignment="1">
      <alignment horizontal="left" vertical="center" wrapText="1"/>
    </xf>
    <xf numFmtId="49" fontId="150" fillId="0" borderId="0" xfId="0" applyNumberFormat="1" applyFont="1" applyAlignment="1">
      <alignment horizontal="left" vertical="center" wrapText="1"/>
    </xf>
    <xf numFmtId="0" fontId="33" fillId="0" borderId="52" xfId="2" applyFont="1" applyBorder="1" applyAlignment="1">
      <alignment horizontal="center" vertical="center" wrapText="1"/>
    </xf>
    <xf numFmtId="0" fontId="33" fillId="0" borderId="51" xfId="2" applyFont="1" applyBorder="1" applyAlignment="1">
      <alignment horizontal="center" vertical="center" wrapText="1"/>
    </xf>
    <xf numFmtId="0" fontId="22" fillId="0" borderId="0" xfId="0" applyFont="1" applyAlignment="1">
      <alignment horizontal="left" vertical="center" wrapText="1"/>
    </xf>
    <xf numFmtId="0" fontId="33" fillId="0" borderId="14" xfId="2" applyFont="1" applyBorder="1" applyAlignment="1">
      <alignment horizontal="center" vertical="center" wrapText="1"/>
    </xf>
    <xf numFmtId="0" fontId="33" fillId="0" borderId="6" xfId="2" applyFont="1" applyBorder="1" applyAlignment="1">
      <alignment horizontal="center" vertical="center" wrapText="1"/>
    </xf>
    <xf numFmtId="0" fontId="53" fillId="0" borderId="15" xfId="2" applyFont="1" applyBorder="1" applyAlignment="1">
      <alignment horizontal="center" vertical="center" wrapText="1"/>
    </xf>
    <xf numFmtId="0" fontId="53" fillId="0" borderId="14" xfId="2" applyFont="1" applyBorder="1" applyAlignment="1">
      <alignment horizontal="center" vertical="center" wrapText="1"/>
    </xf>
    <xf numFmtId="0" fontId="53" fillId="0" borderId="0" xfId="2" applyFont="1" applyAlignment="1">
      <alignment horizontal="center" vertical="center" wrapText="1"/>
    </xf>
    <xf numFmtId="0" fontId="143" fillId="0" borderId="0" xfId="2" applyFont="1" applyAlignment="1">
      <alignment horizontal="center" vertical="center" wrapText="1"/>
    </xf>
    <xf numFmtId="0" fontId="142" fillId="0" borderId="0" xfId="2" applyFont="1" applyAlignment="1">
      <alignment horizontal="center" vertical="center" wrapText="1"/>
    </xf>
    <xf numFmtId="49" fontId="176" fillId="0" borderId="0" xfId="0" applyNumberFormat="1" applyFont="1" applyBorder="1" applyAlignment="1">
      <alignment horizontal="left" vertical="center" wrapText="1"/>
    </xf>
    <xf numFmtId="0" fontId="184" fillId="0" borderId="0" xfId="2" applyFont="1" applyAlignment="1">
      <alignment horizontal="left" vertical="center" wrapText="1"/>
    </xf>
    <xf numFmtId="0" fontId="17" fillId="0" borderId="0" xfId="2" applyFont="1" applyAlignment="1">
      <alignment horizontal="center" vertical="center" wrapText="1"/>
    </xf>
    <xf numFmtId="0" fontId="53" fillId="0" borderId="5" xfId="2" applyFont="1" applyBorder="1" applyAlignment="1">
      <alignment horizontal="center" vertical="center" wrapText="1"/>
    </xf>
    <xf numFmtId="0" fontId="53" fillId="0" borderId="4" xfId="2" applyFont="1" applyBorder="1" applyAlignment="1">
      <alignment horizontal="center" vertical="center" wrapText="1"/>
    </xf>
    <xf numFmtId="0" fontId="188" fillId="0" borderId="64" xfId="2" applyFont="1" applyBorder="1" applyAlignment="1">
      <alignment horizontal="center" vertical="center" wrapText="1"/>
    </xf>
    <xf numFmtId="0" fontId="188" fillId="0" borderId="65" xfId="2" applyFont="1" applyBorder="1" applyAlignment="1">
      <alignment horizontal="center" vertical="center" wrapText="1"/>
    </xf>
    <xf numFmtId="0" fontId="188" fillId="0" borderId="66" xfId="2" applyFont="1" applyBorder="1" applyAlignment="1">
      <alignment horizontal="center" vertical="center" wrapText="1"/>
    </xf>
    <xf numFmtId="0" fontId="32" fillId="0" borderId="0" xfId="0" applyFont="1" applyBorder="1" applyAlignment="1">
      <alignment horizontal="left" vertical="center" wrapText="1"/>
    </xf>
    <xf numFmtId="0" fontId="22" fillId="0" borderId="0" xfId="0" applyFont="1" applyBorder="1" applyAlignment="1">
      <alignment horizontal="left" vertical="center" wrapText="1"/>
    </xf>
    <xf numFmtId="0" fontId="33" fillId="0" borderId="11" xfId="0" applyFont="1" applyBorder="1" applyAlignment="1">
      <alignment horizontal="center" vertical="center" wrapText="1"/>
    </xf>
    <xf numFmtId="0" fontId="33" fillId="0" borderId="10" xfId="0" applyFont="1" applyBorder="1" applyAlignment="1">
      <alignment horizontal="center" vertical="center" wrapText="1"/>
    </xf>
    <xf numFmtId="2" fontId="39" fillId="0" borderId="0" xfId="0" applyNumberFormat="1" applyFont="1" applyAlignment="1">
      <alignment horizontal="left" vertical="center" wrapText="1"/>
    </xf>
    <xf numFmtId="0" fontId="53" fillId="0" borderId="5"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10"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14" xfId="0" applyFont="1" applyBorder="1" applyAlignment="1">
      <alignment horizontal="center" vertical="center" wrapText="1"/>
    </xf>
    <xf numFmtId="0" fontId="7" fillId="0" borderId="0" xfId="0" applyFont="1" applyBorder="1" applyAlignment="1">
      <alignment horizontal="center" vertical="center"/>
    </xf>
    <xf numFmtId="0" fontId="66" fillId="0" borderId="5" xfId="0" applyFont="1" applyBorder="1" applyAlignment="1">
      <alignment horizontal="center" vertical="center" wrapText="1"/>
    </xf>
    <xf numFmtId="0" fontId="66" fillId="0" borderId="3" xfId="0" applyFont="1" applyBorder="1" applyAlignment="1">
      <alignment horizontal="center" vertical="center" wrapText="1"/>
    </xf>
    <xf numFmtId="0" fontId="152" fillId="0" borderId="0" xfId="0" applyFont="1" applyBorder="1" applyAlignment="1">
      <alignment horizontal="center" vertical="center"/>
    </xf>
    <xf numFmtId="0" fontId="132" fillId="0" borderId="0" xfId="0" applyFont="1" applyBorder="1" applyAlignment="1">
      <alignment horizontal="center" vertical="center" wrapText="1"/>
    </xf>
    <xf numFmtId="0" fontId="153" fillId="0" borderId="0" xfId="0" applyFont="1" applyBorder="1" applyAlignment="1">
      <alignment horizontal="center" vertical="center" wrapText="1"/>
    </xf>
    <xf numFmtId="0" fontId="22" fillId="0" borderId="0" xfId="2" applyFont="1" applyAlignment="1">
      <alignment horizontal="left" vertical="center" wrapText="1"/>
    </xf>
    <xf numFmtId="0" fontId="104" fillId="0" borderId="3" xfId="2" applyBorder="1" applyAlignment="1">
      <alignment horizontal="center" vertical="center" wrapText="1"/>
    </xf>
    <xf numFmtId="0" fontId="73" fillId="0" borderId="0" xfId="2" applyFont="1" applyAlignment="1">
      <alignment horizontal="center" vertical="center" wrapText="1"/>
    </xf>
    <xf numFmtId="0" fontId="53" fillId="0" borderId="9" xfId="2" applyFont="1" applyBorder="1" applyAlignment="1">
      <alignment horizontal="center" vertical="center" wrapText="1"/>
    </xf>
    <xf numFmtId="0" fontId="53" fillId="0" borderId="8" xfId="2" applyFont="1" applyBorder="1" applyAlignment="1">
      <alignment horizontal="center" vertical="center" wrapText="1"/>
    </xf>
    <xf numFmtId="0" fontId="131" fillId="0" borderId="0" xfId="2" applyFont="1" applyAlignment="1">
      <alignment horizontal="center" vertical="center" wrapText="1"/>
    </xf>
    <xf numFmtId="0" fontId="65" fillId="0" borderId="0" xfId="2" applyFont="1" applyAlignment="1">
      <alignment horizontal="center" vertical="center" wrapText="1"/>
    </xf>
    <xf numFmtId="0" fontId="56" fillId="0" borderId="5" xfId="0" applyFont="1" applyBorder="1" applyAlignment="1">
      <alignment horizontal="center" vertical="center" wrapText="1"/>
    </xf>
    <xf numFmtId="0" fontId="56" fillId="0" borderId="4" xfId="0" applyFont="1" applyBorder="1" applyAlignment="1">
      <alignment horizontal="center" vertical="center" wrapText="1"/>
    </xf>
    <xf numFmtId="0" fontId="56" fillId="0" borderId="3" xfId="0" applyFont="1" applyBorder="1" applyAlignment="1">
      <alignment horizontal="center" vertical="center" wrapText="1"/>
    </xf>
    <xf numFmtId="0" fontId="142" fillId="0" borderId="0" xfId="0" applyFont="1" applyBorder="1" applyAlignment="1">
      <alignment horizontal="center" vertical="center" wrapText="1"/>
    </xf>
    <xf numFmtId="0" fontId="151" fillId="0" borderId="0" xfId="0" applyFont="1" applyBorder="1" applyAlignment="1">
      <alignment horizontal="center" vertical="center" wrapText="1"/>
    </xf>
    <xf numFmtId="0" fontId="18" fillId="0" borderId="1" xfId="0" applyFont="1" applyBorder="1" applyAlignment="1">
      <alignment horizontal="center" vertical="center"/>
    </xf>
    <xf numFmtId="0" fontId="18" fillId="0" borderId="9" xfId="0" applyFont="1" applyBorder="1" applyAlignment="1">
      <alignment horizontal="center" vertical="center"/>
    </xf>
    <xf numFmtId="0" fontId="18" fillId="0" borderId="8" xfId="0" applyFont="1" applyBorder="1" applyAlignment="1">
      <alignment horizontal="center" vertical="center"/>
    </xf>
    <xf numFmtId="0" fontId="42" fillId="0" borderId="15"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0" xfId="0" applyFont="1" applyBorder="1" applyAlignment="1">
      <alignment horizontal="center" vertical="center" wrapText="1"/>
    </xf>
    <xf numFmtId="0" fontId="50" fillId="0" borderId="11" xfId="2" applyFont="1" applyBorder="1" applyAlignment="1">
      <alignment horizontal="center" vertical="center" wrapText="1"/>
    </xf>
    <xf numFmtId="0" fontId="50" fillId="0" borderId="10" xfId="2" applyFont="1" applyBorder="1" applyAlignment="1">
      <alignment horizontal="center" vertical="center" wrapText="1"/>
    </xf>
    <xf numFmtId="0" fontId="135" fillId="2" borderId="0" xfId="0" applyFont="1" applyFill="1" applyAlignment="1">
      <alignment horizontal="left" wrapText="1"/>
    </xf>
    <xf numFmtId="0" fontId="126" fillId="4" borderId="0" xfId="2" applyFont="1" applyFill="1" applyAlignment="1">
      <alignment horizontal="center" vertical="center" wrapText="1"/>
    </xf>
    <xf numFmtId="0" fontId="126" fillId="4" borderId="31" xfId="2" applyFont="1" applyFill="1" applyBorder="1" applyAlignment="1">
      <alignment horizontal="center" vertical="center" wrapText="1"/>
    </xf>
    <xf numFmtId="0" fontId="126" fillId="4" borderId="26" xfId="2" applyFont="1" applyFill="1" applyBorder="1" applyAlignment="1">
      <alignment horizontal="center" vertical="center" wrapText="1"/>
    </xf>
    <xf numFmtId="2" fontId="40" fillId="0" borderId="0" xfId="2" applyNumberFormat="1" applyFont="1" applyAlignment="1">
      <alignment horizontal="left" vertical="center" wrapText="1"/>
    </xf>
    <xf numFmtId="0" fontId="7" fillId="0" borderId="0" xfId="2" applyFont="1" applyAlignment="1">
      <alignment horizontal="center" vertical="center"/>
    </xf>
    <xf numFmtId="0" fontId="124" fillId="2" borderId="0" xfId="5" applyFont="1" applyFill="1" applyAlignment="1">
      <alignment horizontal="center" vertical="center"/>
    </xf>
    <xf numFmtId="3" fontId="105" fillId="4" borderId="22" xfId="3" applyNumberFormat="1" applyFont="1" applyFill="1" applyBorder="1" applyAlignment="1">
      <alignment horizontal="center" vertical="center" wrapText="1"/>
    </xf>
    <xf numFmtId="3" fontId="105" fillId="4" borderId="23" xfId="3" applyNumberFormat="1" applyFont="1" applyFill="1" applyBorder="1" applyAlignment="1">
      <alignment horizontal="center" vertical="center" wrapText="1"/>
    </xf>
    <xf numFmtId="3" fontId="105" fillId="4" borderId="24" xfId="3" applyNumberFormat="1" applyFont="1" applyFill="1" applyBorder="1" applyAlignment="1">
      <alignment horizontal="center" vertical="center" wrapText="1"/>
    </xf>
    <xf numFmtId="3" fontId="105" fillId="4" borderId="18" xfId="3" applyNumberFormat="1" applyFont="1" applyFill="1" applyBorder="1" applyAlignment="1">
      <alignment horizontal="center" vertical="center" wrapText="1"/>
    </xf>
    <xf numFmtId="3" fontId="105" fillId="4" borderId="25" xfId="3" applyNumberFormat="1" applyFont="1" applyFill="1" applyBorder="1" applyAlignment="1">
      <alignment horizontal="center" vertical="center" wrapText="1"/>
    </xf>
    <xf numFmtId="3" fontId="105" fillId="4" borderId="26" xfId="3" applyNumberFormat="1" applyFont="1" applyFill="1" applyBorder="1" applyAlignment="1">
      <alignment horizontal="center" vertical="center" wrapText="1"/>
    </xf>
    <xf numFmtId="3" fontId="105" fillId="4" borderId="0" xfId="3" applyNumberFormat="1" applyFont="1" applyFill="1" applyAlignment="1">
      <alignment horizontal="center" vertical="center" wrapText="1"/>
    </xf>
    <xf numFmtId="0" fontId="105" fillId="4" borderId="0" xfId="2" applyFont="1" applyFill="1" applyAlignment="1">
      <alignment horizontal="center" vertical="center" wrapText="1"/>
    </xf>
    <xf numFmtId="0" fontId="105" fillId="4" borderId="31" xfId="2" applyFont="1" applyFill="1" applyBorder="1" applyAlignment="1">
      <alignment horizontal="center" vertical="center" wrapText="1"/>
    </xf>
    <xf numFmtId="0" fontId="105" fillId="4" borderId="26" xfId="2" applyFont="1" applyFill="1" applyBorder="1" applyAlignment="1">
      <alignment horizontal="center" vertical="center" wrapText="1"/>
    </xf>
    <xf numFmtId="3" fontId="126" fillId="4" borderId="26" xfId="3" applyNumberFormat="1" applyFont="1" applyFill="1" applyBorder="1" applyAlignment="1">
      <alignment horizontal="center" vertical="center" wrapText="1"/>
    </xf>
    <xf numFmtId="3" fontId="126" fillId="4" borderId="0" xfId="3" applyNumberFormat="1" applyFont="1" applyFill="1" applyAlignment="1">
      <alignment horizontal="center" vertical="center" wrapText="1"/>
    </xf>
    <xf numFmtId="0" fontId="122" fillId="0" borderId="0" xfId="2" applyFont="1" applyAlignment="1">
      <alignment horizontal="center" vertical="center"/>
    </xf>
    <xf numFmtId="0" fontId="88" fillId="2" borderId="0" xfId="0" applyFont="1" applyFill="1" applyAlignment="1">
      <alignment horizontal="left" wrapText="1"/>
    </xf>
    <xf numFmtId="0" fontId="105" fillId="4" borderId="18" xfId="2" applyFont="1" applyFill="1" applyBorder="1" applyAlignment="1">
      <alignment horizontal="center" vertical="center" wrapText="1"/>
    </xf>
    <xf numFmtId="0" fontId="105" fillId="4" borderId="25" xfId="2" applyFont="1" applyFill="1" applyBorder="1" applyAlignment="1">
      <alignment horizontal="center" vertical="center" wrapText="1"/>
    </xf>
    <xf numFmtId="0" fontId="105" fillId="4" borderId="19" xfId="2" applyFont="1" applyFill="1" applyBorder="1" applyAlignment="1">
      <alignment horizontal="center" vertical="center" wrapText="1"/>
    </xf>
    <xf numFmtId="0" fontId="50" fillId="0" borderId="26" xfId="2" applyFont="1" applyBorder="1" applyAlignment="1">
      <alignment horizontal="center" vertical="center" wrapText="1"/>
    </xf>
    <xf numFmtId="0" fontId="50" fillId="0" borderId="0" xfId="2" applyFont="1" applyAlignment="1">
      <alignment horizontal="center" vertical="center" wrapText="1"/>
    </xf>
    <xf numFmtId="0" fontId="138" fillId="4" borderId="26" xfId="2" applyFont="1" applyFill="1" applyBorder="1" applyAlignment="1">
      <alignment horizontal="center" vertical="center" wrapText="1"/>
    </xf>
    <xf numFmtId="0" fontId="138" fillId="4" borderId="31" xfId="2" applyFont="1" applyFill="1" applyBorder="1" applyAlignment="1">
      <alignment horizontal="center" vertical="center" wrapText="1"/>
    </xf>
    <xf numFmtId="3" fontId="125" fillId="4" borderId="32" xfId="16" applyNumberFormat="1" applyFont="1" applyFill="1" applyBorder="1" applyAlignment="1">
      <alignment horizontal="center" vertical="center" wrapText="1"/>
    </xf>
    <xf numFmtId="3" fontId="125" fillId="4" borderId="34" xfId="16" applyNumberFormat="1" applyFont="1" applyFill="1" applyBorder="1" applyAlignment="1">
      <alignment horizontal="center" vertical="center" wrapText="1"/>
    </xf>
    <xf numFmtId="3" fontId="125" fillId="4" borderId="35" xfId="16" applyNumberFormat="1" applyFont="1" applyFill="1" applyBorder="1" applyAlignment="1">
      <alignment horizontal="center" vertical="center" wrapText="1"/>
    </xf>
    <xf numFmtId="3" fontId="125" fillId="4" borderId="38" xfId="16" applyNumberFormat="1" applyFont="1" applyFill="1" applyBorder="1" applyAlignment="1">
      <alignment horizontal="center" vertical="center" wrapText="1"/>
    </xf>
    <xf numFmtId="0" fontId="126" fillId="4" borderId="32" xfId="16" applyFont="1" applyFill="1" applyBorder="1" applyAlignment="1">
      <alignment horizontal="center" vertical="center"/>
    </xf>
    <xf numFmtId="0" fontId="126" fillId="4" borderId="30" xfId="16" applyFont="1" applyFill="1" applyBorder="1" applyAlignment="1">
      <alignment horizontal="center" vertical="center"/>
    </xf>
    <xf numFmtId="0" fontId="136" fillId="4" borderId="0" xfId="16" applyFont="1" applyFill="1" applyBorder="1" applyAlignment="1">
      <alignment horizontal="center"/>
    </xf>
    <xf numFmtId="0" fontId="136" fillId="4" borderId="0" xfId="16" applyFont="1" applyFill="1" applyBorder="1" applyAlignment="1">
      <alignment horizontal="center" vertical="center"/>
    </xf>
    <xf numFmtId="0" fontId="136" fillId="0" borderId="0" xfId="16" applyFont="1" applyBorder="1" applyAlignment="1">
      <alignment horizontal="center" vertical="center"/>
    </xf>
    <xf numFmtId="0" fontId="136" fillId="0" borderId="0" xfId="16" applyFont="1" applyBorder="1" applyAlignment="1">
      <alignment horizontal="center"/>
    </xf>
    <xf numFmtId="0" fontId="35" fillId="4" borderId="0" xfId="16" applyFont="1" applyFill="1" applyAlignment="1">
      <alignment horizontal="center"/>
    </xf>
    <xf numFmtId="0" fontId="122" fillId="4" borderId="0" xfId="16" applyFont="1" applyFill="1" applyAlignment="1">
      <alignment horizontal="center" vertical="center" wrapText="1"/>
    </xf>
    <xf numFmtId="0" fontId="124" fillId="0" borderId="0" xfId="5" applyFont="1" applyAlignment="1">
      <alignment horizontal="center" vertical="center"/>
    </xf>
    <xf numFmtId="0" fontId="122" fillId="0" borderId="0" xfId="0" applyFont="1" applyAlignment="1">
      <alignment horizontal="center" vertical="center" wrapText="1"/>
    </xf>
    <xf numFmtId="0" fontId="124" fillId="0" borderId="0" xfId="0" applyFont="1" applyAlignment="1" applyProtection="1">
      <alignment horizontal="center" vertical="center" wrapText="1"/>
      <protection locked="0"/>
    </xf>
    <xf numFmtId="0" fontId="113" fillId="4" borderId="0" xfId="0" applyFont="1" applyFill="1" applyBorder="1" applyAlignment="1">
      <alignment horizontal="center"/>
    </xf>
    <xf numFmtId="0" fontId="122" fillId="0" borderId="0" xfId="0" applyFont="1" applyAlignment="1">
      <alignment horizontal="center" vertical="center"/>
    </xf>
    <xf numFmtId="0" fontId="105" fillId="6" borderId="34" xfId="0" applyFont="1" applyFill="1" applyBorder="1" applyAlignment="1">
      <alignment horizontal="center" vertical="center"/>
    </xf>
    <xf numFmtId="0" fontId="105" fillId="6" borderId="35" xfId="0" applyFont="1" applyFill="1" applyBorder="1" applyAlignment="1">
      <alignment horizontal="center" vertical="center"/>
    </xf>
    <xf numFmtId="0" fontId="105" fillId="6" borderId="38" xfId="0" applyFont="1" applyFill="1" applyBorder="1" applyAlignment="1">
      <alignment horizontal="center" vertical="center"/>
    </xf>
    <xf numFmtId="0" fontId="184" fillId="0" borderId="0" xfId="0" applyFont="1" applyAlignment="1">
      <alignment horizontal="left" vertical="top" wrapText="1"/>
    </xf>
    <xf numFmtId="0" fontId="105" fillId="0" borderId="18" xfId="0" applyFont="1" applyBorder="1" applyAlignment="1">
      <alignment horizontal="center" vertical="center" wrapText="1"/>
    </xf>
    <xf numFmtId="0" fontId="105" fillId="0" borderId="20" xfId="0" applyFont="1" applyBorder="1" applyAlignment="1">
      <alignment horizontal="center" vertical="center" wrapText="1"/>
    </xf>
    <xf numFmtId="0" fontId="105" fillId="0" borderId="18" xfId="0" applyFont="1" applyBorder="1" applyAlignment="1">
      <alignment horizontal="center" wrapText="1"/>
    </xf>
    <xf numFmtId="0" fontId="105" fillId="0" borderId="25" xfId="0" applyFont="1" applyBorder="1" applyAlignment="1">
      <alignment horizontal="center" wrapText="1"/>
    </xf>
    <xf numFmtId="0" fontId="105" fillId="0" borderId="19" xfId="0" applyFont="1" applyBorder="1" applyAlignment="1">
      <alignment horizontal="center" wrapText="1"/>
    </xf>
    <xf numFmtId="0" fontId="143" fillId="6" borderId="0" xfId="0" applyFont="1" applyFill="1" applyBorder="1" applyAlignment="1">
      <alignment horizontal="center" vertical="center"/>
    </xf>
    <xf numFmtId="0" fontId="145" fillId="0" borderId="0" xfId="2" applyFont="1" applyAlignment="1">
      <alignment horizontal="left" vertical="center" wrapText="1"/>
    </xf>
    <xf numFmtId="0" fontId="0" fillId="0" borderId="0" xfId="0" applyAlignment="1">
      <alignment vertical="center"/>
    </xf>
    <xf numFmtId="0" fontId="0" fillId="0" borderId="0" xfId="0" applyAlignment="1">
      <alignment vertical="center" wrapText="1"/>
    </xf>
    <xf numFmtId="0" fontId="146" fillId="0" borderId="1" xfId="2" applyFont="1" applyBorder="1" applyAlignment="1">
      <alignment horizontal="center" vertical="center" wrapText="1"/>
    </xf>
    <xf numFmtId="0" fontId="76" fillId="0" borderId="9" xfId="0" applyFont="1" applyBorder="1" applyAlignment="1">
      <alignment horizontal="center" vertical="center" wrapText="1"/>
    </xf>
    <xf numFmtId="0" fontId="76" fillId="0" borderId="8" xfId="0" applyFont="1" applyBorder="1" applyAlignment="1">
      <alignment horizontal="center" vertical="center" wrapText="1"/>
    </xf>
    <xf numFmtId="0" fontId="184" fillId="0" borderId="0" xfId="3" applyFont="1" applyAlignment="1">
      <alignment horizontal="left" wrapText="1"/>
    </xf>
    <xf numFmtId="0" fontId="122" fillId="0" borderId="0" xfId="3" applyFont="1" applyAlignment="1">
      <alignment horizontal="center" vertical="center" wrapText="1"/>
    </xf>
    <xf numFmtId="0" fontId="124" fillId="0" borderId="0" xfId="3" applyFont="1" applyAlignment="1" applyProtection="1">
      <alignment horizontal="center" vertical="center" wrapText="1"/>
      <protection locked="0"/>
    </xf>
    <xf numFmtId="0" fontId="105" fillId="0" borderId="32" xfId="3" applyFont="1" applyBorder="1" applyAlignment="1">
      <alignment horizontal="center" vertical="center" wrapText="1"/>
    </xf>
    <xf numFmtId="0" fontId="105" fillId="0" borderId="30" xfId="3" applyFont="1" applyBorder="1" applyAlignment="1">
      <alignment horizontal="center" vertical="center" wrapText="1"/>
    </xf>
    <xf numFmtId="0" fontId="105" fillId="0" borderId="33" xfId="3" applyFont="1" applyBorder="1" applyAlignment="1">
      <alignment horizontal="center" vertical="center" wrapText="1"/>
    </xf>
    <xf numFmtId="0" fontId="105" fillId="0" borderId="18" xfId="3" applyFont="1" applyBorder="1" applyAlignment="1">
      <alignment horizontal="center" vertical="center" wrapText="1"/>
    </xf>
    <xf numFmtId="0" fontId="105" fillId="0" borderId="26" xfId="3" applyFont="1" applyBorder="1" applyAlignment="1">
      <alignment horizontal="center" vertical="center" wrapText="1"/>
    </xf>
    <xf numFmtId="0" fontId="105" fillId="0" borderId="20" xfId="3" applyFont="1" applyBorder="1" applyAlignment="1">
      <alignment horizontal="center" vertical="center" wrapText="1"/>
    </xf>
    <xf numFmtId="0" fontId="127" fillId="0" borderId="18" xfId="3" applyFont="1" applyBorder="1" applyAlignment="1">
      <alignment horizontal="center" vertical="center" wrapText="1"/>
    </xf>
    <xf numFmtId="0" fontId="127" fillId="0" borderId="19" xfId="3" applyFont="1" applyBorder="1" applyAlignment="1">
      <alignment horizontal="center" vertical="center" wrapText="1"/>
    </xf>
    <xf numFmtId="0" fontId="127" fillId="0" borderId="20" xfId="3" applyFont="1" applyBorder="1" applyAlignment="1">
      <alignment horizontal="center" vertical="center" wrapText="1"/>
    </xf>
    <xf numFmtId="0" fontId="127" fillId="0" borderId="21" xfId="3" applyFont="1" applyBorder="1" applyAlignment="1">
      <alignment horizontal="center" vertical="center" wrapText="1"/>
    </xf>
    <xf numFmtId="0" fontId="127" fillId="0" borderId="34" xfId="3" applyFont="1" applyBorder="1" applyAlignment="1">
      <alignment horizontal="center" vertical="center" wrapText="1"/>
    </xf>
    <xf numFmtId="0" fontId="127" fillId="0" borderId="35" xfId="3" applyFont="1" applyBorder="1" applyAlignment="1">
      <alignment horizontal="center" vertical="center" wrapText="1"/>
    </xf>
    <xf numFmtId="0" fontId="127" fillId="0" borderId="38" xfId="3" applyFont="1" applyBorder="1" applyAlignment="1">
      <alignment horizontal="center" vertical="center" wrapText="1"/>
    </xf>
    <xf numFmtId="0" fontId="127" fillId="0" borderId="26" xfId="3" applyFont="1" applyBorder="1" applyAlignment="1">
      <alignment horizontal="center" vertical="center" wrapText="1"/>
    </xf>
    <xf numFmtId="0" fontId="127" fillId="0" borderId="31" xfId="3" applyFont="1" applyBorder="1" applyAlignment="1">
      <alignment horizontal="center" vertical="center" wrapText="1"/>
    </xf>
    <xf numFmtId="0" fontId="184" fillId="0" borderId="0" xfId="16" applyFont="1" applyAlignment="1">
      <alignment horizontal="left" vertical="top" wrapText="1"/>
    </xf>
    <xf numFmtId="0" fontId="35" fillId="0" borderId="0" xfId="16" applyFont="1" applyAlignment="1">
      <alignment horizontal="center"/>
    </xf>
    <xf numFmtId="0" fontId="66" fillId="0" borderId="5" xfId="16" applyFont="1" applyBorder="1" applyAlignment="1">
      <alignment horizontal="center" vertical="center" wrapText="1"/>
    </xf>
    <xf numFmtId="0" fontId="66" fillId="0" borderId="4" xfId="16" applyFont="1" applyBorder="1" applyAlignment="1">
      <alignment horizontal="center" vertical="center" wrapText="1"/>
    </xf>
    <xf numFmtId="0" fontId="66" fillId="0" borderId="3" xfId="16" applyFont="1" applyBorder="1" applyAlignment="1">
      <alignment horizontal="center" vertical="center" wrapText="1"/>
    </xf>
    <xf numFmtId="0" fontId="53" fillId="0" borderId="5" xfId="16" applyFont="1" applyBorder="1" applyAlignment="1">
      <alignment horizontal="center" vertical="center" wrapText="1"/>
    </xf>
    <xf numFmtId="0" fontId="53" fillId="0" borderId="4" xfId="16" applyFont="1" applyBorder="1" applyAlignment="1">
      <alignment horizontal="center" vertical="center" wrapText="1"/>
    </xf>
    <xf numFmtId="0" fontId="53" fillId="0" borderId="11" xfId="16" applyFont="1" applyBorder="1" applyAlignment="1">
      <alignment horizontal="center" vertical="center" wrapText="1"/>
    </xf>
    <xf numFmtId="0" fontId="53" fillId="0" borderId="10" xfId="16" applyFont="1" applyBorder="1" applyAlignment="1">
      <alignment horizontal="center" vertical="center" wrapText="1"/>
    </xf>
    <xf numFmtId="0" fontId="53" fillId="0" borderId="15" xfId="16" applyFont="1" applyBorder="1" applyAlignment="1">
      <alignment horizontal="center" vertical="center" wrapText="1"/>
    </xf>
    <xf numFmtId="0" fontId="53" fillId="0" borderId="14" xfId="16" applyFont="1" applyBorder="1" applyAlignment="1">
      <alignment horizontal="center" vertical="center" wrapText="1"/>
    </xf>
    <xf numFmtId="0" fontId="53" fillId="0" borderId="16" xfId="16" applyFont="1" applyBorder="1" applyAlignment="1">
      <alignment horizontal="center" vertical="center" wrapText="1"/>
    </xf>
    <xf numFmtId="0" fontId="53" fillId="0" borderId="0" xfId="16" applyFont="1" applyBorder="1" applyAlignment="1">
      <alignment horizontal="center" vertical="center" wrapText="1"/>
    </xf>
    <xf numFmtId="0" fontId="17" fillId="0" borderId="0" xfId="16" applyFont="1" applyAlignment="1">
      <alignment horizontal="center" vertical="center" wrapText="1"/>
    </xf>
  </cellXfs>
  <cellStyles count="91">
    <cellStyle name="20% - Énfasis1" xfId="40" builtinId="30" customBuiltin="1"/>
    <cellStyle name="20% - Énfasis1 2" xfId="70" xr:uid="{4BB36B7C-5E64-4827-A123-9F7E5E06BBEA}"/>
    <cellStyle name="20% - Énfasis2" xfId="44" builtinId="34" customBuiltin="1"/>
    <cellStyle name="20% - Énfasis2 2" xfId="73" xr:uid="{B085E3BD-B77A-420E-9F1B-831A1D452DF1}"/>
    <cellStyle name="20% - Énfasis3" xfId="48" builtinId="38" customBuiltin="1"/>
    <cellStyle name="20% - Énfasis3 2" xfId="76" xr:uid="{8C09CAE5-F221-436B-B5AD-DC8C456E11F7}"/>
    <cellStyle name="20% - Énfasis4" xfId="52" builtinId="42" customBuiltin="1"/>
    <cellStyle name="20% - Énfasis4 2" xfId="79" xr:uid="{656ADCF0-BD2D-4603-B81E-E7CC15CC0BE8}"/>
    <cellStyle name="20% - Énfasis5" xfId="56" builtinId="46" customBuiltin="1"/>
    <cellStyle name="20% - Énfasis5 2" xfId="82" xr:uid="{5071C98B-B345-45C5-A101-E0D7632E96FC}"/>
    <cellStyle name="20% - Énfasis6" xfId="60" builtinId="50" customBuiltin="1"/>
    <cellStyle name="20% - Énfasis6 2" xfId="85" xr:uid="{574690AF-0DF5-455D-814C-11149AD07D9A}"/>
    <cellStyle name="40% - Énfasis1" xfId="41" builtinId="31" customBuiltin="1"/>
    <cellStyle name="40% - Énfasis1 2" xfId="71" xr:uid="{0AE8F5D7-5854-4224-8FAE-884B965962E3}"/>
    <cellStyle name="40% - Énfasis2" xfId="45" builtinId="35" customBuiltin="1"/>
    <cellStyle name="40% - Énfasis2 2" xfId="74" xr:uid="{DEA75A72-3285-499A-91D6-8F9D3B1E0C7C}"/>
    <cellStyle name="40% - Énfasis3" xfId="49" builtinId="39" customBuiltin="1"/>
    <cellStyle name="40% - Énfasis3 2" xfId="77" xr:uid="{A9326EA9-EB56-4957-9705-F04AFD1D7836}"/>
    <cellStyle name="40% - Énfasis4" xfId="53" builtinId="43" customBuiltin="1"/>
    <cellStyle name="40% - Énfasis4 2" xfId="80" xr:uid="{9712C742-8AE0-4380-9F67-DEEE8887CF4F}"/>
    <cellStyle name="40% - Énfasis5" xfId="57" builtinId="47" customBuiltin="1"/>
    <cellStyle name="40% - Énfasis5 2" xfId="83" xr:uid="{FF6F7359-420C-4574-B94D-5F33B1C8D2CC}"/>
    <cellStyle name="40% - Énfasis6" xfId="61" builtinId="51" customBuiltin="1"/>
    <cellStyle name="40% - Énfasis6 2" xfId="86" xr:uid="{85A6FFBB-9AC3-47FE-BBE9-E9490C894CC6}"/>
    <cellStyle name="60% - Énfasis1" xfId="42" builtinId="32" customBuiltin="1"/>
    <cellStyle name="60% - Énfasis1 2" xfId="72" xr:uid="{51BE631B-E20C-4FBE-ABDB-EF7A104D109F}"/>
    <cellStyle name="60% - Énfasis2" xfId="46" builtinId="36" customBuiltin="1"/>
    <cellStyle name="60% - Énfasis2 2" xfId="75" xr:uid="{F6C5D0D3-AA18-47F7-BA88-E7D3E485B2A3}"/>
    <cellStyle name="60% - Énfasis3" xfId="50" builtinId="40" customBuiltin="1"/>
    <cellStyle name="60% - Énfasis3 2" xfId="78" xr:uid="{9D9858CF-2D3C-48B4-A911-A641FCC55D07}"/>
    <cellStyle name="60% - Énfasis4" xfId="54" builtinId="44" customBuiltin="1"/>
    <cellStyle name="60% - Énfasis4 2" xfId="81" xr:uid="{4F4A2018-1327-433C-9E93-A2F0BFA56472}"/>
    <cellStyle name="60% - Énfasis5" xfId="58" builtinId="48" customBuiltin="1"/>
    <cellStyle name="60% - Énfasis5 2" xfId="84" xr:uid="{A1606EC0-3C93-44C7-ADB7-6AE23C334C9B}"/>
    <cellStyle name="60% - Énfasis6" xfId="62" builtinId="52" customBuiltin="1"/>
    <cellStyle name="60% - Énfasis6 2" xfId="87" xr:uid="{6C4E3033-13A2-43F1-912E-3794677ED2FA}"/>
    <cellStyle name="Bueno" xfId="28" builtinId="26" customBuiltin="1"/>
    <cellStyle name="Cálculo" xfId="33" builtinId="22" customBuiltin="1"/>
    <cellStyle name="Celda de comprobación" xfId="35" builtinId="23" customBuiltin="1"/>
    <cellStyle name="Celda vinculada" xfId="34" builtinId="24" customBuiltin="1"/>
    <cellStyle name="Encabezado 1" xfId="24" builtinId="16" customBuiltin="1"/>
    <cellStyle name="Encabezado 4" xfId="27" builtinId="19" customBuiltin="1"/>
    <cellStyle name="Énfasis1" xfId="39" builtinId="29" customBuiltin="1"/>
    <cellStyle name="Énfasis2" xfId="43" builtinId="33" customBuiltin="1"/>
    <cellStyle name="Énfasis3" xfId="47" builtinId="37" customBuiltin="1"/>
    <cellStyle name="Énfasis4" xfId="51" builtinId="41" customBuiltin="1"/>
    <cellStyle name="Énfasis5" xfId="55" builtinId="45" customBuiltin="1"/>
    <cellStyle name="Énfasis6" xfId="59" builtinId="49" customBuiltin="1"/>
    <cellStyle name="Entrada" xfId="31" builtinId="20" customBuiltin="1"/>
    <cellStyle name="Euro 2" xfId="13" xr:uid="{00000000-0005-0000-0000-000000000000}"/>
    <cellStyle name="Hipervínculo" xfId="18" builtinId="8"/>
    <cellStyle name="Hipervínculo 2" xfId="65" xr:uid="{5E4C4750-765E-4CC2-9815-8B42959A3C15}"/>
    <cellStyle name="Hipervínculo 3" xfId="88" xr:uid="{D7B1C78D-8C56-4C71-B3C1-1C04069BB33B}"/>
    <cellStyle name="Hipervínculo visitado 2" xfId="66" xr:uid="{1E426F77-E271-47CE-8F1B-FB56E9398194}"/>
    <cellStyle name="Hipervínculo visitado 3" xfId="89" xr:uid="{4E7B0CFD-D880-43C6-B10D-8D8034BD508E}"/>
    <cellStyle name="Incorrecto" xfId="29" builtinId="27" customBuiltin="1"/>
    <cellStyle name="Millares 2" xfId="1" xr:uid="{00000000-0005-0000-0000-000002000000}"/>
    <cellStyle name="Millares 2 2" xfId="21" xr:uid="{00000000-0005-0000-0000-000003000000}"/>
    <cellStyle name="Millares 2 2 2" xfId="12" xr:uid="{00000000-0005-0000-0000-000004000000}"/>
    <cellStyle name="Neutral" xfId="30" builtinId="28" customBuiltin="1"/>
    <cellStyle name="Normal" xfId="0" builtinId="0"/>
    <cellStyle name="Normal 10" xfId="68" xr:uid="{EA45B72D-9D6F-451E-8081-56A2CB54E446}"/>
    <cellStyle name="Normal 11" xfId="90" xr:uid="{40C9057D-539A-4378-B989-913AF1DF17D2}"/>
    <cellStyle name="Normal 2" xfId="2" xr:uid="{00000000-0005-0000-0000-000006000000}"/>
    <cellStyle name="Normal 2 2" xfId="16" xr:uid="{00000000-0005-0000-0000-000007000000}"/>
    <cellStyle name="Normal 2 3" xfId="3" xr:uid="{00000000-0005-0000-0000-000008000000}"/>
    <cellStyle name="Normal 3" xfId="4" xr:uid="{00000000-0005-0000-0000-000009000000}"/>
    <cellStyle name="Normal 3 2 2" xfId="10" xr:uid="{00000000-0005-0000-0000-00000A000000}"/>
    <cellStyle name="Normal 4" xfId="14" xr:uid="{00000000-0005-0000-0000-00000B000000}"/>
    <cellStyle name="Normal 5" xfId="17" xr:uid="{00000000-0005-0000-0000-00000C000000}"/>
    <cellStyle name="Normal 6" xfId="19" xr:uid="{00000000-0005-0000-0000-00000D000000}"/>
    <cellStyle name="Normal 7" xfId="22" xr:uid="{012C1DD2-E755-4143-925A-81417B16C269}"/>
    <cellStyle name="Normal 8" xfId="63" xr:uid="{F4EB5219-7124-41CC-A15D-7812EB6F23BA}"/>
    <cellStyle name="Normal 9" xfId="67" xr:uid="{5A125610-3624-458A-B401-351A3E777D6C}"/>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2" xfId="64" xr:uid="{83195BE1-7D2A-4D68-8C16-474A9F829461}"/>
    <cellStyle name="Notas 3" xfId="69" xr:uid="{DEA9AE04-E8F5-4FF6-A03E-1136F663D6FC}"/>
    <cellStyle name="Porcentaje" xfId="8" builtinId="5"/>
    <cellStyle name="Porcentaje 2" xfId="9" xr:uid="{00000000-0005-0000-0000-000012000000}"/>
    <cellStyle name="Porcentaje 3" xfId="11" xr:uid="{00000000-0005-0000-0000-000013000000}"/>
    <cellStyle name="Porcentaje 4" xfId="15" xr:uid="{00000000-0005-0000-0000-000014000000}"/>
    <cellStyle name="Porcentaje 5" xfId="20" xr:uid="{00000000-0005-0000-0000-000015000000}"/>
    <cellStyle name="Salida" xfId="32" builtinId="21" customBuiltin="1"/>
    <cellStyle name="Texto de advertencia" xfId="36" builtinId="11" customBuiltin="1"/>
    <cellStyle name="Texto explicativo" xfId="37" builtinId="53" customBuiltin="1"/>
    <cellStyle name="Título" xfId="23" builtinId="15" customBuiltin="1"/>
    <cellStyle name="Título 2" xfId="25" builtinId="17" customBuiltin="1"/>
    <cellStyle name="Título 3" xfId="26" builtinId="18" customBuiltin="1"/>
    <cellStyle name="Total" xfId="38" builtinId="25" customBuiltin="1"/>
  </cellStyles>
  <dxfs count="1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99"/>
      <color rgb="FFFFFFCC"/>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xml"/><Relationship Id="rId98" Type="http://schemas.openxmlformats.org/officeDocument/2006/relationships/calcChain" Target="calcChain.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90.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92.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94.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96.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5228-43F2-8707-62D5CADDA4AD}"/>
              </c:ext>
            </c:extLst>
          </c:dPt>
          <c:dPt>
            <c:idx val="1"/>
            <c:bubble3D val="0"/>
            <c:spPr>
              <a:solidFill>
                <a:srgbClr val="993366"/>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1288773</c:v>
                </c:pt>
                <c:pt idx="1">
                  <c:v>772636</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21.878520738972256</c:v>
                </c:pt>
                <c:pt idx="1">
                  <c:v>24.601272622097348</c:v>
                </c:pt>
                <c:pt idx="2">
                  <c:v>19.414195430238212</c:v>
                </c:pt>
                <c:pt idx="3">
                  <c:v>20.664461667571704</c:v>
                </c:pt>
                <c:pt idx="4">
                  <c:v>29.132507149666349</c:v>
                </c:pt>
                <c:pt idx="5">
                  <c:v>24.592798505841984</c:v>
                </c:pt>
                <c:pt idx="6">
                  <c:v>23.630335173850586</c:v>
                </c:pt>
                <c:pt idx="7">
                  <c:v>24.5815016133573</c:v>
                </c:pt>
                <c:pt idx="8">
                  <c:v>14.814723586372523</c:v>
                </c:pt>
                <c:pt idx="9">
                  <c:v>24.882599043715846</c:v>
                </c:pt>
                <c:pt idx="10">
                  <c:v>23.484308131241082</c:v>
                </c:pt>
                <c:pt idx="11">
                  <c:v>31.965094895248626</c:v>
                </c:pt>
                <c:pt idx="12">
                  <c:v>25.726053704390015</c:v>
                </c:pt>
                <c:pt idx="13">
                  <c:v>27.511868193242112</c:v>
                </c:pt>
                <c:pt idx="14">
                  <c:v>16.407419164663732</c:v>
                </c:pt>
                <c:pt idx="15">
                  <c:v>17.34146449246542</c:v>
                </c:pt>
                <c:pt idx="16">
                  <c:v>17.979617132626359</c:v>
                </c:pt>
                <c:pt idx="17">
                  <c:v>24.345392764341394</c:v>
                </c:pt>
                <c:pt idx="18" formatCode="General">
                  <c:v>22.222847446392333</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36.606824125717438</c:v>
                </c:pt>
                <c:pt idx="1">
                  <c:v>30.286753160895795</c:v>
                </c:pt>
                <c:pt idx="2">
                  <c:v>26.485172581429264</c:v>
                </c:pt>
                <c:pt idx="3">
                  <c:v>27.289332082736831</c:v>
                </c:pt>
                <c:pt idx="4">
                  <c:v>30.587225929456626</c:v>
                </c:pt>
                <c:pt idx="5">
                  <c:v>34.487251878556229</c:v>
                </c:pt>
                <c:pt idx="6">
                  <c:v>27.383084035158191</c:v>
                </c:pt>
                <c:pt idx="7">
                  <c:v>26.735171189120123</c:v>
                </c:pt>
                <c:pt idx="8">
                  <c:v>29.326169619902398</c:v>
                </c:pt>
                <c:pt idx="9">
                  <c:v>31.906911714480874</c:v>
                </c:pt>
                <c:pt idx="10">
                  <c:v>23.898002853067048</c:v>
                </c:pt>
                <c:pt idx="11">
                  <c:v>30.954241138502589</c:v>
                </c:pt>
                <c:pt idx="12">
                  <c:v>29.175229945082712</c:v>
                </c:pt>
                <c:pt idx="13">
                  <c:v>34.238108535790751</c:v>
                </c:pt>
                <c:pt idx="14">
                  <c:v>28.719785950750534</c:v>
                </c:pt>
                <c:pt idx="15">
                  <c:v>23.304609129877591</c:v>
                </c:pt>
                <c:pt idx="16">
                  <c:v>29.417435614929072</c:v>
                </c:pt>
                <c:pt idx="17">
                  <c:v>27.043773735758545</c:v>
                </c:pt>
                <c:pt idx="18" formatCode="General">
                  <c:v>30.47272625901936</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23.654555535582723</c:v>
                </c:pt>
                <c:pt idx="1">
                  <c:v>28.503842657631601</c:v>
                </c:pt>
                <c:pt idx="2">
                  <c:v>32.87554691298007</c:v>
                </c:pt>
                <c:pt idx="3">
                  <c:v>33.988250974971614</c:v>
                </c:pt>
                <c:pt idx="4">
                  <c:v>28.154432793136319</c:v>
                </c:pt>
                <c:pt idx="5">
                  <c:v>22.329844068974502</c:v>
                </c:pt>
                <c:pt idx="6">
                  <c:v>31.9964052042838</c:v>
                </c:pt>
                <c:pt idx="7">
                  <c:v>30.259653074041189</c:v>
                </c:pt>
                <c:pt idx="8">
                  <c:v>32.233631479286295</c:v>
                </c:pt>
                <c:pt idx="9">
                  <c:v>28.801656420765028</c:v>
                </c:pt>
                <c:pt idx="10">
                  <c:v>25.285306704707562</c:v>
                </c:pt>
                <c:pt idx="11">
                  <c:v>27.613976465497554</c:v>
                </c:pt>
                <c:pt idx="12">
                  <c:v>23.3503756611974</c:v>
                </c:pt>
                <c:pt idx="13">
                  <c:v>26.305501256632226</c:v>
                </c:pt>
                <c:pt idx="14">
                  <c:v>30.751439843998003</c:v>
                </c:pt>
                <c:pt idx="15">
                  <c:v>31.789296919881568</c:v>
                </c:pt>
                <c:pt idx="16">
                  <c:v>25.554331359316897</c:v>
                </c:pt>
                <c:pt idx="17">
                  <c:v>22.52648410953428</c:v>
                </c:pt>
                <c:pt idx="18" formatCode="General">
                  <c:v>27.998335641787161</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17.860099599727583</c:v>
                </c:pt>
                <c:pt idx="1">
                  <c:v>16.608131559375259</c:v>
                </c:pt>
                <c:pt idx="2">
                  <c:v>21.225085075352457</c:v>
                </c:pt>
                <c:pt idx="3">
                  <c:v>18.057955274719848</c:v>
                </c:pt>
                <c:pt idx="4">
                  <c:v>12.125834127740706</c:v>
                </c:pt>
                <c:pt idx="5">
                  <c:v>18.590105546627285</c:v>
                </c:pt>
                <c:pt idx="6">
                  <c:v>16.990175586707426</c:v>
                </c:pt>
                <c:pt idx="7">
                  <c:v>18.423674123481387</c:v>
                </c:pt>
                <c:pt idx="8">
                  <c:v>23.625475314438784</c:v>
                </c:pt>
                <c:pt idx="9">
                  <c:v>14.408832821038251</c:v>
                </c:pt>
                <c:pt idx="10">
                  <c:v>27.332382310984308</c:v>
                </c:pt>
                <c:pt idx="11">
                  <c:v>9.4666875007512292</c:v>
                </c:pt>
                <c:pt idx="12">
                  <c:v>21.748340689329876</c:v>
                </c:pt>
                <c:pt idx="13">
                  <c:v>11.944522014334916</c:v>
                </c:pt>
                <c:pt idx="14">
                  <c:v>24.12135504058773</c:v>
                </c:pt>
                <c:pt idx="15">
                  <c:v>27.564629457775421</c:v>
                </c:pt>
                <c:pt idx="16">
                  <c:v>27.048615893127668</c:v>
                </c:pt>
                <c:pt idx="17">
                  <c:v>26.08434939036578</c:v>
                </c:pt>
                <c:pt idx="18" formatCode="General">
                  <c:v>19.306090652801146</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26.635679654293437</c:v>
                </c:pt>
                <c:pt idx="1">
                  <c:v>29.500805152979066</c:v>
                </c:pt>
                <c:pt idx="2">
                  <c:v>24.645149345840533</c:v>
                </c:pt>
                <c:pt idx="3">
                  <c:v>25.21838664979818</c:v>
                </c:pt>
                <c:pt idx="4">
                  <c:v>33.15252766326752</c:v>
                </c:pt>
                <c:pt idx="5">
                  <c:v>30.208611214853544</c:v>
                </c:pt>
                <c:pt idx="6">
                  <c:v>28.466913815163544</c:v>
                </c:pt>
                <c:pt idx="7">
                  <c:v>30.133131578598071</c:v>
                </c:pt>
                <c:pt idx="8">
                  <c:v>19.397467476708606</c:v>
                </c:pt>
                <c:pt idx="9">
                  <c:v>29.071456627865654</c:v>
                </c:pt>
                <c:pt idx="10">
                  <c:v>32.317432273262661</c:v>
                </c:pt>
                <c:pt idx="11">
                  <c:v>35.307550351163684</c:v>
                </c:pt>
                <c:pt idx="12">
                  <c:v>32.876048803328182</c:v>
                </c:pt>
                <c:pt idx="13">
                  <c:v>31.24378950929195</c:v>
                </c:pt>
                <c:pt idx="14">
                  <c:v>21.623236911307675</c:v>
                </c:pt>
                <c:pt idx="15">
                  <c:v>23.940602999133691</c:v>
                </c:pt>
                <c:pt idx="16">
                  <c:v>24.646026052482537</c:v>
                </c:pt>
                <c:pt idx="17">
                  <c:v>32.936722552731204</c:v>
                </c:pt>
                <c:pt idx="18" formatCode="General">
                  <c:v>27.539683758255986</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44.566433544879281</c:v>
                </c:pt>
                <c:pt idx="1">
                  <c:v>36.318592840331974</c:v>
                </c:pt>
                <c:pt idx="2">
                  <c:v>33.621328067143914</c:v>
                </c:pt>
                <c:pt idx="3">
                  <c:v>33.303211036809444</c:v>
                </c:pt>
                <c:pt idx="4">
                  <c:v>34.80798437839011</c:v>
                </c:pt>
                <c:pt idx="5">
                  <c:v>42.362481993277491</c:v>
                </c:pt>
                <c:pt idx="6">
                  <c:v>32.987762868672284</c:v>
                </c:pt>
                <c:pt idx="7">
                  <c:v>32.773198476220813</c:v>
                </c:pt>
                <c:pt idx="8">
                  <c:v>38.397842396584601</c:v>
                </c:pt>
                <c:pt idx="9">
                  <c:v>37.278276212505688</c:v>
                </c:pt>
                <c:pt idx="10">
                  <c:v>32.886729485669413</c:v>
                </c:pt>
                <c:pt idx="11">
                  <c:v>34.190995871005427</c:v>
                </c:pt>
                <c:pt idx="12">
                  <c:v>37.283848294197746</c:v>
                </c:pt>
                <c:pt idx="13">
                  <c:v>38.88242880399163</c:v>
                </c:pt>
                <c:pt idx="14">
                  <c:v>37.849629452546019</c:v>
                </c:pt>
                <c:pt idx="15">
                  <c:v>32.172968751906488</c:v>
                </c:pt>
                <c:pt idx="16">
                  <c:v>40.324712101189355</c:v>
                </c:pt>
                <c:pt idx="17">
                  <c:v>36.587344510546238</c:v>
                </c:pt>
                <c:pt idx="18" formatCode="General">
                  <c:v>37.763353523876788</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28.797886800827278</c:v>
                </c:pt>
                <c:pt idx="1">
                  <c:v>34.180602006688964</c:v>
                </c:pt>
                <c:pt idx="2">
                  <c:v>41.73352258701555</c:v>
                </c:pt>
                <c:pt idx="3">
                  <c:v>41.478402313392372</c:v>
                </c:pt>
                <c:pt idx="4">
                  <c:v>32.03948795834237</c:v>
                </c:pt>
                <c:pt idx="5">
                  <c:v>27.428906791868965</c:v>
                </c:pt>
                <c:pt idx="6">
                  <c:v>38.545323316164165</c:v>
                </c:pt>
                <c:pt idx="7">
                  <c:v>37.093669945181112</c:v>
                </c:pt>
                <c:pt idx="8">
                  <c:v>42.204690126706794</c:v>
                </c:pt>
                <c:pt idx="9">
                  <c:v>33.650267159628655</c:v>
                </c:pt>
                <c:pt idx="10">
                  <c:v>34.795838241067926</c:v>
                </c:pt>
                <c:pt idx="11">
                  <c:v>30.501453777830882</c:v>
                </c:pt>
                <c:pt idx="12">
                  <c:v>29.840102902474072</c:v>
                </c:pt>
                <c:pt idx="13">
                  <c:v>29.87378168671642</c:v>
                </c:pt>
                <c:pt idx="14">
                  <c:v>40.52713363614631</c:v>
                </c:pt>
                <c:pt idx="15">
                  <c:v>43.886428248959824</c:v>
                </c:pt>
                <c:pt idx="16">
                  <c:v>35.029261846328112</c:v>
                </c:pt>
                <c:pt idx="17">
                  <c:v>30.475932936722554</c:v>
                </c:pt>
                <c:pt idx="18" formatCode="General">
                  <c:v>34.696962717867223</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6474-47AB-A379-7E4F9BF1F0D4}"/>
              </c:ext>
            </c:extLst>
          </c:dPt>
          <c:dPt>
            <c:idx val="8"/>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extLst>
              <c:ext xmlns:c16="http://schemas.microsoft.com/office/drawing/2014/chart" uri="{C3380CC4-5D6E-409C-BE32-E72D297353CC}">
                <c16:uniqueId val="{0000000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5.3226879574184722E-3"/>
                  <c:y val="-2.4024024024024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5.322687957418496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5.3226879574184965E-3"/>
                  <c:y val="4.80480480480478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5.3226879574184479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2.6613439787092482E-3"/>
                  <c:y val="-1.6816816816816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1.92192192192192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1.20120120120120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'32dictcasaadpot'!$Q$11:$Q$29</c:f>
              <c:strCache>
                <c:ptCount val="19"/>
                <c:pt idx="0">
                  <c:v>Andalucía</c:v>
                </c:pt>
                <c:pt idx="1">
                  <c:v>Extremadura</c:v>
                </c:pt>
                <c:pt idx="2">
                  <c:v>Castilla y León</c:v>
                </c:pt>
                <c:pt idx="3">
                  <c:v>País Vasco</c:v>
                </c:pt>
                <c:pt idx="4">
                  <c:v>Balears, Illes</c:v>
                </c:pt>
                <c:pt idx="5">
                  <c:v>Rioja, La</c:v>
                </c:pt>
                <c:pt idx="6">
                  <c:v>Castilla - La Mancha</c:v>
                </c:pt>
                <c:pt idx="7">
                  <c:v>Cataluña</c:v>
                </c:pt>
                <c:pt idx="8">
                  <c:v>TOTAL</c:v>
                </c:pt>
                <c:pt idx="9">
                  <c:v>Madrid, Comunidad de</c:v>
                </c:pt>
                <c:pt idx="10">
                  <c:v>Comunitat Valenciana</c:v>
                </c:pt>
                <c:pt idx="11">
                  <c:v>Navarra, Comunidad Foral de</c:v>
                </c:pt>
                <c:pt idx="12">
                  <c:v>Murcia, Región de</c:v>
                </c:pt>
                <c:pt idx="13">
                  <c:v>Aragón</c:v>
                </c:pt>
                <c:pt idx="14">
                  <c:v>Cantabria</c:v>
                </c:pt>
                <c:pt idx="15">
                  <c:v>Ceuta y Melilla</c:v>
                </c:pt>
                <c:pt idx="16">
                  <c:v>Asturias, Principado de</c:v>
                </c:pt>
                <c:pt idx="17">
                  <c:v>Canarias</c:v>
                </c:pt>
                <c:pt idx="18">
                  <c:v>Galicia</c:v>
                </c:pt>
              </c:strCache>
            </c:strRef>
          </c:cat>
          <c:val>
            <c:numRef>
              <c:f>'32dictcasaadpot'!$R$11:$R$29</c:f>
              <c:numCache>
                <c:formatCode>#,##0.00</c:formatCode>
                <c:ptCount val="19"/>
                <c:pt idx="0">
                  <c:v>37.409526154778703</c:v>
                </c:pt>
                <c:pt idx="1">
                  <c:v>35.154584890047893</c:v>
                </c:pt>
                <c:pt idx="2">
                  <c:v>34.890941311174771</c:v>
                </c:pt>
                <c:pt idx="3">
                  <c:v>33.612484255056209</c:v>
                </c:pt>
                <c:pt idx="4">
                  <c:v>33.124570755796839</c:v>
                </c:pt>
                <c:pt idx="5">
                  <c:v>32.177439010879439</c:v>
                </c:pt>
                <c:pt idx="6">
                  <c:v>31.853346439719246</c:v>
                </c:pt>
                <c:pt idx="7">
                  <c:v>30.362024028987349</c:v>
                </c:pt>
                <c:pt idx="8">
                  <c:v>29.86493057664752</c:v>
                </c:pt>
                <c:pt idx="9">
                  <c:v>29.548879572212744</c:v>
                </c:pt>
                <c:pt idx="10">
                  <c:v>28.554231737996883</c:v>
                </c:pt>
                <c:pt idx="11">
                  <c:v>26.701621399077293</c:v>
                </c:pt>
                <c:pt idx="12">
                  <c:v>26.66775889545881</c:v>
                </c:pt>
                <c:pt idx="13">
                  <c:v>24.898920792995956</c:v>
                </c:pt>
                <c:pt idx="14">
                  <c:v>23.097373542807841</c:v>
                </c:pt>
                <c:pt idx="15">
                  <c:v>22.463182471264368</c:v>
                </c:pt>
                <c:pt idx="16">
                  <c:v>21.260762162664985</c:v>
                </c:pt>
                <c:pt idx="17">
                  <c:v>21.24634417052166</c:v>
                </c:pt>
                <c:pt idx="18">
                  <c:v>17.134307333006561</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max val="38"/>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3568"/>
        <c:crosses val="autoZero"/>
        <c:crossBetween val="between"/>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registradas sobre</a:t>
            </a:r>
            <a:r>
              <a:rPr lang="es-ES" baseline="0">
                <a:solidFill>
                  <a:srgbClr val="008000"/>
                </a:solidFill>
              </a:rPr>
              <a:t> la población </a:t>
            </a:r>
            <a:endParaRPr lang="es-ES">
              <a:solidFill>
                <a:srgbClr val="008000"/>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A-8FEB-42E3-A6CB-DB2C56CB0F04}"/>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8FEB-42E3-A6CB-DB2C56CB0F04}"/>
              </c:ext>
            </c:extLst>
          </c:dPt>
          <c:dPt>
            <c:idx val="9"/>
            <c:invertIfNegative val="0"/>
            <c:bubble3D val="0"/>
            <c:extLst>
              <c:ext xmlns:c16="http://schemas.microsoft.com/office/drawing/2014/chart" uri="{C3380CC4-5D6E-409C-BE32-E72D297353CC}">
                <c16:uniqueId val="{00000002-8FEB-42E3-A6CB-DB2C56CB0F04}"/>
              </c:ext>
            </c:extLst>
          </c:dPt>
          <c:dPt>
            <c:idx val="10"/>
            <c:invertIfNegative val="0"/>
            <c:bubble3D val="0"/>
            <c:extLst>
              <c:ext xmlns:c16="http://schemas.microsoft.com/office/drawing/2014/chart" uri="{C3380CC4-5D6E-409C-BE32-E72D297353CC}">
                <c16:uniqueId val="{00000003-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Andalucía</c:v>
                </c:pt>
                <c:pt idx="4">
                  <c:v>Rioja, La</c:v>
                </c:pt>
                <c:pt idx="5">
                  <c:v>Castilla - La Mancha</c:v>
                </c:pt>
                <c:pt idx="6">
                  <c:v>Cataluña</c:v>
                </c:pt>
                <c:pt idx="7">
                  <c:v>Asturias, Principado de</c:v>
                </c:pt>
                <c:pt idx="8">
                  <c:v>TOTAL</c:v>
                </c:pt>
                <c:pt idx="9">
                  <c:v>Cantabria</c:v>
                </c:pt>
                <c:pt idx="10">
                  <c:v>Comunitat Valenciana</c:v>
                </c:pt>
                <c:pt idx="11">
                  <c:v>Aragón</c:v>
                </c:pt>
                <c:pt idx="12">
                  <c:v>Madrid, Comunidad de</c:v>
                </c:pt>
                <c:pt idx="13">
                  <c:v>Murcia, Región de</c:v>
                </c:pt>
                <c:pt idx="14">
                  <c:v>Balears, Illes</c:v>
                </c:pt>
                <c:pt idx="15">
                  <c:v>Navarra, Comunidad Foral de</c:v>
                </c:pt>
                <c:pt idx="16">
                  <c:v>Galicia</c:v>
                </c:pt>
                <c:pt idx="17">
                  <c:v>Ceuta y Melilla</c:v>
                </c:pt>
                <c:pt idx="18">
                  <c:v>Canarias</c:v>
                </c:pt>
              </c:strCache>
            </c:strRef>
          </c:cat>
          <c:val>
            <c:numRef>
              <c:f>'34bdictcasaad'!$AF$11:$AF$29</c:f>
              <c:numCache>
                <c:formatCode>0.00</c:formatCode>
                <c:ptCount val="19"/>
                <c:pt idx="0">
                  <c:v>6.1905303796614746</c:v>
                </c:pt>
                <c:pt idx="1">
                  <c:v>5.3167686788474517</c:v>
                </c:pt>
                <c:pt idx="2">
                  <c:v>5.1239168652470326</c:v>
                </c:pt>
                <c:pt idx="3">
                  <c:v>4.6467330659901949</c:v>
                </c:pt>
                <c:pt idx="4">
                  <c:v>4.5396571342828205</c:v>
                </c:pt>
                <c:pt idx="5">
                  <c:v>4.4977714227829164</c:v>
                </c:pt>
                <c:pt idx="6">
                  <c:v>4.1678585008285411</c:v>
                </c:pt>
                <c:pt idx="7">
                  <c:v>4.094811712316087</c:v>
                </c:pt>
                <c:pt idx="8">
                  <c:v>4.0801808599060312</c:v>
                </c:pt>
                <c:pt idx="9">
                  <c:v>3.9328529796618392</c:v>
                </c:pt>
                <c:pt idx="10">
                  <c:v>3.675818223225062</c:v>
                </c:pt>
                <c:pt idx="11">
                  <c:v>3.6495101088353823</c:v>
                </c:pt>
                <c:pt idx="12">
                  <c:v>3.5175730511784895</c:v>
                </c:pt>
                <c:pt idx="13">
                  <c:v>3.5064802810667692</c:v>
                </c:pt>
                <c:pt idx="14">
                  <c:v>3.4431385813561959</c:v>
                </c:pt>
                <c:pt idx="15">
                  <c:v>3.3203486735018077</c:v>
                </c:pt>
                <c:pt idx="16">
                  <c:v>3.0922918871986393</c:v>
                </c:pt>
                <c:pt idx="17">
                  <c:v>2.9728974905964214</c:v>
                </c:pt>
                <c:pt idx="18">
                  <c:v>2.408503279375819</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453E-4DCC-AC52-3D21E1227FCF}"/>
              </c:ext>
            </c:extLst>
          </c:dPt>
          <c:dPt>
            <c:idx val="9"/>
            <c:invertIfNegative val="0"/>
            <c:bubble3D val="0"/>
            <c:extLst>
              <c:ext xmlns:c16="http://schemas.microsoft.com/office/drawing/2014/chart" uri="{C3380CC4-5D6E-409C-BE32-E72D297353CC}">
                <c16:uniqueId val="{00000002-453E-4DCC-AC52-3D21E1227FCF}"/>
              </c:ext>
            </c:extLst>
          </c:dPt>
          <c:dPt>
            <c:idx val="10"/>
            <c:invertIfNegative val="0"/>
            <c:bubble3D val="0"/>
            <c:extLst>
              <c:ext xmlns:c16="http://schemas.microsoft.com/office/drawing/2014/chart" uri="{C3380CC4-5D6E-409C-BE32-E72D297353CC}">
                <c16:uniqueId val="{00000003-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País Vasco</c:v>
                </c:pt>
                <c:pt idx="2">
                  <c:v>Castilla y León</c:v>
                </c:pt>
                <c:pt idx="3">
                  <c:v>Andalucía</c:v>
                </c:pt>
                <c:pt idx="4">
                  <c:v>Extremadura</c:v>
                </c:pt>
                <c:pt idx="5">
                  <c:v>Murcia, Región de</c:v>
                </c:pt>
                <c:pt idx="6">
                  <c:v>Cantabria</c:v>
                </c:pt>
                <c:pt idx="7">
                  <c:v>Rioja, La</c:v>
                </c:pt>
                <c:pt idx="8">
                  <c:v>TOTAL</c:v>
                </c:pt>
                <c:pt idx="9">
                  <c:v>Asturias, Principado de</c:v>
                </c:pt>
                <c:pt idx="10">
                  <c:v>Cataluña</c:v>
                </c:pt>
                <c:pt idx="11">
                  <c:v>Castilla - La Mancha</c:v>
                </c:pt>
                <c:pt idx="12">
                  <c:v>Comunitat Valenciana</c:v>
                </c:pt>
                <c:pt idx="13">
                  <c:v>Galicia</c:v>
                </c:pt>
                <c:pt idx="14">
                  <c:v>Balears, Illes</c:v>
                </c:pt>
                <c:pt idx="15">
                  <c:v>Canarias</c:v>
                </c:pt>
                <c:pt idx="16">
                  <c:v>Madrid, Comunidad de</c:v>
                </c:pt>
                <c:pt idx="17">
                  <c:v>Navarra, Comunidad Foral de</c:v>
                </c:pt>
                <c:pt idx="18">
                  <c:v>Aragón</c:v>
                </c:pt>
              </c:strCache>
            </c:strRef>
          </c:cat>
          <c:val>
            <c:numRef>
              <c:f>'34bdictcasaad'!$AL$11:$AL$29</c:f>
              <c:numCache>
                <c:formatCode>0.00</c:formatCode>
                <c:ptCount val="19"/>
                <c:pt idx="0">
                  <c:v>1.785942944177489</c:v>
                </c:pt>
                <c:pt idx="1">
                  <c:v>1.7587873019130638</c:v>
                </c:pt>
                <c:pt idx="2">
                  <c:v>1.7264968104109648</c:v>
                </c:pt>
                <c:pt idx="3">
                  <c:v>1.6375411055958677</c:v>
                </c:pt>
                <c:pt idx="4">
                  <c:v>1.5677740434489096</c:v>
                </c:pt>
                <c:pt idx="5">
                  <c:v>1.4972308233446612</c:v>
                </c:pt>
                <c:pt idx="6">
                  <c:v>1.3925127182532193</c:v>
                </c:pt>
                <c:pt idx="7">
                  <c:v>1.3615305866372425</c:v>
                </c:pt>
                <c:pt idx="8">
                  <c:v>1.3375000427671984</c:v>
                </c:pt>
                <c:pt idx="9">
                  <c:v>1.2992088326523918</c:v>
                </c:pt>
                <c:pt idx="10">
                  <c:v>1.2981622733839298</c:v>
                </c:pt>
                <c:pt idx="11">
                  <c:v>1.2906701025020193</c:v>
                </c:pt>
                <c:pt idx="12">
                  <c:v>1.2459844313837185</c:v>
                </c:pt>
                <c:pt idx="13">
                  <c:v>1.1899887012698243</c:v>
                </c:pt>
                <c:pt idx="14">
                  <c:v>1.1650043580996654</c:v>
                </c:pt>
                <c:pt idx="15">
                  <c:v>1.0814290954181935</c:v>
                </c:pt>
                <c:pt idx="16">
                  <c:v>1.0220479515243577</c:v>
                </c:pt>
                <c:pt idx="17">
                  <c:v>0.97922383527132151</c:v>
                </c:pt>
                <c:pt idx="18">
                  <c:v>0.95037551493592387</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D89F-4C7A-967A-105B6E6C808D}"/>
              </c:ext>
            </c:extLst>
          </c:dPt>
          <c:dPt>
            <c:idx val="7"/>
            <c:invertIfNegative val="0"/>
            <c:bubble3D val="0"/>
            <c:extLst>
              <c:ext xmlns:c16="http://schemas.microsoft.com/office/drawing/2014/chart" uri="{C3380CC4-5D6E-409C-BE32-E72D297353CC}">
                <c16:uniqueId val="{00000002-D89F-4C7A-967A-105B6E6C808D}"/>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extLst>
              <c:ext xmlns:c16="http://schemas.microsoft.com/office/drawing/2014/chart" uri="{C3380CC4-5D6E-409C-BE32-E72D297353CC}">
                <c16:uniqueId val="{00000004-D89F-4C7A-967A-105B6E6C808D}"/>
              </c:ext>
            </c:extLst>
          </c:dPt>
          <c:dPt>
            <c:idx val="10"/>
            <c:invertIfNegative val="0"/>
            <c:bubble3D val="0"/>
            <c:extLst>
              <c:ext xmlns:c16="http://schemas.microsoft.com/office/drawing/2014/chart" uri="{C3380CC4-5D6E-409C-BE32-E72D297353CC}">
                <c16:uniqueId val="{00000005-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Extremadura</c:v>
                </c:pt>
                <c:pt idx="2">
                  <c:v>Cataluña</c:v>
                </c:pt>
                <c:pt idx="3">
                  <c:v>Castilla - La Mancha</c:v>
                </c:pt>
                <c:pt idx="4">
                  <c:v>Murcia, Región de</c:v>
                </c:pt>
                <c:pt idx="5">
                  <c:v>Balears, Illes</c:v>
                </c:pt>
                <c:pt idx="6">
                  <c:v>Castilla y León</c:v>
                </c:pt>
                <c:pt idx="7">
                  <c:v>País Vasco</c:v>
                </c:pt>
                <c:pt idx="8">
                  <c:v>TOTAL</c:v>
                </c:pt>
                <c:pt idx="9">
                  <c:v>Ceuta y Melilla</c:v>
                </c:pt>
                <c:pt idx="10">
                  <c:v>Rioja, La</c:v>
                </c:pt>
                <c:pt idx="11">
                  <c:v>Comunitat Valenciana</c:v>
                </c:pt>
                <c:pt idx="12">
                  <c:v>Madrid, Comunidad de</c:v>
                </c:pt>
                <c:pt idx="13">
                  <c:v>Cantabria</c:v>
                </c:pt>
                <c:pt idx="14">
                  <c:v>Asturias, Principado de</c:v>
                </c:pt>
                <c:pt idx="15">
                  <c:v>Aragón</c:v>
                </c:pt>
                <c:pt idx="16">
                  <c:v>Navarra, Comunidad Foral de</c:v>
                </c:pt>
                <c:pt idx="17">
                  <c:v>Canarias</c:v>
                </c:pt>
                <c:pt idx="18">
                  <c:v>Galicia</c:v>
                </c:pt>
              </c:strCache>
            </c:strRef>
          </c:cat>
          <c:val>
            <c:numRef>
              <c:f>'34bdictcasaad'!$AR$11:$AR$29</c:f>
              <c:numCache>
                <c:formatCode>0.00</c:formatCode>
                <c:ptCount val="19"/>
                <c:pt idx="0">
                  <c:v>8.5387669106632718</c:v>
                </c:pt>
                <c:pt idx="1">
                  <c:v>8.0414883928161913</c:v>
                </c:pt>
                <c:pt idx="2">
                  <c:v>6.9232625321523704</c:v>
                </c:pt>
                <c:pt idx="3">
                  <c:v>6.8329161903387403</c:v>
                </c:pt>
                <c:pt idx="4">
                  <c:v>6.6702816861211796</c:v>
                </c:pt>
                <c:pt idx="5">
                  <c:v>6.6679903841380828</c:v>
                </c:pt>
                <c:pt idx="6">
                  <c:v>6.5014581597428878</c:v>
                </c:pt>
                <c:pt idx="7">
                  <c:v>6.4049715466719519</c:v>
                </c:pt>
                <c:pt idx="8">
                  <c:v>6.2055079675387219</c:v>
                </c:pt>
                <c:pt idx="9">
                  <c:v>6.1606964843490397</c:v>
                </c:pt>
                <c:pt idx="10">
                  <c:v>5.7696424748447868</c:v>
                </c:pt>
                <c:pt idx="11">
                  <c:v>5.5324198735736614</c:v>
                </c:pt>
                <c:pt idx="12">
                  <c:v>5.2951670544493004</c:v>
                </c:pt>
                <c:pt idx="13">
                  <c:v>5.180939417463339</c:v>
                </c:pt>
                <c:pt idx="14">
                  <c:v>4.7308676188445959</c:v>
                </c:pt>
                <c:pt idx="15">
                  <c:v>4.6871571384101935</c:v>
                </c:pt>
                <c:pt idx="16">
                  <c:v>4.4557538276535897</c:v>
                </c:pt>
                <c:pt idx="17">
                  <c:v>4.058136097873966</c:v>
                </c:pt>
                <c:pt idx="18">
                  <c:v>3.2213996975231751</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B0EB-4320-886C-526F51EF60BA}"/>
              </c:ext>
            </c:extLst>
          </c:dPt>
          <c:dPt>
            <c:idx val="8"/>
            <c:invertIfNegative val="0"/>
            <c:bubble3D val="0"/>
            <c:extLst>
              <c:ext xmlns:c16="http://schemas.microsoft.com/office/drawing/2014/chart" uri="{C3380CC4-5D6E-409C-BE32-E72D297353CC}">
                <c16:uniqueId val="{00000001-B0EB-4320-886C-526F51EF60BA}"/>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extLst>
              <c:ext xmlns:c16="http://schemas.microsoft.com/office/drawing/2014/chart" uri="{C3380CC4-5D6E-409C-BE32-E72D297353CC}">
                <c16:uniqueId val="{00000004-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Andalucía</c:v>
                </c:pt>
                <c:pt idx="1">
                  <c:v>Extremadura</c:v>
                </c:pt>
                <c:pt idx="2">
                  <c:v>Castilla y León</c:v>
                </c:pt>
                <c:pt idx="3">
                  <c:v>Castilla - La Mancha</c:v>
                </c:pt>
                <c:pt idx="4">
                  <c:v>Balears, Illes</c:v>
                </c:pt>
                <c:pt idx="5">
                  <c:v>País Vasco</c:v>
                </c:pt>
                <c:pt idx="6">
                  <c:v>Rioja, La</c:v>
                </c:pt>
                <c:pt idx="7">
                  <c:v>Cataluña</c:v>
                </c:pt>
                <c:pt idx="8">
                  <c:v>Madrid, Comunidad de</c:v>
                </c:pt>
                <c:pt idx="9">
                  <c:v>TOTAL</c:v>
                </c:pt>
                <c:pt idx="10">
                  <c:v>Comunitat Valenciana</c:v>
                </c:pt>
                <c:pt idx="11">
                  <c:v>Murcia, Región de</c:v>
                </c:pt>
                <c:pt idx="12">
                  <c:v>Navarra, Comunidad Foral de</c:v>
                </c:pt>
                <c:pt idx="13">
                  <c:v>Aragón</c:v>
                </c:pt>
                <c:pt idx="14">
                  <c:v>Ceuta y Melilla</c:v>
                </c:pt>
                <c:pt idx="15">
                  <c:v>Cantabria</c:v>
                </c:pt>
                <c:pt idx="16">
                  <c:v>Asturias, Principado de</c:v>
                </c:pt>
                <c:pt idx="17">
                  <c:v>Canarias</c:v>
                </c:pt>
                <c:pt idx="18">
                  <c:v>Galicia</c:v>
                </c:pt>
              </c:strCache>
            </c:strRef>
          </c:cat>
          <c:val>
            <c:numRef>
              <c:f>'34bdictcasaad'!$AX$11:$AX$29</c:f>
              <c:numCache>
                <c:formatCode>0.00</c:formatCode>
                <c:ptCount val="19"/>
                <c:pt idx="0">
                  <c:v>44.337628706484949</c:v>
                </c:pt>
                <c:pt idx="1">
                  <c:v>41.598067528541741</c:v>
                </c:pt>
                <c:pt idx="2">
                  <c:v>41.32408511649372</c:v>
                </c:pt>
                <c:pt idx="3">
                  <c:v>40.062628585259588</c:v>
                </c:pt>
                <c:pt idx="4">
                  <c:v>38.314348131388002</c:v>
                </c:pt>
                <c:pt idx="5">
                  <c:v>38.101903871141886</c:v>
                </c:pt>
                <c:pt idx="6">
                  <c:v>37.979314394110474</c:v>
                </c:pt>
                <c:pt idx="7">
                  <c:v>37.621560564076319</c:v>
                </c:pt>
                <c:pt idx="8">
                  <c:v>36.522683202169205</c:v>
                </c:pt>
                <c:pt idx="9">
                  <c:v>35.55322199503366</c:v>
                </c:pt>
                <c:pt idx="10">
                  <c:v>33.34373310037855</c:v>
                </c:pt>
                <c:pt idx="11">
                  <c:v>31.808665066160462</c:v>
                </c:pt>
                <c:pt idx="12">
                  <c:v>30.657215873475096</c:v>
                </c:pt>
                <c:pt idx="13">
                  <c:v>30.315654873005887</c:v>
                </c:pt>
                <c:pt idx="14">
                  <c:v>29.347602387322496</c:v>
                </c:pt>
                <c:pt idx="15">
                  <c:v>28.95583503948523</c:v>
                </c:pt>
                <c:pt idx="16">
                  <c:v>26.702731881336838</c:v>
                </c:pt>
                <c:pt idx="17">
                  <c:v>22.707414430743118</c:v>
                </c:pt>
                <c:pt idx="18">
                  <c:v>18.741721018835076</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'35ResolGraAltaBaj'!$AA$11:$AA$43</c:f>
              <c:numCache>
                <c:formatCode>m/d/yyyy</c:formatCode>
                <c:ptCount val="33"/>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numCache>
            </c:numRef>
          </c:cat>
          <c:val>
            <c:numRef>
              <c:f>'35ResolGraAltaBaj'!$AB$11:$AB$43</c:f>
              <c:numCache>
                <c:formatCode>0</c:formatCode>
                <c:ptCount val="33"/>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pt idx="29">
                  <c:v>17652</c:v>
                </c:pt>
                <c:pt idx="30">
                  <c:v>35295</c:v>
                </c:pt>
                <c:pt idx="31">
                  <c:v>31994</c:v>
                </c:pt>
                <c:pt idx="32">
                  <c:v>28434</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2"/>
              </a:solidFill>
              <a:round/>
            </a:ln>
            <a:effectLst/>
          </c:spPr>
          <c:marker>
            <c:symbol val="none"/>
          </c:marker>
          <c:cat>
            <c:numRef>
              <c:f>'35ResolGraAltaBaj'!$AA$11:$AA$43</c:f>
              <c:numCache>
                <c:formatCode>m/d/yyyy</c:formatCode>
                <c:ptCount val="33"/>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numCache>
            </c:numRef>
          </c:cat>
          <c:val>
            <c:numRef>
              <c:f>'35ResolGraAltaBaj'!$AC$11:$AC$43</c:f>
              <c:numCache>
                <c:formatCode>0</c:formatCode>
                <c:ptCount val="33"/>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pt idx="29">
                  <c:v>15962</c:v>
                </c:pt>
                <c:pt idx="30">
                  <c:v>21157</c:v>
                </c:pt>
                <c:pt idx="31">
                  <c:v>20149</c:v>
                </c:pt>
                <c:pt idx="32">
                  <c:v>45500</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956961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5409</c:v>
                </c:pt>
                <c:pt idx="1">
                  <c:v>121557</c:v>
                </c:pt>
                <c:pt idx="2">
                  <c:v>64867</c:v>
                </c:pt>
                <c:pt idx="3">
                  <c:v>83048</c:v>
                </c:pt>
                <c:pt idx="4">
                  <c:v>90347</c:v>
                </c:pt>
                <c:pt idx="5">
                  <c:v>142974</c:v>
                </c:pt>
                <c:pt idx="6">
                  <c:v>410465</c:v>
                </c:pt>
                <c:pt idx="7">
                  <c:v>1018416</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rgbClr val="008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rgbClr val="008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rgbClr val="008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422976</c:v>
                </c:pt>
                <c:pt idx="1">
                  <c:v>53885</c:v>
                </c:pt>
                <c:pt idx="2">
                  <c:v>47113</c:v>
                </c:pt>
                <c:pt idx="3">
                  <c:v>43539</c:v>
                </c:pt>
                <c:pt idx="4">
                  <c:v>62675</c:v>
                </c:pt>
                <c:pt idx="5">
                  <c:v>23808</c:v>
                </c:pt>
                <c:pt idx="6">
                  <c:v>156261</c:v>
                </c:pt>
                <c:pt idx="7">
                  <c:v>95196</c:v>
                </c:pt>
                <c:pt idx="8">
                  <c:v>351972</c:v>
                </c:pt>
                <c:pt idx="9">
                  <c:v>206145</c:v>
                </c:pt>
                <c:pt idx="10">
                  <c:v>58608</c:v>
                </c:pt>
                <c:pt idx="11">
                  <c:v>83723</c:v>
                </c:pt>
                <c:pt idx="12">
                  <c:v>237594</c:v>
                </c:pt>
                <c:pt idx="13">
                  <c:v>62443</c:v>
                </c:pt>
                <c:pt idx="14">
                  <c:v>22127</c:v>
                </c:pt>
                <c:pt idx="15">
                  <c:v>113565</c:v>
                </c:pt>
                <c:pt idx="16">
                  <c:v>14582</c:v>
                </c:pt>
                <c:pt idx="17">
                  <c:v>5197</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900" b="1" i="0" u="none" strike="noStrike" baseline="0">
                <a:solidFill>
                  <a:srgbClr val="008000"/>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rgbClr val="008000"/>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Resoluciones de</a:t>
            </a:r>
            <a:r>
              <a:rPr lang="es-ES" baseline="0"/>
              <a:t> grado </a:t>
            </a:r>
            <a:r>
              <a:rPr lang="es-ES"/>
              <a:t>por sexo</a:t>
            </a:r>
          </a:p>
        </c:rich>
      </c:tx>
      <c:layout>
        <c:manualLayout>
          <c:xMode val="edge"/>
          <c:yMode val="edge"/>
          <c:x val="0.23769499966350363"/>
          <c:y val="3.2000184998901567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rgbClr val="993366"/>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4.592166363819903E-3"/>
                  <c:y val="7.369135037895537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1216722</c:v>
                </c:pt>
                <c:pt idx="1">
                  <c:v>720361</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615</c:v>
                </c:pt>
                <c:pt idx="1">
                  <c:v>10055</c:v>
                </c:pt>
                <c:pt idx="2">
                  <c:v>6147</c:v>
                </c:pt>
                <c:pt idx="3">
                  <c:v>9212</c:v>
                </c:pt>
                <c:pt idx="4">
                  <c:v>8570</c:v>
                </c:pt>
                <c:pt idx="5">
                  <c:v>11769</c:v>
                </c:pt>
                <c:pt idx="6">
                  <c:v>40549</c:v>
                </c:pt>
                <c:pt idx="7">
                  <c:v>188549</c:v>
                </c:pt>
              </c:numCache>
            </c:numRef>
          </c:val>
          <c:extLst>
            <c:ext xmlns:c15="http://schemas.microsoft.com/office/drawing/2012/chart" uri="{02D57815-91ED-43cb-92C2-25804820EDAC}">
              <c15:datalabelsRange>
                <c15:f>'36aperfresol_graf'!$V$12:$AC$12</c15:f>
                <c15:dlblRangeCache>
                  <c:ptCount val="8"/>
                  <c:pt idx="0">
                    <c:v>27%</c:v>
                  </c:pt>
                  <c:pt idx="1">
                    <c:v>25%</c:v>
                  </c:pt>
                  <c:pt idx="2">
                    <c:v>24%</c:v>
                  </c:pt>
                  <c:pt idx="3">
                    <c:v>26%</c:v>
                  </c:pt>
                  <c:pt idx="4">
                    <c:v>20%</c:v>
                  </c:pt>
                  <c:pt idx="5">
                    <c:v>17%</c:v>
                  </c:pt>
                  <c:pt idx="6">
                    <c:v>16%</c:v>
                  </c:pt>
                  <c:pt idx="7">
                    <c:v>25%</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801</c:v>
                </c:pt>
                <c:pt idx="1">
                  <c:v>11564</c:v>
                </c:pt>
                <c:pt idx="2">
                  <c:v>7803</c:v>
                </c:pt>
                <c:pt idx="3">
                  <c:v>11728</c:v>
                </c:pt>
                <c:pt idx="4">
                  <c:v>13138</c:v>
                </c:pt>
                <c:pt idx="5">
                  <c:v>20986</c:v>
                </c:pt>
                <c:pt idx="6">
                  <c:v>68320</c:v>
                </c:pt>
                <c:pt idx="7">
                  <c:v>234856</c:v>
                </c:pt>
              </c:numCache>
            </c:numRef>
          </c:val>
          <c:extLst>
            <c:ext xmlns:c15="http://schemas.microsoft.com/office/drawing/2012/chart" uri="{02D57815-91ED-43cb-92C2-25804820EDAC}">
              <c15:datalabelsRange>
                <c15:f>'36aperfresol_graf'!$V$13:$AC$13</c15:f>
                <c15:dlblRangeCache>
                  <c:ptCount val="8"/>
                  <c:pt idx="0">
                    <c:v>35%</c:v>
                  </c:pt>
                  <c:pt idx="1">
                    <c:v>29%</c:v>
                  </c:pt>
                  <c:pt idx="2">
                    <c:v>31%</c:v>
                  </c:pt>
                  <c:pt idx="3">
                    <c:v>33%</c:v>
                  </c:pt>
                  <c:pt idx="4">
                    <c:v>31%</c:v>
                  </c:pt>
                  <c:pt idx="5">
                    <c:v>30%</c:v>
                  </c:pt>
                  <c:pt idx="6">
                    <c:v>26%</c:v>
                  </c:pt>
                  <c:pt idx="7">
                    <c:v>32%</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308</c:v>
                </c:pt>
                <c:pt idx="1">
                  <c:v>8195</c:v>
                </c:pt>
                <c:pt idx="2">
                  <c:v>6791</c:v>
                </c:pt>
                <c:pt idx="3">
                  <c:v>9666</c:v>
                </c:pt>
                <c:pt idx="4">
                  <c:v>12639</c:v>
                </c:pt>
                <c:pt idx="5">
                  <c:v>22302</c:v>
                </c:pt>
                <c:pt idx="6">
                  <c:v>81786</c:v>
                </c:pt>
                <c:pt idx="7">
                  <c:v>199283</c:v>
                </c:pt>
              </c:numCache>
            </c:numRef>
          </c:val>
          <c:extLst>
            <c:ext xmlns:c15="http://schemas.microsoft.com/office/drawing/2012/chart" uri="{02D57815-91ED-43cb-92C2-25804820EDAC}">
              <c15:datalabelsRange>
                <c15:f>'36aperfresol_graf'!$V$14:$AC$14</c15:f>
                <c15:dlblRangeCache>
                  <c:ptCount val="8"/>
                  <c:pt idx="0">
                    <c:v>13%</c:v>
                  </c:pt>
                  <c:pt idx="1">
                    <c:v>21%</c:v>
                  </c:pt>
                  <c:pt idx="2">
                    <c:v>27%</c:v>
                  </c:pt>
                  <c:pt idx="3">
                    <c:v>27%</c:v>
                  </c:pt>
                  <c:pt idx="4">
                    <c:v>30%</c:v>
                  </c:pt>
                  <c:pt idx="5">
                    <c:v>31%</c:v>
                  </c:pt>
                  <c:pt idx="6">
                    <c:v>32%</c:v>
                  </c:pt>
                  <c:pt idx="7">
                    <c:v>27%</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587</c:v>
                </c:pt>
                <c:pt idx="1">
                  <c:v>10150</c:v>
                </c:pt>
                <c:pt idx="2">
                  <c:v>4378</c:v>
                </c:pt>
                <c:pt idx="3">
                  <c:v>5308</c:v>
                </c:pt>
                <c:pt idx="4">
                  <c:v>8090</c:v>
                </c:pt>
                <c:pt idx="5">
                  <c:v>16072</c:v>
                </c:pt>
                <c:pt idx="6">
                  <c:v>67712</c:v>
                </c:pt>
                <c:pt idx="7">
                  <c:v>118793</c:v>
                </c:pt>
              </c:numCache>
            </c:numRef>
          </c:val>
          <c:extLst>
            <c:ext xmlns:c15="http://schemas.microsoft.com/office/drawing/2012/chart" uri="{02D57815-91ED-43cb-92C2-25804820EDAC}">
              <c15:datalabelsRange>
                <c15:f>'36aperfresol_graf'!$V$15:$AC$15</c15:f>
                <c15:dlblRangeCache>
                  <c:ptCount val="8"/>
                  <c:pt idx="0">
                    <c:v>25%</c:v>
                  </c:pt>
                  <c:pt idx="1">
                    <c:v>25%</c:v>
                  </c:pt>
                  <c:pt idx="2">
                    <c:v>17%</c:v>
                  </c:pt>
                  <c:pt idx="3">
                    <c:v>15%</c:v>
                  </c:pt>
                  <c:pt idx="4">
                    <c:v>19%</c:v>
                  </c:pt>
                  <c:pt idx="5">
                    <c:v>23%</c:v>
                  </c:pt>
                  <c:pt idx="6">
                    <c:v>26%</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Resolución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800</c:v>
                </c:pt>
                <c:pt idx="1">
                  <c:v>21039</c:v>
                </c:pt>
                <c:pt idx="2">
                  <c:v>9368</c:v>
                </c:pt>
                <c:pt idx="3">
                  <c:v>11359</c:v>
                </c:pt>
                <c:pt idx="4">
                  <c:v>9762</c:v>
                </c:pt>
                <c:pt idx="5">
                  <c:v>12991</c:v>
                </c:pt>
                <c:pt idx="6">
                  <c:v>29925</c:v>
                </c:pt>
                <c:pt idx="7">
                  <c:v>59765</c:v>
                </c:pt>
              </c:numCache>
            </c:numRef>
          </c:val>
          <c:extLst>
            <c:ext xmlns:c15="http://schemas.microsoft.com/office/drawing/2012/chart" uri="{02D57815-91ED-43cb-92C2-25804820EDAC}">
              <c15:datalabelsRange>
                <c15:f>'36aperfresol_graf'!$V$17:$AC$17</c15:f>
                <c15:dlblRangeCache>
                  <c:ptCount val="8"/>
                  <c:pt idx="0">
                    <c:v>26%</c:v>
                  </c:pt>
                  <c:pt idx="1">
                    <c:v>26%</c:v>
                  </c:pt>
                  <c:pt idx="2">
                    <c:v>24%</c:v>
                  </c:pt>
                  <c:pt idx="3">
                    <c:v>24%</c:v>
                  </c:pt>
                  <c:pt idx="4">
                    <c:v>20%</c:v>
                  </c:pt>
                  <c:pt idx="5">
                    <c:v>18%</c:v>
                  </c:pt>
                  <c:pt idx="6">
                    <c:v>20%</c:v>
                  </c:pt>
                  <c:pt idx="7">
                    <c:v>22%</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1116</c:v>
                </c:pt>
                <c:pt idx="1">
                  <c:v>28021</c:v>
                </c:pt>
                <c:pt idx="2">
                  <c:v>12049</c:v>
                </c:pt>
                <c:pt idx="3">
                  <c:v>15611</c:v>
                </c:pt>
                <c:pt idx="4">
                  <c:v>15691</c:v>
                </c:pt>
                <c:pt idx="5">
                  <c:v>22884</c:v>
                </c:pt>
                <c:pt idx="6">
                  <c:v>45204</c:v>
                </c:pt>
                <c:pt idx="7">
                  <c:v>80510</c:v>
                </c:pt>
              </c:numCache>
            </c:numRef>
          </c:val>
          <c:extLst>
            <c:ext xmlns:c15="http://schemas.microsoft.com/office/drawing/2012/chart" uri="{02D57815-91ED-43cb-92C2-25804820EDAC}">
              <c15:datalabelsRange>
                <c15:f>'36aperfresol_graf'!$V$18:$AC$18</c15:f>
                <c15:dlblRangeCache>
                  <c:ptCount val="8"/>
                  <c:pt idx="0">
                    <c:v>36%</c:v>
                  </c:pt>
                  <c:pt idx="1">
                    <c:v>34%</c:v>
                  </c:pt>
                  <c:pt idx="2">
                    <c:v>30%</c:v>
                  </c:pt>
                  <c:pt idx="3">
                    <c:v>33%</c:v>
                  </c:pt>
                  <c:pt idx="4">
                    <c:v>33%</c:v>
                  </c:pt>
                  <c:pt idx="5">
                    <c:v>32%</c:v>
                  </c:pt>
                  <c:pt idx="6">
                    <c:v>30%</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431</c:v>
                </c:pt>
                <c:pt idx="1">
                  <c:v>18485</c:v>
                </c:pt>
                <c:pt idx="2">
                  <c:v>11487</c:v>
                </c:pt>
                <c:pt idx="3">
                  <c:v>13709</c:v>
                </c:pt>
                <c:pt idx="4">
                  <c:v>14864</c:v>
                </c:pt>
                <c:pt idx="5">
                  <c:v>22059</c:v>
                </c:pt>
                <c:pt idx="6">
                  <c:v>42999</c:v>
                </c:pt>
                <c:pt idx="7">
                  <c:v>77347</c:v>
                </c:pt>
              </c:numCache>
            </c:numRef>
          </c:val>
          <c:extLst>
            <c:ext xmlns:c15="http://schemas.microsoft.com/office/drawing/2012/chart" uri="{02D57815-91ED-43cb-92C2-25804820EDAC}">
              <c15:datalabelsRange>
                <c15:f>'36aperfresol_graf'!$V$19:$AC$19</c15:f>
                <c15:dlblRangeCache>
                  <c:ptCount val="8"/>
                  <c:pt idx="0">
                    <c:v>14%</c:v>
                  </c:pt>
                  <c:pt idx="1">
                    <c:v>23%</c:v>
                  </c:pt>
                  <c:pt idx="2">
                    <c:v>29%</c:v>
                  </c:pt>
                  <c:pt idx="3">
                    <c:v>29%</c:v>
                  </c:pt>
                  <c:pt idx="4">
                    <c:v>31%</c:v>
                  </c:pt>
                  <c:pt idx="5">
                    <c:v>31%</c:v>
                  </c:pt>
                  <c:pt idx="6">
                    <c:v>28%</c:v>
                  </c:pt>
                  <c:pt idx="7">
                    <c:v>28%</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751</c:v>
                </c:pt>
                <c:pt idx="1">
                  <c:v>14048</c:v>
                </c:pt>
                <c:pt idx="2">
                  <c:v>6844</c:v>
                </c:pt>
                <c:pt idx="3">
                  <c:v>6455</c:v>
                </c:pt>
                <c:pt idx="4">
                  <c:v>7593</c:v>
                </c:pt>
                <c:pt idx="5">
                  <c:v>13911</c:v>
                </c:pt>
                <c:pt idx="6">
                  <c:v>33970</c:v>
                </c:pt>
                <c:pt idx="7">
                  <c:v>59313</c:v>
                </c:pt>
              </c:numCache>
            </c:numRef>
          </c:val>
          <c:extLst>
            <c:ext xmlns:c15="http://schemas.microsoft.com/office/drawing/2012/chart" uri="{02D57815-91ED-43cb-92C2-25804820EDAC}">
              <c15:datalabelsRange>
                <c15:f>'36aperfresol_graf'!$V$20:$AC$20</c15:f>
                <c15:dlblRangeCache>
                  <c:ptCount val="8"/>
                  <c:pt idx="0">
                    <c:v>24%</c:v>
                  </c:pt>
                  <c:pt idx="1">
                    <c:v>17%</c:v>
                  </c:pt>
                  <c:pt idx="2">
                    <c:v>17%</c:v>
                  </c:pt>
                  <c:pt idx="3">
                    <c:v>14%</c:v>
                  </c:pt>
                  <c:pt idx="4">
                    <c:v>16%</c:v>
                  </c:pt>
                  <c:pt idx="5">
                    <c:v>19%</c:v>
                  </c:pt>
                  <c:pt idx="6">
                    <c:v>22%</c:v>
                  </c:pt>
                  <c:pt idx="7">
                    <c:v>21%</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615</c:v>
                </c:pt>
                <c:pt idx="1">
                  <c:v>10055</c:v>
                </c:pt>
                <c:pt idx="2">
                  <c:v>6147</c:v>
                </c:pt>
                <c:pt idx="3">
                  <c:v>9212</c:v>
                </c:pt>
                <c:pt idx="4">
                  <c:v>8570</c:v>
                </c:pt>
                <c:pt idx="5">
                  <c:v>11769</c:v>
                </c:pt>
                <c:pt idx="6">
                  <c:v>40549</c:v>
                </c:pt>
                <c:pt idx="7">
                  <c:v>188549</c:v>
                </c:pt>
              </c:numCache>
            </c:numRef>
          </c:val>
          <c:extLst>
            <c:ext xmlns:c15="http://schemas.microsoft.com/office/drawing/2012/chart" uri="{02D57815-91ED-43cb-92C2-25804820EDAC}">
              <c15:datalabelsRange>
                <c15:f>'36bperfresol_graf'!$V$12:$AC$12</c15:f>
                <c15:dlblRangeCache>
                  <c:ptCount val="8"/>
                  <c:pt idx="0">
                    <c:v>36%</c:v>
                  </c:pt>
                  <c:pt idx="1">
                    <c:v>34%</c:v>
                  </c:pt>
                  <c:pt idx="2">
                    <c:v>30%</c:v>
                  </c:pt>
                  <c:pt idx="3">
                    <c:v>30%</c:v>
                  </c:pt>
                  <c:pt idx="4">
                    <c:v>25%</c:v>
                  </c:pt>
                  <c:pt idx="5">
                    <c:v>21%</c:v>
                  </c:pt>
                  <c:pt idx="6">
                    <c:v>21%</c:v>
                  </c:pt>
                  <c:pt idx="7">
                    <c:v>30%</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801</c:v>
                </c:pt>
                <c:pt idx="1">
                  <c:v>11564</c:v>
                </c:pt>
                <c:pt idx="2">
                  <c:v>7803</c:v>
                </c:pt>
                <c:pt idx="3">
                  <c:v>11728</c:v>
                </c:pt>
                <c:pt idx="4">
                  <c:v>13138</c:v>
                </c:pt>
                <c:pt idx="5">
                  <c:v>20986</c:v>
                </c:pt>
                <c:pt idx="6">
                  <c:v>68320</c:v>
                </c:pt>
                <c:pt idx="7">
                  <c:v>234856</c:v>
                </c:pt>
              </c:numCache>
            </c:numRef>
          </c:val>
          <c:extLst>
            <c:ext xmlns:c15="http://schemas.microsoft.com/office/drawing/2012/chart" uri="{02D57815-91ED-43cb-92C2-25804820EDAC}">
              <c15:datalabelsRange>
                <c15:f>'36bperfresol_graf'!$V$13:$AC$13</c15:f>
                <c15:dlblRangeCache>
                  <c:ptCount val="8"/>
                  <c:pt idx="0">
                    <c:v>46%</c:v>
                  </c:pt>
                  <c:pt idx="1">
                    <c:v>39%</c:v>
                  </c:pt>
                  <c:pt idx="2">
                    <c:v>38%</c:v>
                  </c:pt>
                  <c:pt idx="3">
                    <c:v>38%</c:v>
                  </c:pt>
                  <c:pt idx="4">
                    <c:v>38%</c:v>
                  </c:pt>
                  <c:pt idx="5">
                    <c:v>38%</c:v>
                  </c:pt>
                  <c:pt idx="6">
                    <c:v>36%</c:v>
                  </c:pt>
                  <c:pt idx="7">
                    <c:v>38%</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308</c:v>
                </c:pt>
                <c:pt idx="1">
                  <c:v>8195</c:v>
                </c:pt>
                <c:pt idx="2">
                  <c:v>6791</c:v>
                </c:pt>
                <c:pt idx="3">
                  <c:v>9666</c:v>
                </c:pt>
                <c:pt idx="4">
                  <c:v>12639</c:v>
                </c:pt>
                <c:pt idx="5">
                  <c:v>22302</c:v>
                </c:pt>
                <c:pt idx="6">
                  <c:v>81786</c:v>
                </c:pt>
                <c:pt idx="7">
                  <c:v>199283</c:v>
                </c:pt>
              </c:numCache>
            </c:numRef>
          </c:val>
          <c:extLst>
            <c:ext xmlns:c15="http://schemas.microsoft.com/office/drawing/2012/chart" uri="{02D57815-91ED-43cb-92C2-25804820EDAC}">
              <c15:datalabelsRange>
                <c15:f>'36bperfresol_graf'!$V$14:$AC$14</c15:f>
                <c15:dlblRangeCache>
                  <c:ptCount val="8"/>
                  <c:pt idx="0">
                    <c:v>18%</c:v>
                  </c:pt>
                  <c:pt idx="1">
                    <c:v>27%</c:v>
                  </c:pt>
                  <c:pt idx="2">
                    <c:v>33%</c:v>
                  </c:pt>
                  <c:pt idx="3">
                    <c:v>32%</c:v>
                  </c:pt>
                  <c:pt idx="4">
                    <c:v>37%</c:v>
                  </c:pt>
                  <c:pt idx="5">
                    <c:v>41%</c:v>
                  </c:pt>
                  <c:pt idx="6">
                    <c:v>43%</c:v>
                  </c:pt>
                  <c:pt idx="7">
                    <c:v>32%</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Resolución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800</c:v>
                </c:pt>
                <c:pt idx="1">
                  <c:v>21039</c:v>
                </c:pt>
                <c:pt idx="2">
                  <c:v>9368</c:v>
                </c:pt>
                <c:pt idx="3">
                  <c:v>11359</c:v>
                </c:pt>
                <c:pt idx="4">
                  <c:v>9762</c:v>
                </c:pt>
                <c:pt idx="5">
                  <c:v>12991</c:v>
                </c:pt>
                <c:pt idx="6">
                  <c:v>29925</c:v>
                </c:pt>
                <c:pt idx="7">
                  <c:v>59765</c:v>
                </c:pt>
              </c:numCache>
            </c:numRef>
          </c:val>
          <c:extLst>
            <c:ext xmlns:c15="http://schemas.microsoft.com/office/drawing/2012/chart" uri="{02D57815-91ED-43cb-92C2-25804820EDAC}">
              <c15:datalabelsRange>
                <c15:f>'36bperfresol_graf'!$V$17:$AC$17</c15:f>
                <c15:dlblRangeCache>
                  <c:ptCount val="8"/>
                  <c:pt idx="0">
                    <c:v>34%</c:v>
                  </c:pt>
                  <c:pt idx="1">
                    <c:v>31%</c:v>
                  </c:pt>
                  <c:pt idx="2">
                    <c:v>28%</c:v>
                  </c:pt>
                  <c:pt idx="3">
                    <c:v>28%</c:v>
                  </c:pt>
                  <c:pt idx="4">
                    <c:v>24%</c:v>
                  </c:pt>
                  <c:pt idx="5">
                    <c:v>22%</c:v>
                  </c:pt>
                  <c:pt idx="6">
                    <c:v>25%</c:v>
                  </c:pt>
                  <c:pt idx="7">
                    <c:v>27%</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1116</c:v>
                </c:pt>
                <c:pt idx="1">
                  <c:v>28021</c:v>
                </c:pt>
                <c:pt idx="2">
                  <c:v>12049</c:v>
                </c:pt>
                <c:pt idx="3">
                  <c:v>15611</c:v>
                </c:pt>
                <c:pt idx="4">
                  <c:v>15691</c:v>
                </c:pt>
                <c:pt idx="5">
                  <c:v>22884</c:v>
                </c:pt>
                <c:pt idx="6">
                  <c:v>45204</c:v>
                </c:pt>
                <c:pt idx="7">
                  <c:v>80510</c:v>
                </c:pt>
              </c:numCache>
            </c:numRef>
          </c:val>
          <c:extLst>
            <c:ext xmlns:c15="http://schemas.microsoft.com/office/drawing/2012/chart" uri="{02D57815-91ED-43cb-92C2-25804820EDAC}">
              <c15:datalabelsRange>
                <c15:f>'36bperfresol_graf'!$V$18:$AC$18</c15:f>
                <c15:dlblRangeCache>
                  <c:ptCount val="8"/>
                  <c:pt idx="0">
                    <c:v>48%</c:v>
                  </c:pt>
                  <c:pt idx="1">
                    <c:v>41%</c:v>
                  </c:pt>
                  <c:pt idx="2">
                    <c:v>37%</c:v>
                  </c:pt>
                  <c:pt idx="3">
                    <c:v>38%</c:v>
                  </c:pt>
                  <c:pt idx="4">
                    <c:v>39%</c:v>
                  </c:pt>
                  <c:pt idx="5">
                    <c:v>40%</c:v>
                  </c:pt>
                  <c:pt idx="6">
                    <c:v>38%</c:v>
                  </c:pt>
                  <c:pt idx="7">
                    <c:v>37%</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431</c:v>
                </c:pt>
                <c:pt idx="1">
                  <c:v>18485</c:v>
                </c:pt>
                <c:pt idx="2">
                  <c:v>11487</c:v>
                </c:pt>
                <c:pt idx="3">
                  <c:v>13709</c:v>
                </c:pt>
                <c:pt idx="4">
                  <c:v>14864</c:v>
                </c:pt>
                <c:pt idx="5">
                  <c:v>22059</c:v>
                </c:pt>
                <c:pt idx="6">
                  <c:v>42999</c:v>
                </c:pt>
                <c:pt idx="7">
                  <c:v>77347</c:v>
                </c:pt>
              </c:numCache>
            </c:numRef>
          </c:val>
          <c:extLst>
            <c:ext xmlns:c15="http://schemas.microsoft.com/office/drawing/2012/chart" uri="{02D57815-91ED-43cb-92C2-25804820EDAC}">
              <c15:datalabelsRange>
                <c15:f>'36bperfresol_graf'!$V$19:$AC$19</c15:f>
                <c15:dlblRangeCache>
                  <c:ptCount val="8"/>
                  <c:pt idx="0">
                    <c:v>18%</c:v>
                  </c:pt>
                  <c:pt idx="1">
                    <c:v>27%</c:v>
                  </c:pt>
                  <c:pt idx="2">
                    <c:v>35%</c:v>
                  </c:pt>
                  <c:pt idx="3">
                    <c:v>34%</c:v>
                  </c:pt>
                  <c:pt idx="4">
                    <c:v>37%</c:v>
                  </c:pt>
                  <c:pt idx="5">
                    <c:v>38%</c:v>
                  </c:pt>
                  <c:pt idx="6">
                    <c:v>36%</c:v>
                  </c:pt>
                  <c:pt idx="7">
                    <c:v>36%</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79.194413177928666</c:v>
                </c:pt>
                <c:pt idx="1">
                  <c:v>44.251185019782973</c:v>
                </c:pt>
                <c:pt idx="2">
                  <c:v>60.106248418922334</c:v>
                </c:pt>
                <c:pt idx="3">
                  <c:v>52.899750581626876</c:v>
                </c:pt>
                <c:pt idx="4">
                  <c:v>33.538569795056731</c:v>
                </c:pt>
                <c:pt idx="5">
                  <c:v>66.162885226516892</c:v>
                </c:pt>
                <c:pt idx="6">
                  <c:v>47.796823494156428</c:v>
                </c:pt>
                <c:pt idx="7">
                  <c:v>71.659973503353484</c:v>
                </c:pt>
                <c:pt idx="8">
                  <c:v>46.593512845930093</c:v>
                </c:pt>
                <c:pt idx="9">
                  <c:v>38.566751804102815</c:v>
                </c:pt>
                <c:pt idx="10">
                  <c:v>37.3783161180055</c:v>
                </c:pt>
                <c:pt idx="11">
                  <c:v>63.638500279798542</c:v>
                </c:pt>
                <c:pt idx="12">
                  <c:v>70.306045929676145</c:v>
                </c:pt>
                <c:pt idx="13">
                  <c:v>49.789012738853501</c:v>
                </c:pt>
                <c:pt idx="14">
                  <c:v>42.628540255489384</c:v>
                </c:pt>
                <c:pt idx="15">
                  <c:v>54.411310012474281</c:v>
                </c:pt>
                <c:pt idx="16">
                  <c:v>84.881209503239745</c:v>
                </c:pt>
                <c:pt idx="17">
                  <c:v>61.531631520532741</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1.1517374096801132</c:v>
                </c:pt>
                <c:pt idx="1">
                  <c:v>16.417910447761194</c:v>
                </c:pt>
                <c:pt idx="2">
                  <c:v>11.330634960789274</c:v>
                </c:pt>
                <c:pt idx="3">
                  <c:v>1.6893378885372345</c:v>
                </c:pt>
                <c:pt idx="4">
                  <c:v>30.378661271879672</c:v>
                </c:pt>
                <c:pt idx="5">
                  <c:v>0.60971103392210479</c:v>
                </c:pt>
                <c:pt idx="6">
                  <c:v>31.216661672160622</c:v>
                </c:pt>
                <c:pt idx="7">
                  <c:v>10.798418481410947</c:v>
                </c:pt>
                <c:pt idx="8">
                  <c:v>9.6823862066724082</c:v>
                </c:pt>
                <c:pt idx="9">
                  <c:v>11.449464850401363</c:v>
                </c:pt>
                <c:pt idx="10">
                  <c:v>46.612667508855367</c:v>
                </c:pt>
                <c:pt idx="11">
                  <c:v>16.635702294348068</c:v>
                </c:pt>
                <c:pt idx="12">
                  <c:v>10.754487941699225</c:v>
                </c:pt>
                <c:pt idx="13">
                  <c:v>2.3168789808917198</c:v>
                </c:pt>
                <c:pt idx="14">
                  <c:v>12.956312224394235</c:v>
                </c:pt>
                <c:pt idx="15">
                  <c:v>1.4937148827737678</c:v>
                </c:pt>
                <c:pt idx="16">
                  <c:v>6.1987041036717061</c:v>
                </c:pt>
                <c:pt idx="17">
                  <c:v>8.8790233074361818E-2</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19.651186715563462</c:v>
                </c:pt>
                <c:pt idx="1">
                  <c:v>39.330904532455833</c:v>
                </c:pt>
                <c:pt idx="2">
                  <c:v>28.517581583607388</c:v>
                </c:pt>
                <c:pt idx="3">
                  <c:v>45.410911529835886</c:v>
                </c:pt>
                <c:pt idx="4">
                  <c:v>36.082768933063591</c:v>
                </c:pt>
                <c:pt idx="5">
                  <c:v>33.227403739561005</c:v>
                </c:pt>
                <c:pt idx="6">
                  <c:v>19.643392268504645</c:v>
                </c:pt>
                <c:pt idx="7">
                  <c:v>17.51987248488863</c:v>
                </c:pt>
                <c:pt idx="8">
                  <c:v>43.684287501828166</c:v>
                </c:pt>
                <c:pt idx="9">
                  <c:v>49.721783021162736</c:v>
                </c:pt>
                <c:pt idx="10">
                  <c:v>16.009016373139133</c:v>
                </c:pt>
                <c:pt idx="11">
                  <c:v>19.582540570789032</c:v>
                </c:pt>
                <c:pt idx="12">
                  <c:v>18.904664642103999</c:v>
                </c:pt>
                <c:pt idx="13">
                  <c:v>47.88813694267516</c:v>
                </c:pt>
                <c:pt idx="14">
                  <c:v>44.265127062781289</c:v>
                </c:pt>
                <c:pt idx="15">
                  <c:v>36.791658226093631</c:v>
                </c:pt>
                <c:pt idx="16">
                  <c:v>8.9200863930885532</c:v>
                </c:pt>
                <c:pt idx="17">
                  <c:v>38.379578246392896</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2.6626968277598246E-3</c:v>
                </c:pt>
                <c:pt idx="1">
                  <c:v>0</c:v>
                </c:pt>
                <c:pt idx="2">
                  <c:v>4.553503668100177E-2</c:v>
                </c:pt>
                <c:pt idx="3">
                  <c:v>0</c:v>
                </c:pt>
                <c:pt idx="4">
                  <c:v>0</c:v>
                </c:pt>
                <c:pt idx="5">
                  <c:v>0</c:v>
                </c:pt>
                <c:pt idx="6">
                  <c:v>1.3431225651783039</c:v>
                </c:pt>
                <c:pt idx="7">
                  <c:v>2.1735530346940465E-2</c:v>
                </c:pt>
                <c:pt idx="8">
                  <c:v>3.9813445569332272E-2</c:v>
                </c:pt>
                <c:pt idx="9">
                  <c:v>0.26200032433309006</c:v>
                </c:pt>
                <c:pt idx="10">
                  <c:v>0</c:v>
                </c:pt>
                <c:pt idx="11">
                  <c:v>0.14325685506435368</c:v>
                </c:pt>
                <c:pt idx="12">
                  <c:v>3.4801486520638525E-2</c:v>
                </c:pt>
                <c:pt idx="13">
                  <c:v>5.9713375796178348E-3</c:v>
                </c:pt>
                <c:pt idx="14">
                  <c:v>0.15002045733509115</c:v>
                </c:pt>
                <c:pt idx="15">
                  <c:v>7.3033168786583218</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73.701977174087773</c:v>
                </c:pt>
                <c:pt idx="1">
                  <c:v>46.063944116066629</c:v>
                </c:pt>
                <c:pt idx="2">
                  <c:v>57.063251539739952</c:v>
                </c:pt>
                <c:pt idx="3">
                  <c:v>54.355203619909503</c:v>
                </c:pt>
                <c:pt idx="4">
                  <c:v>37.316686484344032</c:v>
                </c:pt>
                <c:pt idx="5">
                  <c:v>72.706578647848843</c:v>
                </c:pt>
                <c:pt idx="6">
                  <c:v>43.581636794770461</c:v>
                </c:pt>
                <c:pt idx="7">
                  <c:v>62.311691774430074</c:v>
                </c:pt>
                <c:pt idx="8">
                  <c:v>53.146983984433469</c:v>
                </c:pt>
                <c:pt idx="9">
                  <c:v>37.768567811746756</c:v>
                </c:pt>
                <c:pt idx="10">
                  <c:v>39.868689155535428</c:v>
                </c:pt>
                <c:pt idx="11">
                  <c:v>63.440260038743148</c:v>
                </c:pt>
                <c:pt idx="12">
                  <c:v>65.385874354777798</c:v>
                </c:pt>
                <c:pt idx="13">
                  <c:v>48.627181187066107</c:v>
                </c:pt>
                <c:pt idx="14">
                  <c:v>47.09750566893424</c:v>
                </c:pt>
                <c:pt idx="15">
                  <c:v>57.88647547938232</c:v>
                </c:pt>
                <c:pt idx="16">
                  <c:v>73.696808510638292</c:v>
                </c:pt>
                <c:pt idx="17">
                  <c:v>55.345060893098783</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2.4263694654307097</c:v>
                </c:pt>
                <c:pt idx="1">
                  <c:v>23.381246641590543</c:v>
                </c:pt>
                <c:pt idx="2">
                  <c:v>15.983967152214293</c:v>
                </c:pt>
                <c:pt idx="3">
                  <c:v>3.6953242835595779</c:v>
                </c:pt>
                <c:pt idx="4">
                  <c:v>26.113092878847933</c:v>
                </c:pt>
                <c:pt idx="5">
                  <c:v>0.96744821306624174</c:v>
                </c:pt>
                <c:pt idx="6">
                  <c:v>35.688192946102411</c:v>
                </c:pt>
                <c:pt idx="7">
                  <c:v>12.251699773363551</c:v>
                </c:pt>
                <c:pt idx="8">
                  <c:v>10.829217183056429</c:v>
                </c:pt>
                <c:pt idx="9">
                  <c:v>12.91553228016023</c:v>
                </c:pt>
                <c:pt idx="10">
                  <c:v>45.113576333861594</c:v>
                </c:pt>
                <c:pt idx="11">
                  <c:v>19.279640148405949</c:v>
                </c:pt>
                <c:pt idx="12">
                  <c:v>15.511771371018506</c:v>
                </c:pt>
                <c:pt idx="13">
                  <c:v>4.040277690912502</c:v>
                </c:pt>
                <c:pt idx="14">
                  <c:v>17.573696145124718</c:v>
                </c:pt>
                <c:pt idx="15">
                  <c:v>2.9102324792126253</c:v>
                </c:pt>
                <c:pt idx="16">
                  <c:v>12.579787234042554</c:v>
                </c:pt>
                <c:pt idx="17">
                  <c:v>0.13531799729364005</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23.864509100001786</c:v>
                </c:pt>
                <c:pt idx="1">
                  <c:v>30.554809242342827</c:v>
                </c:pt>
                <c:pt idx="2">
                  <c:v>26.874572294456936</c:v>
                </c:pt>
                <c:pt idx="3">
                  <c:v>41.949472096530918</c:v>
                </c:pt>
                <c:pt idx="4">
                  <c:v>36.570220636808031</c:v>
                </c:pt>
                <c:pt idx="5">
                  <c:v>26.325973139084908</c:v>
                </c:pt>
                <c:pt idx="6">
                  <c:v>19.510371493879642</c:v>
                </c:pt>
                <c:pt idx="7">
                  <c:v>25.393280895880551</c:v>
                </c:pt>
                <c:pt idx="8">
                  <c:v>35.892830414608589</c:v>
                </c:pt>
                <c:pt idx="9">
                  <c:v>48.984687949780636</c:v>
                </c:pt>
                <c:pt idx="10">
                  <c:v>15.017734510602974</c:v>
                </c:pt>
                <c:pt idx="11">
                  <c:v>17.007584463341761</c:v>
                </c:pt>
                <c:pt idx="12">
                  <c:v>19.016744303160014</c:v>
                </c:pt>
                <c:pt idx="13">
                  <c:v>47.320032522359121</c:v>
                </c:pt>
                <c:pt idx="14">
                  <c:v>35.102040816326529</c:v>
                </c:pt>
                <c:pt idx="15">
                  <c:v>30.290174783641607</c:v>
                </c:pt>
                <c:pt idx="16">
                  <c:v>13.723404255319149</c:v>
                </c:pt>
                <c:pt idx="17">
                  <c:v>44.519621109607577</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7.1442604797370916E-3</c:v>
                </c:pt>
                <c:pt idx="1">
                  <c:v>0</c:v>
                </c:pt>
                <c:pt idx="2">
                  <c:v>7.8209013588816115E-2</c:v>
                </c:pt>
                <c:pt idx="3">
                  <c:v>0</c:v>
                </c:pt>
                <c:pt idx="4">
                  <c:v>0</c:v>
                </c:pt>
                <c:pt idx="5">
                  <c:v>0</c:v>
                </c:pt>
                <c:pt idx="6">
                  <c:v>1.2197987652474847</c:v>
                </c:pt>
                <c:pt idx="7">
                  <c:v>4.3327556325823226E-2</c:v>
                </c:pt>
                <c:pt idx="8">
                  <c:v>0.13096841790151176</c:v>
                </c:pt>
                <c:pt idx="9">
                  <c:v>0.33121195831237971</c:v>
                </c:pt>
                <c:pt idx="10">
                  <c:v>0</c:v>
                </c:pt>
                <c:pt idx="11">
                  <c:v>0.27251534950914402</c:v>
                </c:pt>
                <c:pt idx="12">
                  <c:v>8.560997104368627E-2</c:v>
                </c:pt>
                <c:pt idx="13">
                  <c:v>1.2508599662267809E-2</c:v>
                </c:pt>
                <c:pt idx="14">
                  <c:v>0.22675736961451248</c:v>
                </c:pt>
                <c:pt idx="15">
                  <c:v>8.9131172577634477</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79.240874396386104</c:v>
                </c:pt>
                <c:pt idx="1">
                  <c:v>39.602612955906366</c:v>
                </c:pt>
                <c:pt idx="2">
                  <c:v>58.959288990825691</c:v>
                </c:pt>
                <c:pt idx="3">
                  <c:v>50.484825588716788</c:v>
                </c:pt>
                <c:pt idx="4">
                  <c:v>34.063807204844849</c:v>
                </c:pt>
                <c:pt idx="5">
                  <c:v>70.011581733951033</c:v>
                </c:pt>
                <c:pt idx="6">
                  <c:v>46.593227990970654</c:v>
                </c:pt>
                <c:pt idx="7">
                  <c:v>65.931069469545648</c:v>
                </c:pt>
                <c:pt idx="8">
                  <c:v>48.892649762189606</c:v>
                </c:pt>
                <c:pt idx="9">
                  <c:v>39.799601357539188</c:v>
                </c:pt>
                <c:pt idx="10">
                  <c:v>36.219081272084807</c:v>
                </c:pt>
                <c:pt idx="11">
                  <c:v>64.587518734653528</c:v>
                </c:pt>
                <c:pt idx="12">
                  <c:v>70.256365633735413</c:v>
                </c:pt>
                <c:pt idx="13">
                  <c:v>51.504589858131659</c:v>
                </c:pt>
                <c:pt idx="14">
                  <c:v>43.375139699490873</c:v>
                </c:pt>
                <c:pt idx="15">
                  <c:v>53.987062450879634</c:v>
                </c:pt>
                <c:pt idx="16">
                  <c:v>82.074688796680505</c:v>
                </c:pt>
                <c:pt idx="17">
                  <c:v>59.711365003006613</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1.0171867698219015</c:v>
                </c:pt>
                <c:pt idx="1">
                  <c:v>19.983669025585193</c:v>
                </c:pt>
                <c:pt idx="2">
                  <c:v>11.417717889908257</c:v>
                </c:pt>
                <c:pt idx="3">
                  <c:v>2.3359778365445156</c:v>
                </c:pt>
                <c:pt idx="4">
                  <c:v>27.295998002122744</c:v>
                </c:pt>
                <c:pt idx="5">
                  <c:v>0.66181336863004636</c:v>
                </c:pt>
                <c:pt idx="6">
                  <c:v>30.206772009029347</c:v>
                </c:pt>
                <c:pt idx="7">
                  <c:v>12.169060528234883</c:v>
                </c:pt>
                <c:pt idx="8">
                  <c:v>10.49283650900178</c:v>
                </c:pt>
                <c:pt idx="9">
                  <c:v>11.250875397295696</c:v>
                </c:pt>
                <c:pt idx="10">
                  <c:v>45.163427561837459</c:v>
                </c:pt>
                <c:pt idx="11">
                  <c:v>15.134411173825695</c:v>
                </c:pt>
                <c:pt idx="12">
                  <c:v>9.7184002436398043</c:v>
                </c:pt>
                <c:pt idx="13">
                  <c:v>1.7917628000589072</c:v>
                </c:pt>
                <c:pt idx="14">
                  <c:v>17.049546752762947</c:v>
                </c:pt>
                <c:pt idx="15">
                  <c:v>2.0282933317211778</c:v>
                </c:pt>
                <c:pt idx="16">
                  <c:v>6.0580912863070537</c:v>
                </c:pt>
                <c:pt idx="17">
                  <c:v>6.0132291040288638E-2</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19.740381120515085</c:v>
                </c:pt>
                <c:pt idx="1">
                  <c:v>40.41371801850844</c:v>
                </c:pt>
                <c:pt idx="2">
                  <c:v>29.601490825688074</c:v>
                </c:pt>
                <c:pt idx="3">
                  <c:v>47.179196574738697</c:v>
                </c:pt>
                <c:pt idx="4">
                  <c:v>38.6401947930324</c:v>
                </c:pt>
                <c:pt idx="5">
                  <c:v>29.326604897418928</c:v>
                </c:pt>
                <c:pt idx="6">
                  <c:v>21.861851015801353</c:v>
                </c:pt>
                <c:pt idx="7">
                  <c:v>21.884016614350486</c:v>
                </c:pt>
                <c:pt idx="8">
                  <c:v>40.594088296227127</c:v>
                </c:pt>
                <c:pt idx="9">
                  <c:v>48.638420513925553</c:v>
                </c:pt>
                <c:pt idx="10">
                  <c:v>18.617491166077738</c:v>
                </c:pt>
                <c:pt idx="11">
                  <c:v>20.144137249274529</c:v>
                </c:pt>
                <c:pt idx="12">
                  <c:v>20.007831279435276</c:v>
                </c:pt>
                <c:pt idx="13">
                  <c:v>46.703647341809436</c:v>
                </c:pt>
                <c:pt idx="14">
                  <c:v>39.401465292437599</c:v>
                </c:pt>
                <c:pt idx="15">
                  <c:v>36.832718698990391</c:v>
                </c:pt>
                <c:pt idx="16">
                  <c:v>11.867219917012449</c:v>
                </c:pt>
                <c:pt idx="17">
                  <c:v>40.228502705953098</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1.5577132769094969E-3</c:v>
                </c:pt>
                <c:pt idx="1">
                  <c:v>0</c:v>
                </c:pt>
                <c:pt idx="2">
                  <c:v>2.1502293577981651E-2</c:v>
                </c:pt>
                <c:pt idx="3">
                  <c:v>0</c:v>
                </c:pt>
                <c:pt idx="4">
                  <c:v>0</c:v>
                </c:pt>
                <c:pt idx="5">
                  <c:v>0</c:v>
                </c:pt>
                <c:pt idx="6">
                  <c:v>1.3381489841986456</c:v>
                </c:pt>
                <c:pt idx="7">
                  <c:v>1.5853387868987604E-2</c:v>
                </c:pt>
                <c:pt idx="8">
                  <c:v>2.0425432581482886E-2</c:v>
                </c:pt>
                <c:pt idx="9">
                  <c:v>0.31110273123956256</c:v>
                </c:pt>
                <c:pt idx="10">
                  <c:v>0</c:v>
                </c:pt>
                <c:pt idx="11">
                  <c:v>0.1339328422462451</c:v>
                </c:pt>
                <c:pt idx="12">
                  <c:v>1.7402843189506086E-2</c:v>
                </c:pt>
                <c:pt idx="13">
                  <c:v>0</c:v>
                </c:pt>
                <c:pt idx="14">
                  <c:v>0.17384825530858064</c:v>
                </c:pt>
                <c:pt idx="15">
                  <c:v>7.1519255184088024</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84.778022423466339</c:v>
                </c:pt>
                <c:pt idx="1">
                  <c:v>47.533153517644415</c:v>
                </c:pt>
                <c:pt idx="2">
                  <c:v>63.176754185940453</c:v>
                </c:pt>
                <c:pt idx="3">
                  <c:v>53.979548560388295</c:v>
                </c:pt>
                <c:pt idx="4">
                  <c:v>28.957475036659453</c:v>
                </c:pt>
                <c:pt idx="5">
                  <c:v>49.353587588881709</c:v>
                </c:pt>
                <c:pt idx="6">
                  <c:v>51.878943461586047</c:v>
                </c:pt>
                <c:pt idx="7">
                  <c:v>84.808827303053633</c:v>
                </c:pt>
                <c:pt idx="8">
                  <c:v>40.066972977182459</c:v>
                </c:pt>
                <c:pt idx="9">
                  <c:v>37.870935192404716</c:v>
                </c:pt>
                <c:pt idx="10">
                  <c:v>36.103723404255319</c:v>
                </c:pt>
                <c:pt idx="11">
                  <c:v>62.776930340669715</c:v>
                </c:pt>
                <c:pt idx="12">
                  <c:v>75.954285714285717</c:v>
                </c:pt>
                <c:pt idx="13">
                  <c:v>48.60951008645533</c:v>
                </c:pt>
                <c:pt idx="14">
                  <c:v>39.930774071743237</c:v>
                </c:pt>
                <c:pt idx="15">
                  <c:v>52.583537521204128</c:v>
                </c:pt>
                <c:pt idx="16">
                  <c:v>99.24482338611449</c:v>
                </c:pt>
                <c:pt idx="17">
                  <c:v>70.454545454545453</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7.5543313034906537E-2</c:v>
                </c:pt>
                <c:pt idx="1">
                  <c:v>6.9116655428186107</c:v>
                </c:pt>
                <c:pt idx="2">
                  <c:v>8.1503681021564915</c:v>
                </c:pt>
                <c:pt idx="3">
                  <c:v>0.20262947080721927</c:v>
                </c:pt>
                <c:pt idx="4">
                  <c:v>38.335311779903641</c:v>
                </c:pt>
                <c:pt idx="5">
                  <c:v>0</c:v>
                </c:pt>
                <c:pt idx="6">
                  <c:v>28.84448843251268</c:v>
                </c:pt>
                <c:pt idx="7">
                  <c:v>8.3226413480455044</c:v>
                </c:pt>
                <c:pt idx="8">
                  <c:v>8.0734700234739165</c:v>
                </c:pt>
                <c:pt idx="9">
                  <c:v>10.382363283340213</c:v>
                </c:pt>
                <c:pt idx="10">
                  <c:v>49.534574468085104</c:v>
                </c:pt>
                <c:pt idx="11">
                  <c:v>15.420934117817971</c:v>
                </c:pt>
                <c:pt idx="12">
                  <c:v>6.7171428571428571</c:v>
                </c:pt>
                <c:pt idx="13">
                  <c:v>1.1023054755043227</c:v>
                </c:pt>
                <c:pt idx="14">
                  <c:v>7.3631214600377595</c:v>
                </c:pt>
                <c:pt idx="15">
                  <c:v>0.1184738415143111</c:v>
                </c:pt>
                <c:pt idx="16">
                  <c:v>0.56029232643118143</c:v>
                </c:pt>
                <c:pt idx="17">
                  <c:v>7.331378299120235E-2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15.146434263498762</c:v>
                </c:pt>
                <c:pt idx="1">
                  <c:v>45.555180939536974</c:v>
                </c:pt>
                <c:pt idx="2">
                  <c:v>28.627272134992509</c:v>
                </c:pt>
                <c:pt idx="3">
                  <c:v>45.817821968804488</c:v>
                </c:pt>
                <c:pt idx="4">
                  <c:v>32.707213183436913</c:v>
                </c:pt>
                <c:pt idx="5">
                  <c:v>50.646412411118291</c:v>
                </c:pt>
                <c:pt idx="6">
                  <c:v>17.839910924161821</c:v>
                </c:pt>
                <c:pt idx="7">
                  <c:v>6.8599777606706009</c:v>
                </c:pt>
                <c:pt idx="8">
                  <c:v>51.851769443857286</c:v>
                </c:pt>
                <c:pt idx="9">
                  <c:v>51.601461572566464</c:v>
                </c:pt>
                <c:pt idx="10">
                  <c:v>14.361702127659575</c:v>
                </c:pt>
                <c:pt idx="11">
                  <c:v>21.791239921551536</c:v>
                </c:pt>
                <c:pt idx="12">
                  <c:v>17.328571428571429</c:v>
                </c:pt>
                <c:pt idx="13">
                  <c:v>50.28097982708934</c:v>
                </c:pt>
                <c:pt idx="14">
                  <c:v>52.611705475141598</c:v>
                </c:pt>
                <c:pt idx="15">
                  <c:v>40.881553084358764</c:v>
                </c:pt>
                <c:pt idx="16">
                  <c:v>0.19488428745432398</c:v>
                </c:pt>
                <c:pt idx="17">
                  <c:v>29.472140762463344</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66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4.5605576910547917E-2</c:v>
                </c:pt>
                <c:pt idx="3">
                  <c:v>0</c:v>
                </c:pt>
                <c:pt idx="4">
                  <c:v>0</c:v>
                </c:pt>
                <c:pt idx="5">
                  <c:v>0</c:v>
                </c:pt>
                <c:pt idx="6">
                  <c:v>1.4366571817394531</c:v>
                </c:pt>
                <c:pt idx="7">
                  <c:v>8.5535882302625946E-3</c:v>
                </c:pt>
                <c:pt idx="8">
                  <c:v>7.7875554863328401E-3</c:v>
                </c:pt>
                <c:pt idx="9">
                  <c:v>0.14523995168860554</c:v>
                </c:pt>
                <c:pt idx="10">
                  <c:v>0</c:v>
                </c:pt>
                <c:pt idx="11">
                  <c:v>1.0895619960775768E-2</c:v>
                </c:pt>
                <c:pt idx="12">
                  <c:v>0</c:v>
                </c:pt>
                <c:pt idx="13">
                  <c:v>7.2046109510086453E-3</c:v>
                </c:pt>
                <c:pt idx="14">
                  <c:v>9.4398993077407178E-2</c:v>
                </c:pt>
                <c:pt idx="15">
                  <c:v>6.4164355529228034</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CFB-46D3-A574-771DF452054E}"/>
              </c:ext>
            </c:extLst>
          </c:dPt>
          <c:dPt>
            <c:idx val="6"/>
            <c:invertIfNegative val="0"/>
            <c:bubble3D val="0"/>
            <c:extLst>
              <c:ext xmlns:c16="http://schemas.microsoft.com/office/drawing/2014/chart" uri="{C3380CC4-5D6E-409C-BE32-E72D297353CC}">
                <c16:uniqueId val="{00000003-2CFB-46D3-A574-771DF452054E}"/>
              </c:ext>
            </c:extLst>
          </c:dPt>
          <c:dPt>
            <c:idx val="7"/>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4-2CFB-46D3-A574-771DF452054E}"/>
              </c:ext>
            </c:extLst>
          </c:dPt>
          <c:dPt>
            <c:idx val="8"/>
            <c:invertIfNegative val="0"/>
            <c:bubble3D val="0"/>
            <c:extLst>
              <c:ext xmlns:c16="http://schemas.microsoft.com/office/drawing/2014/chart" uri="{C3380CC4-5D6E-409C-BE32-E72D297353CC}">
                <c16:uniqueId val="{00000005-2CFB-46D3-A574-771DF452054E}"/>
              </c:ext>
            </c:extLst>
          </c:dPt>
          <c:dPt>
            <c:idx val="9"/>
            <c:invertIfNegative val="0"/>
            <c:bubble3D val="0"/>
            <c:extLst>
              <c:ext xmlns:c16="http://schemas.microsoft.com/office/drawing/2014/chart" uri="{C3380CC4-5D6E-409C-BE32-E72D297353CC}">
                <c16:uniqueId val="{00000006-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a:solidFill>
                      <a:srgbClr val="0066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Castilla y León</c:v>
                </c:pt>
                <c:pt idx="1">
                  <c:v>Andalucía</c:v>
                </c:pt>
                <c:pt idx="2">
                  <c:v>Castilla - La Mancha</c:v>
                </c:pt>
                <c:pt idx="3">
                  <c:v>Balears, Illes</c:v>
                </c:pt>
                <c:pt idx="4">
                  <c:v>Extremadura</c:v>
                </c:pt>
                <c:pt idx="5">
                  <c:v>Madrid, Comunidad de</c:v>
                </c:pt>
                <c:pt idx="6">
                  <c:v>Comunitat Valenciana</c:v>
                </c:pt>
                <c:pt idx="7">
                  <c:v>TOTAL</c:v>
                </c:pt>
                <c:pt idx="8">
                  <c:v>Aragón</c:v>
                </c:pt>
                <c:pt idx="9">
                  <c:v>Rioja, La</c:v>
                </c:pt>
                <c:pt idx="10">
                  <c:v>Murcia, Región de</c:v>
                </c:pt>
                <c:pt idx="11">
                  <c:v>País Vasco</c:v>
                </c:pt>
                <c:pt idx="12">
                  <c:v>Navarra, Comunidad Foral de</c:v>
                </c:pt>
                <c:pt idx="13">
                  <c:v>Cataluña</c:v>
                </c:pt>
                <c:pt idx="14">
                  <c:v>Cantabria</c:v>
                </c:pt>
                <c:pt idx="15">
                  <c:v>Canarias</c:v>
                </c:pt>
                <c:pt idx="16">
                  <c:v>Asturias, Principado de</c:v>
                </c:pt>
                <c:pt idx="17">
                  <c:v>Ceuta y Melilla</c:v>
                </c:pt>
                <c:pt idx="18">
                  <c:v>Galicia</c:v>
                </c:pt>
              </c:strCache>
            </c:strRef>
          </c:cat>
          <c:val>
            <c:numRef>
              <c:f>'42pbpcasaadpot'!$Q$11:$Q$29</c:f>
              <c:numCache>
                <c:formatCode>#,##0.00</c:formatCode>
                <c:ptCount val="19"/>
                <c:pt idx="0">
                  <c:v>28.921338065306937</c:v>
                </c:pt>
                <c:pt idx="1">
                  <c:v>26.695869600219734</c:v>
                </c:pt>
                <c:pt idx="2">
                  <c:v>24.773138806973979</c:v>
                </c:pt>
                <c:pt idx="3">
                  <c:v>23.807109919220331</c:v>
                </c:pt>
                <c:pt idx="4">
                  <c:v>21.990421503974325</c:v>
                </c:pt>
                <c:pt idx="5">
                  <c:v>21.969892119859079</c:v>
                </c:pt>
                <c:pt idx="6">
                  <c:v>21.96804044695223</c:v>
                </c:pt>
                <c:pt idx="7">
                  <c:v>21.595212318686627</c:v>
                </c:pt>
                <c:pt idx="8">
                  <c:v>20.638162158825526</c:v>
                </c:pt>
                <c:pt idx="9">
                  <c:v>20.261017925594381</c:v>
                </c:pt>
                <c:pt idx="10">
                  <c:v>19.982822219905373</c:v>
                </c:pt>
                <c:pt idx="11">
                  <c:v>19.954191125793187</c:v>
                </c:pt>
                <c:pt idx="12">
                  <c:v>19.45194531562186</c:v>
                </c:pt>
                <c:pt idx="13">
                  <c:v>18.908337602411127</c:v>
                </c:pt>
                <c:pt idx="14">
                  <c:v>17.33782780553382</c:v>
                </c:pt>
                <c:pt idx="15">
                  <c:v>16.342064115755107</c:v>
                </c:pt>
                <c:pt idx="16">
                  <c:v>15.942470878853966</c:v>
                </c:pt>
                <c:pt idx="17">
                  <c:v>15.171515804597702</c:v>
                </c:pt>
                <c:pt idx="18">
                  <c:v>15.133516490305999</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max val="26.5"/>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registradas sobre</a:t>
            </a:r>
            <a:r>
              <a:rPr lang="es-ES" baseline="0">
                <a:solidFill>
                  <a:srgbClr val="008000"/>
                </a:solidFill>
              </a:rPr>
              <a:t> la población potencialmente dependiente</a:t>
            </a:r>
            <a:endParaRPr lang="es-ES">
              <a:solidFill>
                <a:srgbClr val="008000"/>
              </a:solidFill>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11C3-423E-BDE0-260756DA6119}"/>
              </c:ext>
            </c:extLst>
          </c:dPt>
          <c:dPt>
            <c:idx val="7"/>
            <c:invertIfNegative val="0"/>
            <c:bubble3D val="0"/>
            <c:extLst>
              <c:ext xmlns:c16="http://schemas.microsoft.com/office/drawing/2014/chart" uri="{C3380CC4-5D6E-409C-BE32-E72D297353CC}">
                <c16:uniqueId val="{00000001-11C3-423E-BDE0-260756DA6119}"/>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11C3-423E-BDE0-260756DA6119}"/>
              </c:ext>
            </c:extLst>
          </c:dPt>
          <c:dPt>
            <c:idx val="9"/>
            <c:invertIfNegative val="0"/>
            <c:bubble3D val="0"/>
            <c:extLst>
              <c:ext xmlns:c16="http://schemas.microsoft.com/office/drawing/2014/chart" uri="{C3380CC4-5D6E-409C-BE32-E72D297353CC}">
                <c16:uniqueId val="{00000004-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4945840611874E-2"/>
                  <c:y val="7.220239251566130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8.385744234800787E-3"/>
                  <c:y val="2.39934809592839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5.5904475002071189E-3"/>
                  <c:y val="9.64890838194029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131035507355E-2"/>
                  <c:y val="-1.441863990827861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240391334731E-2"/>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'22solcasaadpot'!$Q$10:$Q$28</c:f>
              <c:strCache>
                <c:ptCount val="19"/>
                <c:pt idx="0">
                  <c:v>Andalucía</c:v>
                </c:pt>
                <c:pt idx="1">
                  <c:v>Castilla y León</c:v>
                </c:pt>
                <c:pt idx="2">
                  <c:v>Extremadura</c:v>
                </c:pt>
                <c:pt idx="3">
                  <c:v>Balears, Illes</c:v>
                </c:pt>
                <c:pt idx="4">
                  <c:v>País Vasco</c:v>
                </c:pt>
                <c:pt idx="5">
                  <c:v>Cataluña</c:v>
                </c:pt>
                <c:pt idx="6">
                  <c:v>Castilla - La Mancha</c:v>
                </c:pt>
                <c:pt idx="7">
                  <c:v>Rioja, La</c:v>
                </c:pt>
                <c:pt idx="8">
                  <c:v>TOTAL</c:v>
                </c:pt>
                <c:pt idx="9">
                  <c:v>Comunitat Valenciana</c:v>
                </c:pt>
                <c:pt idx="10">
                  <c:v>Murcia, Región de</c:v>
                </c:pt>
                <c:pt idx="11">
                  <c:v>Madrid, Comunidad de</c:v>
                </c:pt>
                <c:pt idx="12">
                  <c:v>Aragón</c:v>
                </c:pt>
                <c:pt idx="13">
                  <c:v>Navarra, Comunidad Foral de</c:v>
                </c:pt>
                <c:pt idx="14">
                  <c:v>Canarias</c:v>
                </c:pt>
                <c:pt idx="15">
                  <c:v>Asturias, Principado de</c:v>
                </c:pt>
                <c:pt idx="16">
                  <c:v>Cantabria</c:v>
                </c:pt>
                <c:pt idx="17">
                  <c:v>Ceuta y Melilla</c:v>
                </c:pt>
                <c:pt idx="18">
                  <c:v>Galicia</c:v>
                </c:pt>
              </c:strCache>
            </c:strRef>
          </c:cat>
          <c:val>
            <c:numRef>
              <c:f>'22solcasaadpot'!$R$10:$R$28</c:f>
              <c:numCache>
                <c:formatCode>0.00</c:formatCode>
                <c:ptCount val="19"/>
                <c:pt idx="0">
                  <c:v>40.06099466770219</c:v>
                </c:pt>
                <c:pt idx="1">
                  <c:v>37.119624862815527</c:v>
                </c:pt>
                <c:pt idx="2">
                  <c:v>36.739299415761892</c:v>
                </c:pt>
                <c:pt idx="3">
                  <c:v>35.597834974000065</c:v>
                </c:pt>
                <c:pt idx="4">
                  <c:v>33.737255507759585</c:v>
                </c:pt>
                <c:pt idx="5">
                  <c:v>32.903558728176286</c:v>
                </c:pt>
                <c:pt idx="6">
                  <c:v>32.833566144135752</c:v>
                </c:pt>
                <c:pt idx="7">
                  <c:v>32.310385322727171</c:v>
                </c:pt>
                <c:pt idx="8">
                  <c:v>31.781723692312816</c:v>
                </c:pt>
                <c:pt idx="9">
                  <c:v>31.411757714466827</c:v>
                </c:pt>
                <c:pt idx="10">
                  <c:v>31.000928394473323</c:v>
                </c:pt>
                <c:pt idx="11">
                  <c:v>29.567048335131542</c:v>
                </c:pt>
                <c:pt idx="12">
                  <c:v>27.718336231108733</c:v>
                </c:pt>
                <c:pt idx="13">
                  <c:v>26.79365002482351</c:v>
                </c:pt>
                <c:pt idx="14">
                  <c:v>25.388267319112394</c:v>
                </c:pt>
                <c:pt idx="15">
                  <c:v>24.347551963287202</c:v>
                </c:pt>
                <c:pt idx="16">
                  <c:v>23.88490940829471</c:v>
                </c:pt>
                <c:pt idx="17">
                  <c:v>23.334231321839081</c:v>
                </c:pt>
                <c:pt idx="18">
                  <c:v>17.242636307094106</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registradas sobre</a:t>
            </a:r>
            <a:r>
              <a:rPr lang="es-ES" baseline="0">
                <a:solidFill>
                  <a:srgbClr val="008000"/>
                </a:solidFill>
              </a:rPr>
              <a:t> la población </a:t>
            </a:r>
            <a:endParaRPr lang="es-ES">
              <a:solidFill>
                <a:srgbClr val="008000"/>
              </a:solidFill>
            </a:endParaRPr>
          </a:p>
        </c:rich>
      </c:tx>
      <c:layout>
        <c:manualLayout>
          <c:xMode val="edge"/>
          <c:yMode val="edge"/>
          <c:x val="0.25981691312976124"/>
          <c:y val="2.590985804193830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1-5A18-4C66-836E-237B6531E29D}"/>
              </c:ext>
            </c:extLst>
          </c:dPt>
          <c:dPt>
            <c:idx val="9"/>
            <c:invertIfNegative val="0"/>
            <c:bubble3D val="0"/>
            <c:extLst>
              <c:ext xmlns:c16="http://schemas.microsoft.com/office/drawing/2014/chart" uri="{C3380CC4-5D6E-409C-BE32-E72D297353CC}">
                <c16:uniqueId val="{00000002-5A18-4C66-836E-237B6531E29D}"/>
              </c:ext>
            </c:extLst>
          </c:dPt>
          <c:dPt>
            <c:idx val="10"/>
            <c:invertIfNegative val="0"/>
            <c:bubble3D val="0"/>
            <c:extLst>
              <c:ext xmlns:c16="http://schemas.microsoft.com/office/drawing/2014/chart" uri="{C3380CC4-5D6E-409C-BE32-E72D297353CC}">
                <c16:uniqueId val="{00000003-5A18-4C66-836E-237B6531E29D}"/>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Extremadura</c:v>
                </c:pt>
                <c:pt idx="3">
                  <c:v>Andalucía</c:v>
                </c:pt>
                <c:pt idx="4">
                  <c:v>Asturias, Principado de</c:v>
                </c:pt>
                <c:pt idx="5">
                  <c:v>País Vasco</c:v>
                </c:pt>
                <c:pt idx="6">
                  <c:v>Aragón</c:v>
                </c:pt>
                <c:pt idx="7">
                  <c:v>Cantabria</c:v>
                </c:pt>
                <c:pt idx="8">
                  <c:v>TOTAL</c:v>
                </c:pt>
                <c:pt idx="9">
                  <c:v>Rioja, La</c:v>
                </c:pt>
                <c:pt idx="10">
                  <c:v>Comunitat Valenciana</c:v>
                </c:pt>
                <c:pt idx="11">
                  <c:v>Galicia</c:v>
                </c:pt>
                <c:pt idx="12">
                  <c:v>Murcia, Región de</c:v>
                </c:pt>
                <c:pt idx="13">
                  <c:v>Madrid, Comunidad de</c:v>
                </c:pt>
                <c:pt idx="14">
                  <c:v>Cataluña</c:v>
                </c:pt>
                <c:pt idx="15">
                  <c:v>Balears, Illes</c:v>
                </c:pt>
                <c:pt idx="16">
                  <c:v>Navarra, Comunidad Foral de</c:v>
                </c:pt>
                <c:pt idx="17">
                  <c:v>Ceuta y Melilla</c:v>
                </c:pt>
                <c:pt idx="18">
                  <c:v>Canarias</c:v>
                </c:pt>
              </c:strCache>
            </c:strRef>
          </c:cat>
          <c:val>
            <c:numRef>
              <c:f>'44bpbpcasaad'!$AF$11:$AF$29</c:f>
              <c:numCache>
                <c:formatCode>0.00</c:formatCode>
                <c:ptCount val="19"/>
                <c:pt idx="0">
                  <c:v>5.1313726481893589</c:v>
                </c:pt>
                <c:pt idx="1">
                  <c:v>3.4980285663079642</c:v>
                </c:pt>
                <c:pt idx="2">
                  <c:v>3.3258246300636345</c:v>
                </c:pt>
                <c:pt idx="3">
                  <c:v>3.315962342946102</c:v>
                </c:pt>
                <c:pt idx="4">
                  <c:v>3.0705115827233582</c:v>
                </c:pt>
                <c:pt idx="5">
                  <c:v>3.041834565573184</c:v>
                </c:pt>
                <c:pt idx="6">
                  <c:v>3.0249978323399795</c:v>
                </c:pt>
                <c:pt idx="7">
                  <c:v>2.9521593708255183</c:v>
                </c:pt>
                <c:pt idx="8">
                  <c:v>2.9503625244389622</c:v>
                </c:pt>
                <c:pt idx="9">
                  <c:v>2.8584647318469982</c:v>
                </c:pt>
                <c:pt idx="10">
                  <c:v>2.8279704439044036</c:v>
                </c:pt>
                <c:pt idx="11">
                  <c:v>2.7312017555336179</c:v>
                </c:pt>
                <c:pt idx="12">
                  <c:v>2.6274938343653997</c:v>
                </c:pt>
                <c:pt idx="13">
                  <c:v>2.6153512951059028</c:v>
                </c:pt>
                <c:pt idx="14">
                  <c:v>2.5955870246827413</c:v>
                </c:pt>
                <c:pt idx="15">
                  <c:v>2.4746336874149604</c:v>
                </c:pt>
                <c:pt idx="16">
                  <c:v>2.4188508952488794</c:v>
                </c:pt>
                <c:pt idx="17">
                  <c:v>2.0078793965071573</c:v>
                </c:pt>
                <c:pt idx="18">
                  <c:v>1.8525500057170383</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a:t>
            </a:r>
            <a:r>
              <a:rPr lang="es-ES" sz="960" b="0" i="0" u="none" strike="noStrike" baseline="0">
                <a:solidFill>
                  <a:srgbClr val="006600"/>
                </a:solidFill>
                <a:effectLst/>
              </a:rPr>
              <a:t>personas con resolución de PIA </a:t>
            </a:r>
            <a:r>
              <a:rPr lang="es-ES">
                <a:solidFill>
                  <a:srgbClr val="008000"/>
                </a:solidFill>
              </a:rPr>
              <a:t>en el tramo de edad</a:t>
            </a:r>
            <a:r>
              <a:rPr lang="es-ES" baseline="0">
                <a:solidFill>
                  <a:srgbClr val="008000"/>
                </a:solidFill>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35CB-4C35-AA3A-4F0EC5CBF55F}"/>
              </c:ext>
            </c:extLst>
          </c:dPt>
          <c:dPt>
            <c:idx val="9"/>
            <c:invertIfNegative val="0"/>
            <c:bubble3D val="0"/>
            <c:extLst>
              <c:ext xmlns:c16="http://schemas.microsoft.com/office/drawing/2014/chart" uri="{C3380CC4-5D6E-409C-BE32-E72D297353CC}">
                <c16:uniqueId val="{00000002-35CB-4C35-AA3A-4F0EC5CBF55F}"/>
              </c:ext>
            </c:extLst>
          </c:dPt>
          <c:dPt>
            <c:idx val="10"/>
            <c:invertIfNegative val="0"/>
            <c:bubble3D val="0"/>
            <c:extLst>
              <c:ext xmlns:c16="http://schemas.microsoft.com/office/drawing/2014/chart" uri="{C3380CC4-5D6E-409C-BE32-E72D297353CC}">
                <c16:uniqueId val="{00000003-35CB-4C35-AA3A-4F0EC5CBF55F}"/>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Extremadura</c:v>
                </c:pt>
                <c:pt idx="5">
                  <c:v>Asturias, Principado de</c:v>
                </c:pt>
                <c:pt idx="6">
                  <c:v>Galicia</c:v>
                </c:pt>
                <c:pt idx="7">
                  <c:v>País Vasco</c:v>
                </c:pt>
                <c:pt idx="8">
                  <c:v>TOTAL</c:v>
                </c:pt>
                <c:pt idx="9">
                  <c:v>Cantabria</c:v>
                </c:pt>
                <c:pt idx="10">
                  <c:v>Castilla - La Mancha</c:v>
                </c:pt>
                <c:pt idx="11">
                  <c:v>Comunitat Valenciana</c:v>
                </c:pt>
                <c:pt idx="12">
                  <c:v>Canarias</c:v>
                </c:pt>
                <c:pt idx="13">
                  <c:v>Cataluña</c:v>
                </c:pt>
                <c:pt idx="14">
                  <c:v>Madrid, Comunidad de</c:v>
                </c:pt>
                <c:pt idx="15">
                  <c:v>Aragón</c:v>
                </c:pt>
                <c:pt idx="16">
                  <c:v>Balears, Illes</c:v>
                </c:pt>
                <c:pt idx="17">
                  <c:v>Navarra, Comunidad Foral de</c:v>
                </c:pt>
                <c:pt idx="18">
                  <c:v>Rioja, La</c:v>
                </c:pt>
              </c:strCache>
            </c:strRef>
          </c:cat>
          <c:val>
            <c:numRef>
              <c:f>'44bpbpcasaad'!$AL$11:$AL$29</c:f>
              <c:numCache>
                <c:formatCode>0.00</c:formatCode>
                <c:ptCount val="19"/>
                <c:pt idx="0">
                  <c:v>1.4464687733320993</c:v>
                </c:pt>
                <c:pt idx="1">
                  <c:v>1.2575734089944131</c:v>
                </c:pt>
                <c:pt idx="2">
                  <c:v>1.2188953735581043</c:v>
                </c:pt>
                <c:pt idx="3">
                  <c:v>1.1618324424394901</c:v>
                </c:pt>
                <c:pt idx="4">
                  <c:v>1.0409961681196735</c:v>
                </c:pt>
                <c:pt idx="5">
                  <c:v>1.031113783255674</c:v>
                </c:pt>
                <c:pt idx="6">
                  <c:v>1.0308204809858368</c:v>
                </c:pt>
                <c:pt idx="7">
                  <c:v>1.0157714679324887</c:v>
                </c:pt>
                <c:pt idx="8">
                  <c:v>0.99782058357618519</c:v>
                </c:pt>
                <c:pt idx="9">
                  <c:v>0.9937002733508461</c:v>
                </c:pt>
                <c:pt idx="10">
                  <c:v>0.98810426457379896</c:v>
                </c:pt>
                <c:pt idx="11">
                  <c:v>0.95724096549147908</c:v>
                </c:pt>
                <c:pt idx="12">
                  <c:v>0.88423644501377963</c:v>
                </c:pt>
                <c:pt idx="13">
                  <c:v>0.87134959916169863</c:v>
                </c:pt>
                <c:pt idx="14">
                  <c:v>0.84393855887901892</c:v>
                </c:pt>
                <c:pt idx="15">
                  <c:v>0.79893088802677814</c:v>
                </c:pt>
                <c:pt idx="16">
                  <c:v>0.78801349893434813</c:v>
                </c:pt>
                <c:pt idx="17">
                  <c:v>0.63134913815082505</c:v>
                </c:pt>
                <c:pt idx="18">
                  <c:v>0.62459916906003399</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en el tramo de edad</a:t>
            </a:r>
            <a:r>
              <a:rPr lang="es-ES" baseline="0">
                <a:solidFill>
                  <a:srgbClr val="008000"/>
                </a:solidFill>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4EDA-4EC5-A140-89485EB9CF3A}"/>
              </c:ext>
            </c:extLst>
          </c:dPt>
          <c:dPt>
            <c:idx val="7"/>
            <c:invertIfNegative val="0"/>
            <c:bubble3D val="0"/>
            <c:extLst>
              <c:ext xmlns:c16="http://schemas.microsoft.com/office/drawing/2014/chart" uri="{C3380CC4-5D6E-409C-BE32-E72D297353CC}">
                <c16:uniqueId val="{00000002-4EDA-4EC5-A140-89485EB9CF3A}"/>
              </c:ext>
            </c:extLst>
          </c:dPt>
          <c:dPt>
            <c:idx val="8"/>
            <c:invertIfNegative val="0"/>
            <c:bubble3D val="0"/>
            <c:extLst>
              <c:ext xmlns:c16="http://schemas.microsoft.com/office/drawing/2014/chart" uri="{C3380CC4-5D6E-409C-BE32-E72D297353CC}">
                <c16:uniqueId val="{00000003-4EDA-4EC5-A140-89485EB9CF3A}"/>
              </c:ext>
            </c:extLst>
          </c:dPt>
          <c:dPt>
            <c:idx val="9"/>
            <c:invertIfNegative val="0"/>
            <c:bubble3D val="0"/>
            <c:extLst>
              <c:ext xmlns:c16="http://schemas.microsoft.com/office/drawing/2014/chart" uri="{C3380CC4-5D6E-409C-BE32-E72D297353CC}">
                <c16:uniqueId val="{00000004-4EDA-4EC5-A140-89485EB9CF3A}"/>
              </c:ext>
            </c:extLst>
          </c:dPt>
          <c:dPt>
            <c:idx val="10"/>
            <c:invertIfNegative val="0"/>
            <c:bubble3D val="0"/>
            <c:extLst>
              <c:ext xmlns:c16="http://schemas.microsoft.com/office/drawing/2014/chart" uri="{C3380CC4-5D6E-409C-BE32-E72D297353CC}">
                <c16:uniqueId val="{00000005-4EDA-4EC5-A140-89485EB9CF3A}"/>
              </c:ext>
            </c:extLst>
          </c:dPt>
          <c:dLbls>
            <c:dLbl>
              <c:idx val="0"/>
              <c:layout>
                <c:manualLayout>
                  <c:x val="-1.6808027613911605E-3"/>
                  <c:y val="-3.121917452626248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Andalucía</c:v>
                </c:pt>
                <c:pt idx="1">
                  <c:v>Castilla y León</c:v>
                </c:pt>
                <c:pt idx="2">
                  <c:v>Castilla - La Mancha</c:v>
                </c:pt>
                <c:pt idx="3">
                  <c:v>Balears, Illes</c:v>
                </c:pt>
                <c:pt idx="4">
                  <c:v>Murcia, Región de</c:v>
                </c:pt>
                <c:pt idx="5">
                  <c:v>Extremadura</c:v>
                </c:pt>
                <c:pt idx="6">
                  <c:v>TOTAL</c:v>
                </c:pt>
                <c:pt idx="7">
                  <c:v>Comunitat Valenciana</c:v>
                </c:pt>
                <c:pt idx="8">
                  <c:v>Cataluña</c:v>
                </c:pt>
                <c:pt idx="9">
                  <c:v>Cantabria</c:v>
                </c:pt>
                <c:pt idx="10">
                  <c:v>Aragón</c:v>
                </c:pt>
                <c:pt idx="11">
                  <c:v>Madrid, Comunidad de</c:v>
                </c:pt>
                <c:pt idx="12">
                  <c:v>Ceuta y Melilla</c:v>
                </c:pt>
                <c:pt idx="13">
                  <c:v>Rioja, La</c:v>
                </c:pt>
                <c:pt idx="14">
                  <c:v>País Vasco</c:v>
                </c:pt>
                <c:pt idx="15">
                  <c:v>Asturias, Principado de</c:v>
                </c:pt>
                <c:pt idx="16">
                  <c:v>Canarias</c:v>
                </c:pt>
                <c:pt idx="17">
                  <c:v>Navarra, Comunidad Foral de</c:v>
                </c:pt>
                <c:pt idx="18">
                  <c:v>Galicia</c:v>
                </c:pt>
              </c:strCache>
            </c:strRef>
          </c:cat>
          <c:val>
            <c:numRef>
              <c:f>'44bpbpcasaad'!$AR$11:$AR$29</c:f>
              <c:numCache>
                <c:formatCode>0.00</c:formatCode>
                <c:ptCount val="19"/>
                <c:pt idx="0">
                  <c:v>5.2681222139303934</c:v>
                </c:pt>
                <c:pt idx="1">
                  <c:v>5.1925862000555494</c:v>
                </c:pt>
                <c:pt idx="2">
                  <c:v>4.7816360867302956</c:v>
                </c:pt>
                <c:pt idx="3">
                  <c:v>4.4838565563017223</c:v>
                </c:pt>
                <c:pt idx="4">
                  <c:v>4.4550358172322273</c:v>
                </c:pt>
                <c:pt idx="5">
                  <c:v>4.346059847596333</c:v>
                </c:pt>
                <c:pt idx="6">
                  <c:v>4.0642664244926356</c:v>
                </c:pt>
                <c:pt idx="7">
                  <c:v>3.964080997268939</c:v>
                </c:pt>
                <c:pt idx="8">
                  <c:v>3.8647697761517867</c:v>
                </c:pt>
                <c:pt idx="9">
                  <c:v>3.8346608249944172</c:v>
                </c:pt>
                <c:pt idx="10">
                  <c:v>3.710432177831303</c:v>
                </c:pt>
                <c:pt idx="11">
                  <c:v>3.6372663922358797</c:v>
                </c:pt>
                <c:pt idx="12">
                  <c:v>3.4624842161228151</c:v>
                </c:pt>
                <c:pt idx="13">
                  <c:v>3.4382359237850566</c:v>
                </c:pt>
                <c:pt idx="14">
                  <c:v>3.4260071911893775</c:v>
                </c:pt>
                <c:pt idx="15">
                  <c:v>3.3420379450010658</c:v>
                </c:pt>
                <c:pt idx="16">
                  <c:v>2.9205026350128689</c:v>
                </c:pt>
                <c:pt idx="17">
                  <c:v>2.8828190427108162</c:v>
                </c:pt>
                <c:pt idx="18">
                  <c:v>2.8221130781427148</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en el tramo de edad</a:t>
            </a:r>
            <a:r>
              <a:rPr lang="es-ES" baseline="0">
                <a:solidFill>
                  <a:srgbClr val="008000"/>
                </a:solidFill>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A07-47B6-9550-8ED5A18FFB7A}"/>
              </c:ext>
            </c:extLst>
          </c:dPt>
          <c:dPt>
            <c:idx val="6"/>
            <c:invertIfNegative val="0"/>
            <c:bubble3D val="0"/>
            <c:extLst>
              <c:ext xmlns:c16="http://schemas.microsoft.com/office/drawing/2014/chart" uri="{C3380CC4-5D6E-409C-BE32-E72D297353CC}">
                <c16:uniqueId val="{00000003-2A07-47B6-9550-8ED5A18FFB7A}"/>
              </c:ext>
            </c:extLst>
          </c:dPt>
          <c:dPt>
            <c:idx val="7"/>
            <c:invertIfNegative val="0"/>
            <c:bubble3D val="0"/>
            <c:extLst>
              <c:ext xmlns:c16="http://schemas.microsoft.com/office/drawing/2014/chart" uri="{C3380CC4-5D6E-409C-BE32-E72D297353CC}">
                <c16:uniqueId val="{00000004-2A07-47B6-9550-8ED5A18FFB7A}"/>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5-2A07-47B6-9550-8ED5A18FFB7A}"/>
              </c:ext>
            </c:extLst>
          </c:dPt>
          <c:dPt>
            <c:idx val="9"/>
            <c:invertIfNegative val="0"/>
            <c:bubble3D val="0"/>
            <c:extLst>
              <c:ext xmlns:c16="http://schemas.microsoft.com/office/drawing/2014/chart" uri="{C3380CC4-5D6E-409C-BE32-E72D297353CC}">
                <c16:uniqueId val="{00000006-2A07-47B6-9550-8ED5A18FFB7A}"/>
              </c:ext>
            </c:extLst>
          </c:dPt>
          <c:dPt>
            <c:idx val="10"/>
            <c:invertIfNegative val="0"/>
            <c:bubble3D val="0"/>
            <c:extLst>
              <c:ext xmlns:c16="http://schemas.microsoft.com/office/drawing/2014/chart" uri="{C3380CC4-5D6E-409C-BE32-E72D297353CC}">
                <c16:uniqueId val="{00000007-2A07-47B6-9550-8ED5A18FFB7A}"/>
              </c:ext>
            </c:extLst>
          </c:dPt>
          <c:dLbls>
            <c:dLbl>
              <c:idx val="0"/>
              <c:layout>
                <c:manualLayout>
                  <c:x val="4.6415070050848549E-3"/>
                  <c:y val="7.220117440973980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Andalucía</c:v>
                </c:pt>
                <c:pt idx="2">
                  <c:v>Castilla - La Mancha</c:v>
                </c:pt>
                <c:pt idx="3">
                  <c:v>Balears, Illes</c:v>
                </c:pt>
                <c:pt idx="4">
                  <c:v>Rioja, La</c:v>
                </c:pt>
                <c:pt idx="5">
                  <c:v>Extremadura</c:v>
                </c:pt>
                <c:pt idx="6">
                  <c:v>Madrid, Comunidad de</c:v>
                </c:pt>
                <c:pt idx="7">
                  <c:v>Comunitat Valenciana</c:v>
                </c:pt>
                <c:pt idx="8">
                  <c:v>TOTAL</c:v>
                </c:pt>
                <c:pt idx="9">
                  <c:v>Aragón</c:v>
                </c:pt>
                <c:pt idx="10">
                  <c:v>Murcia, Región de</c:v>
                </c:pt>
                <c:pt idx="11">
                  <c:v>Navarra, Comunidad Foral de</c:v>
                </c:pt>
                <c:pt idx="12">
                  <c:v>País Vasco</c:v>
                </c:pt>
                <c:pt idx="13">
                  <c:v>Cataluña</c:v>
                </c:pt>
                <c:pt idx="14">
                  <c:v>Cantabria</c:v>
                </c:pt>
                <c:pt idx="15">
                  <c:v>Ceuta y Melilla</c:v>
                </c:pt>
                <c:pt idx="16">
                  <c:v>Asturias, Principado de</c:v>
                </c:pt>
                <c:pt idx="17">
                  <c:v>Canarias</c:v>
                </c:pt>
                <c:pt idx="18">
                  <c:v>Galicia</c:v>
                </c:pt>
              </c:strCache>
            </c:strRef>
          </c:cat>
          <c:val>
            <c:numRef>
              <c:f>'44bpbpcasaad'!$AX$11:$AX$29</c:f>
              <c:numCache>
                <c:formatCode>0.00</c:formatCode>
                <c:ptCount val="19"/>
                <c:pt idx="0">
                  <c:v>34.493015859960792</c:v>
                </c:pt>
                <c:pt idx="1">
                  <c:v>32.978611993088052</c:v>
                </c:pt>
                <c:pt idx="2">
                  <c:v>32.414831175117996</c:v>
                </c:pt>
                <c:pt idx="3">
                  <c:v>29.332137005539519</c:v>
                </c:pt>
                <c:pt idx="4">
                  <c:v>26.963551781762341</c:v>
                </c:pt>
                <c:pt idx="5">
                  <c:v>26.756362851205097</c:v>
                </c:pt>
                <c:pt idx="6">
                  <c:v>26.604622522780428</c:v>
                </c:pt>
                <c:pt idx="7">
                  <c:v>26.411248388036107</c:v>
                </c:pt>
                <c:pt idx="8">
                  <c:v>26.278005489995927</c:v>
                </c:pt>
                <c:pt idx="9">
                  <c:v>25.361698617140853</c:v>
                </c:pt>
                <c:pt idx="10">
                  <c:v>24.44726704259952</c:v>
                </c:pt>
                <c:pt idx="11">
                  <c:v>24.195959303727278</c:v>
                </c:pt>
                <c:pt idx="12">
                  <c:v>23.755390535255827</c:v>
                </c:pt>
                <c:pt idx="13">
                  <c:v>23.589809209481281</c:v>
                </c:pt>
                <c:pt idx="14">
                  <c:v>22.426147996490201</c:v>
                </c:pt>
                <c:pt idx="15">
                  <c:v>20.415723399876519</c:v>
                </c:pt>
                <c:pt idx="16">
                  <c:v>19.986856928276381</c:v>
                </c:pt>
                <c:pt idx="17">
                  <c:v>17.058324340747415</c:v>
                </c:pt>
                <c:pt idx="18">
                  <c:v>16.767381129599961</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'45ResolPIAAltaBaj'!$AC$11:$AC$43</c:f>
              <c:numCache>
                <c:formatCode>m/d/yyyy</c:formatCode>
                <c:ptCount val="33"/>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numCache>
            </c:numRef>
          </c:cat>
          <c:val>
            <c:numRef>
              <c:f>'45ResolPIAAltaBaj'!$AD$11:$AD$43</c:f>
              <c:numCache>
                <c:formatCode>0</c:formatCode>
                <c:ptCount val="33"/>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pt idx="29">
                  <c:v>19953</c:v>
                </c:pt>
                <c:pt idx="30">
                  <c:v>25272</c:v>
                </c:pt>
                <c:pt idx="31">
                  <c:v>25809</c:v>
                </c:pt>
                <c:pt idx="32">
                  <c:v>23533</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2"/>
              </a:solidFill>
              <a:round/>
            </a:ln>
            <a:effectLst/>
          </c:spPr>
          <c:marker>
            <c:symbol val="none"/>
          </c:marker>
          <c:cat>
            <c:numRef>
              <c:f>'45ResolPIAAltaBaj'!$AC$11:$AC$43</c:f>
              <c:numCache>
                <c:formatCode>m/d/yyyy</c:formatCode>
                <c:ptCount val="33"/>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numCache>
            </c:numRef>
          </c:cat>
          <c:val>
            <c:numRef>
              <c:f>'45ResolPIAAltaBaj'!$AE$11:$AE$43</c:f>
              <c:numCache>
                <c:formatCode>0</c:formatCode>
                <c:ptCount val="33"/>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pt idx="29">
                  <c:v>13281</c:v>
                </c:pt>
                <c:pt idx="30">
                  <c:v>16023</c:v>
                </c:pt>
                <c:pt idx="31">
                  <c:v>14730</c:v>
                </c:pt>
                <c:pt idx="32">
                  <c:v>14866</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3203</c:v>
                </c:pt>
                <c:pt idx="1">
                  <c:v>90765</c:v>
                </c:pt>
                <c:pt idx="2">
                  <c:v>50913</c:v>
                </c:pt>
                <c:pt idx="3">
                  <c:v>66012</c:v>
                </c:pt>
                <c:pt idx="4">
                  <c:v>67621</c:v>
                </c:pt>
                <c:pt idx="5">
                  <c:v>100622</c:v>
                </c:pt>
                <c:pt idx="6">
                  <c:v>268832</c:v>
                </c:pt>
                <c:pt idx="7">
                  <c:v>752729</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Persona</a:t>
            </a:r>
            <a:r>
              <a:rPr lang="es-ES" baseline="0"/>
              <a:t> con resolución de PIA</a:t>
            </a:r>
            <a:r>
              <a:rPr lang="es-ES"/>
              <a:t> por sexo</a:t>
            </a:r>
          </a:p>
        </c:rich>
      </c:tx>
      <c:layout>
        <c:manualLayout>
          <c:xMode val="edge"/>
          <c:yMode val="edge"/>
          <c:x val="0.17933349240435856"/>
          <c:y val="2.6316093748193371E-3"/>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CF66-44C6-9485-4914140F6EFA}"/>
              </c:ext>
            </c:extLst>
          </c:dPt>
          <c:dPt>
            <c:idx val="1"/>
            <c:bubble3D val="0"/>
            <c:spPr>
              <a:solidFill>
                <a:srgbClr val="993366"/>
              </a:solidFill>
              <a:ln w="25400">
                <a:noFill/>
              </a:ln>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887629</c:v>
                </c:pt>
                <c:pt idx="1">
                  <c:v>513068</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dependencia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466</c:v>
                </c:pt>
                <c:pt idx="1">
                  <c:v>9653</c:v>
                </c:pt>
                <c:pt idx="2">
                  <c:v>6041</c:v>
                </c:pt>
                <c:pt idx="3">
                  <c:v>8995</c:v>
                </c:pt>
                <c:pt idx="4">
                  <c:v>8273</c:v>
                </c:pt>
                <c:pt idx="5">
                  <c:v>11164</c:v>
                </c:pt>
                <c:pt idx="6">
                  <c:v>37696</c:v>
                </c:pt>
                <c:pt idx="7">
                  <c:v>177795</c:v>
                </c:pt>
              </c:numCache>
            </c:numRef>
          </c:val>
          <c:extLst>
            <c:ext xmlns:c15="http://schemas.microsoft.com/office/drawing/2012/chart" uri="{02D57815-91ED-43cb-92C2-25804820EDAC}">
              <c15:datalabelsRange>
                <c15:f>'46aperfpb_graf'!$V$12:$AC$12</c15:f>
                <c15:dlblRangeCache>
                  <c:ptCount val="8"/>
                  <c:pt idx="0">
                    <c:v>34%</c:v>
                  </c:pt>
                  <c:pt idx="1">
                    <c:v>35%</c:v>
                  </c:pt>
                  <c:pt idx="2">
                    <c:v>31%</c:v>
                  </c:pt>
                  <c:pt idx="3">
                    <c:v>32%</c:v>
                  </c:pt>
                  <c:pt idx="4">
                    <c:v>27%</c:v>
                  </c:pt>
                  <c:pt idx="5">
                    <c:v>23%</c:v>
                  </c:pt>
                  <c:pt idx="6">
                    <c:v>23%</c:v>
                  </c:pt>
                  <c:pt idx="7">
                    <c:v>32%</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643</c:v>
                </c:pt>
                <c:pt idx="1">
                  <c:v>10787</c:v>
                </c:pt>
                <c:pt idx="2">
                  <c:v>7540</c:v>
                </c:pt>
                <c:pt idx="3">
                  <c:v>11109</c:v>
                </c:pt>
                <c:pt idx="4">
                  <c:v>12247</c:v>
                </c:pt>
                <c:pt idx="5">
                  <c:v>19393</c:v>
                </c:pt>
                <c:pt idx="6">
                  <c:v>62006</c:v>
                </c:pt>
                <c:pt idx="7">
                  <c:v>216498</c:v>
                </c:pt>
              </c:numCache>
            </c:numRef>
          </c:val>
          <c:extLst>
            <c:ext xmlns:c15="http://schemas.microsoft.com/office/drawing/2012/chart" uri="{02D57815-91ED-43cb-92C2-25804820EDAC}">
              <c15:datalabelsRange>
                <c15:f>'46aperfpb_graf'!$V$13:$AC$13</c15:f>
                <c15:dlblRangeCache>
                  <c:ptCount val="8"/>
                  <c:pt idx="0">
                    <c:v>47%</c:v>
                  </c:pt>
                  <c:pt idx="1">
                    <c:v>39%</c:v>
                  </c:pt>
                  <c:pt idx="2">
                    <c:v>38%</c:v>
                  </c:pt>
                  <c:pt idx="3">
                    <c:v>39%</c:v>
                  </c:pt>
                  <c:pt idx="4">
                    <c:v>39%</c:v>
                  </c:pt>
                  <c:pt idx="5">
                    <c:v>39%</c:v>
                  </c:pt>
                  <c:pt idx="6">
                    <c:v>37%</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259</c:v>
                </c:pt>
                <c:pt idx="1">
                  <c:v>7464</c:v>
                </c:pt>
                <c:pt idx="2">
                  <c:v>6178</c:v>
                </c:pt>
                <c:pt idx="3">
                  <c:v>8345</c:v>
                </c:pt>
                <c:pt idx="4">
                  <c:v>10696</c:v>
                </c:pt>
                <c:pt idx="5">
                  <c:v>18692</c:v>
                </c:pt>
                <c:pt idx="6">
                  <c:v>66756</c:v>
                </c:pt>
                <c:pt idx="7">
                  <c:v>168933</c:v>
                </c:pt>
              </c:numCache>
            </c:numRef>
          </c:val>
          <c:extLst>
            <c:ext xmlns:c15="http://schemas.microsoft.com/office/drawing/2012/chart" uri="{02D57815-91ED-43cb-92C2-25804820EDAC}">
              <c15:datalabelsRange>
                <c15:f>'46aperfpb_graf'!$V$14:$AC$14</c15:f>
                <c15:dlblRangeCache>
                  <c:ptCount val="8"/>
                  <c:pt idx="0">
                    <c:v>19%</c:v>
                  </c:pt>
                  <c:pt idx="1">
                    <c:v>27%</c:v>
                  </c:pt>
                  <c:pt idx="2">
                    <c:v>31%</c:v>
                  </c:pt>
                  <c:pt idx="3">
                    <c:v>29%</c:v>
                  </c:pt>
                  <c:pt idx="4">
                    <c:v>34%</c:v>
                  </c:pt>
                  <c:pt idx="5">
                    <c:v>38%</c:v>
                  </c:pt>
                  <c:pt idx="6">
                    <c:v>40%</c:v>
                  </c:pt>
                  <c:pt idx="7">
                    <c:v>30%</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dependencia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585</c:v>
                </c:pt>
                <c:pt idx="1">
                  <c:v>20039</c:v>
                </c:pt>
                <c:pt idx="2">
                  <c:v>9177</c:v>
                </c:pt>
                <c:pt idx="3">
                  <c:v>11049</c:v>
                </c:pt>
                <c:pt idx="4">
                  <c:v>9366</c:v>
                </c:pt>
                <c:pt idx="5">
                  <c:v>12197</c:v>
                </c:pt>
                <c:pt idx="6">
                  <c:v>27484</c:v>
                </c:pt>
                <c:pt idx="7">
                  <c:v>54771</c:v>
                </c:pt>
              </c:numCache>
            </c:numRef>
          </c:val>
          <c:extLst>
            <c:ext xmlns:c15="http://schemas.microsoft.com/office/drawing/2012/chart" uri="{02D57815-91ED-43cb-92C2-25804820EDAC}">
              <c15:datalabelsRange>
                <c15:f>'46aperfpb_graf'!$V$16:$AC$16</c15:f>
                <c15:dlblRangeCache>
                  <c:ptCount val="8"/>
                  <c:pt idx="0">
                    <c:v>32%</c:v>
                  </c:pt>
                  <c:pt idx="1">
                    <c:v>32%</c:v>
                  </c:pt>
                  <c:pt idx="2">
                    <c:v>29%</c:v>
                  </c:pt>
                  <c:pt idx="3">
                    <c:v>29%</c:v>
                  </c:pt>
                  <c:pt idx="4">
                    <c:v>26%</c:v>
                  </c:pt>
                  <c:pt idx="5">
                    <c:v>24%</c:v>
                  </c:pt>
                  <c:pt idx="6">
                    <c:v>27%</c:v>
                  </c:pt>
                  <c:pt idx="7">
                    <c:v>29%</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881</c:v>
                </c:pt>
                <c:pt idx="1">
                  <c:v>26058</c:v>
                </c:pt>
                <c:pt idx="2">
                  <c:v>11587</c:v>
                </c:pt>
                <c:pt idx="3">
                  <c:v>14686</c:v>
                </c:pt>
                <c:pt idx="4">
                  <c:v>14567</c:v>
                </c:pt>
                <c:pt idx="5">
                  <c:v>20916</c:v>
                </c:pt>
                <c:pt idx="6">
                  <c:v>40374</c:v>
                </c:pt>
                <c:pt idx="7">
                  <c:v>71817</c:v>
                </c:pt>
              </c:numCache>
            </c:numRef>
          </c:val>
          <c:extLst>
            <c:ext xmlns:c15="http://schemas.microsoft.com/office/drawing/2012/chart" uri="{02D57815-91ED-43cb-92C2-25804820EDAC}">
              <c15:datalabelsRange>
                <c15:f>'46aperfpb_graf'!$V$17:$AC$17</c15:f>
                <c15:dlblRangeCache>
                  <c:ptCount val="8"/>
                  <c:pt idx="0">
                    <c:v>48%</c:v>
                  </c:pt>
                  <c:pt idx="1">
                    <c:v>41%</c:v>
                  </c:pt>
                  <c:pt idx="2">
                    <c:v>37%</c:v>
                  </c:pt>
                  <c:pt idx="3">
                    <c:v>39%</c:v>
                  </c:pt>
                  <c:pt idx="4">
                    <c:v>40%</c:v>
                  </c:pt>
                  <c:pt idx="5">
                    <c:v>41%</c:v>
                  </c:pt>
                  <c:pt idx="6">
                    <c:v>39%</c:v>
                  </c:pt>
                  <c:pt idx="7">
                    <c:v>38%</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369</c:v>
                </c:pt>
                <c:pt idx="1">
                  <c:v>16764</c:v>
                </c:pt>
                <c:pt idx="2">
                  <c:v>10390</c:v>
                </c:pt>
                <c:pt idx="3">
                  <c:v>11828</c:v>
                </c:pt>
                <c:pt idx="4">
                  <c:v>12472</c:v>
                </c:pt>
                <c:pt idx="5">
                  <c:v>18260</c:v>
                </c:pt>
                <c:pt idx="6">
                  <c:v>34516</c:v>
                </c:pt>
                <c:pt idx="7">
                  <c:v>62915</c:v>
                </c:pt>
              </c:numCache>
            </c:numRef>
          </c:val>
          <c:extLst>
            <c:ext xmlns:c15="http://schemas.microsoft.com/office/drawing/2012/chart" uri="{02D57815-91ED-43cb-92C2-25804820EDAC}">
              <c15:datalabelsRange>
                <c15:f>'46aperfpb_graf'!$V$18:$AC$18</c15:f>
                <c15:dlblRangeCache>
                  <c:ptCount val="8"/>
                  <c:pt idx="0">
                    <c:v>20%</c:v>
                  </c:pt>
                  <c:pt idx="1">
                    <c:v>27%</c:v>
                  </c:pt>
                  <c:pt idx="2">
                    <c:v>33%</c:v>
                  </c:pt>
                  <c:pt idx="3">
                    <c:v>31%</c:v>
                  </c:pt>
                  <c:pt idx="4">
                    <c:v>34%</c:v>
                  </c:pt>
                  <c:pt idx="5">
                    <c:v>36%</c:v>
                  </c:pt>
                  <c:pt idx="6">
                    <c:v>34%</c:v>
                  </c:pt>
                  <c:pt idx="7">
                    <c:v>33%</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r>
              <a:rPr lang="en-US" sz="1100" b="1">
                <a:solidFill>
                  <a:srgbClr val="008000"/>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rgbClr val="F44F42"/>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0.34456888376727046</c:v>
                </c:pt>
                <c:pt idx="1">
                  <c:v>0.24252120813034062</c:v>
                </c:pt>
                <c:pt idx="2">
                  <c:v>0.20082174538582764</c:v>
                </c:pt>
                <c:pt idx="3">
                  <c:v>4.4462050007802463E-2</c:v>
                </c:pt>
                <c:pt idx="4">
                  <c:v>3.2914400950700425E-2</c:v>
                </c:pt>
                <c:pt idx="5">
                  <c:v>1.7575268070424539E-2</c:v>
                </c:pt>
                <c:pt idx="6">
                  <c:v>1.7618138760419722E-2</c:v>
                </c:pt>
                <c:pt idx="7">
                  <c:v>1.4056441835620055E-2</c:v>
                </c:pt>
                <c:pt idx="8">
                  <c:v>8.5461863091594092E-2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total registradas sobre</a:t>
            </a:r>
            <a:r>
              <a:rPr lang="es-ES" baseline="0">
                <a:solidFill>
                  <a:srgbClr val="008000"/>
                </a:solidFill>
              </a:rPr>
              <a:t> la población </a:t>
            </a:r>
            <a:endParaRPr lang="es-ES">
              <a:solidFill>
                <a:srgbClr val="008000"/>
              </a:solidFill>
            </a:endParaRP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2744-430B-8F54-4B092B94DB7A}"/>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extLst>
              <c:ext xmlns:c16="http://schemas.microsoft.com/office/drawing/2014/chart" uri="{C3380CC4-5D6E-409C-BE32-E72D297353CC}">
                <c16:uniqueId val="{00000003-2744-430B-8F54-4B092B94DB7A}"/>
              </c:ext>
            </c:extLst>
          </c:dPt>
          <c:dPt>
            <c:idx val="10"/>
            <c:invertIfNegative val="0"/>
            <c:bubble3D val="0"/>
            <c:extLst>
              <c:ext xmlns:c16="http://schemas.microsoft.com/office/drawing/2014/chart" uri="{C3380CC4-5D6E-409C-BE32-E72D297353CC}">
                <c16:uniqueId val="{00000004-2744-430B-8F54-4B092B94DB7A}"/>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Andalucía</c:v>
                </c:pt>
                <c:pt idx="4">
                  <c:v>Asturias, Principado de</c:v>
                </c:pt>
                <c:pt idx="5">
                  <c:v>Castilla - La Mancha</c:v>
                </c:pt>
                <c:pt idx="6">
                  <c:v>Rioja, La</c:v>
                </c:pt>
                <c:pt idx="7">
                  <c:v>Cataluña</c:v>
                </c:pt>
                <c:pt idx="8">
                  <c:v>TOTAL</c:v>
                </c:pt>
                <c:pt idx="9">
                  <c:v>Murcia, Región de</c:v>
                </c:pt>
                <c:pt idx="10">
                  <c:v>Cantabria</c:v>
                </c:pt>
                <c:pt idx="11">
                  <c:v>Aragón</c:v>
                </c:pt>
                <c:pt idx="12">
                  <c:v>Comunitat Valenciana</c:v>
                </c:pt>
                <c:pt idx="13">
                  <c:v>Balears, Illes</c:v>
                </c:pt>
                <c:pt idx="14">
                  <c:v>Madrid, Comunidad de</c:v>
                </c:pt>
                <c:pt idx="15">
                  <c:v>Navarra, Comunidad Foral de</c:v>
                </c:pt>
                <c:pt idx="16">
                  <c:v>Galicia</c:v>
                </c:pt>
                <c:pt idx="17">
                  <c:v>Ceuta y Melilla</c:v>
                </c:pt>
                <c:pt idx="18">
                  <c:v>Canarias</c:v>
                </c:pt>
              </c:strCache>
            </c:strRef>
          </c:cat>
          <c:val>
            <c:numRef>
              <c:f>'24asolcasaad_pobl'!$AF$11:$AF$29</c:f>
              <c:numCache>
                <c:formatCode>0.00</c:formatCode>
                <c:ptCount val="19"/>
                <c:pt idx="0">
                  <c:v>6.5859548856969452</c:v>
                </c:pt>
                <c:pt idx="1">
                  <c:v>5.5564404195772372</c:v>
                </c:pt>
                <c:pt idx="2">
                  <c:v>5.1429371054998381</c:v>
                </c:pt>
                <c:pt idx="3">
                  <c:v>4.9760787615613635</c:v>
                </c:pt>
                <c:pt idx="4">
                  <c:v>4.6893258192111764</c:v>
                </c:pt>
                <c:pt idx="5">
                  <c:v>4.6361808731970733</c:v>
                </c:pt>
                <c:pt idx="6">
                  <c:v>4.5584134645442838</c:v>
                </c:pt>
                <c:pt idx="7">
                  <c:v>4.5167402812741457</c:v>
                </c:pt>
                <c:pt idx="8">
                  <c:v>4.3420553204163337</c:v>
                </c:pt>
                <c:pt idx="9">
                  <c:v>4.0762384471870474</c:v>
                </c:pt>
                <c:pt idx="10">
                  <c:v>4.0669488659075306</c:v>
                </c:pt>
                <c:pt idx="11">
                  <c:v>4.0627603548176712</c:v>
                </c:pt>
                <c:pt idx="12">
                  <c:v>4.0436707416897759</c:v>
                </c:pt>
                <c:pt idx="13">
                  <c:v>3.7002224093811376</c:v>
                </c:pt>
                <c:pt idx="14">
                  <c:v>3.5197359064793221</c:v>
                </c:pt>
                <c:pt idx="15">
                  <c:v>3.3317924401874972</c:v>
                </c:pt>
                <c:pt idx="16">
                  <c:v>3.1118424182594526</c:v>
                </c:pt>
                <c:pt idx="17">
                  <c:v>3.0881767456785134</c:v>
                </c:pt>
                <c:pt idx="18">
                  <c:v>2.8780351388918866</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r>
              <a:rPr lang="en-US" sz="1100" b="1">
                <a:solidFill>
                  <a:srgbClr val="008000"/>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rgbClr val="F44F42"/>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0.28380324675770024</c:v>
                </c:pt>
                <c:pt idx="1">
                  <c:v>0.46921444100763338</c:v>
                </c:pt>
                <c:pt idx="2">
                  <c:v>0.17673705651992017</c:v>
                </c:pt>
                <c:pt idx="3">
                  <c:v>6.1720287777678712E-2</c:v>
                </c:pt>
                <c:pt idx="4">
                  <c:v>8.5249679370674927E-3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solidFill>
                  <a:srgbClr val="008000"/>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993366"/>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0.26742828181130163</c:v>
                </c:pt>
                <c:pt idx="1">
                  <c:v>0.73257171818869837</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rgbClr val="993366"/>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pattFill prst="wdUpDiag">
                <a:fgClr>
                  <a:srgbClr val="993366"/>
                </a:fgClr>
                <a:bgClr>
                  <a:srgbClr val="721C55"/>
                </a:bgClr>
              </a:patt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0.17812439355715118</c:v>
                </c:pt>
                <c:pt idx="1">
                  <c:v>0.30216736320342114</c:v>
                </c:pt>
                <c:pt idx="2">
                  <c:v>0.25921365115665407</c:v>
                </c:pt>
                <c:pt idx="3">
                  <c:v>0.29434587383931299</c:v>
                </c:pt>
                <c:pt idx="4">
                  <c:v>0.22012728246000118</c:v>
                </c:pt>
                <c:pt idx="5">
                  <c:v>0.27583586626139817</c:v>
                </c:pt>
                <c:pt idx="6">
                  <c:v>0.24302485134929105</c:v>
                </c:pt>
                <c:pt idx="7">
                  <c:v>0.22378114842903576</c:v>
                </c:pt>
                <c:pt idx="8">
                  <c:v>0.35101178095342356</c:v>
                </c:pt>
                <c:pt idx="9">
                  <c:v>0.2595107004356777</c:v>
                </c:pt>
                <c:pt idx="10">
                  <c:v>0.18260081558676938</c:v>
                </c:pt>
                <c:pt idx="11">
                  <c:v>0.15187232122715993</c:v>
                </c:pt>
                <c:pt idx="12">
                  <c:v>0.24920261876783617</c:v>
                </c:pt>
                <c:pt idx="13">
                  <c:v>0.28563449954122949</c:v>
                </c:pt>
                <c:pt idx="14">
                  <c:v>0.28068609954392226</c:v>
                </c:pt>
                <c:pt idx="15">
                  <c:v>0.33505254693175829</c:v>
                </c:pt>
                <c:pt idx="16">
                  <c:v>0.28870967741935483</c:v>
                </c:pt>
                <c:pt idx="17">
                  <c:v>0.17164179104477612</c:v>
                </c:pt>
                <c:pt idx="18">
                  <c:v>0.11017838405036726</c:v>
                </c:pt>
                <c:pt idx="19">
                  <c:v>0.26742828181130163</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0.82187560644284885</c:v>
                </c:pt>
                <c:pt idx="1">
                  <c:v>0.69783263679657892</c:v>
                </c:pt>
                <c:pt idx="2">
                  <c:v>0.74078634884334593</c:v>
                </c:pt>
                <c:pt idx="3">
                  <c:v>0.70565412616068701</c:v>
                </c:pt>
                <c:pt idx="4">
                  <c:v>0.77987271753999876</c:v>
                </c:pt>
                <c:pt idx="5">
                  <c:v>0.72416413373860178</c:v>
                </c:pt>
                <c:pt idx="6">
                  <c:v>0.75697514865070892</c:v>
                </c:pt>
                <c:pt idx="7">
                  <c:v>0.77621885157096426</c:v>
                </c:pt>
                <c:pt idx="8">
                  <c:v>0.64898821904657644</c:v>
                </c:pt>
                <c:pt idx="9">
                  <c:v>0.7404892995643223</c:v>
                </c:pt>
                <c:pt idx="10">
                  <c:v>0.81739918441323067</c:v>
                </c:pt>
                <c:pt idx="11">
                  <c:v>0.84812767877284001</c:v>
                </c:pt>
                <c:pt idx="12">
                  <c:v>0.75079738123216389</c:v>
                </c:pt>
                <c:pt idx="13">
                  <c:v>0.71436550045877045</c:v>
                </c:pt>
                <c:pt idx="14">
                  <c:v>0.71931390045607768</c:v>
                </c:pt>
                <c:pt idx="15">
                  <c:v>0.66494745306824166</c:v>
                </c:pt>
                <c:pt idx="16">
                  <c:v>0.71129032258064517</c:v>
                </c:pt>
                <c:pt idx="17">
                  <c:v>0.82835820895522383</c:v>
                </c:pt>
                <c:pt idx="18">
                  <c:v>0.88982161594963272</c:v>
                </c:pt>
                <c:pt idx="19">
                  <c:v>0.73257171818869837</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008000"/>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0.26742828181130163</c:v>
                </c:pt>
                <c:pt idx="1">
                  <c:v>0.26742828181130163</c:v>
                </c:pt>
                <c:pt idx="2">
                  <c:v>0.26742828181130163</c:v>
                </c:pt>
                <c:pt idx="3">
                  <c:v>0.26742828181130163</c:v>
                </c:pt>
                <c:pt idx="4">
                  <c:v>0.26742828181130163</c:v>
                </c:pt>
                <c:pt idx="5">
                  <c:v>0.26742828181130163</c:v>
                </c:pt>
                <c:pt idx="6">
                  <c:v>0.26742828181130163</c:v>
                </c:pt>
                <c:pt idx="7">
                  <c:v>0.26742828181130163</c:v>
                </c:pt>
                <c:pt idx="8">
                  <c:v>0.26742828181130163</c:v>
                </c:pt>
                <c:pt idx="9">
                  <c:v>0.26742828181130163</c:v>
                </c:pt>
                <c:pt idx="10">
                  <c:v>0.26742828181130163</c:v>
                </c:pt>
                <c:pt idx="11">
                  <c:v>0.26742828181130163</c:v>
                </c:pt>
                <c:pt idx="12">
                  <c:v>0.26742828181130163</c:v>
                </c:pt>
                <c:pt idx="13">
                  <c:v>0.26742828181130163</c:v>
                </c:pt>
                <c:pt idx="14">
                  <c:v>0.26742828181130163</c:v>
                </c:pt>
                <c:pt idx="15">
                  <c:v>0.26742828181130163</c:v>
                </c:pt>
                <c:pt idx="16">
                  <c:v>0.26742828181130163</c:v>
                </c:pt>
                <c:pt idx="17">
                  <c:v>0.26742828181130163</c:v>
                </c:pt>
                <c:pt idx="18">
                  <c:v>0.26742828181130163</c:v>
                </c:pt>
                <c:pt idx="19">
                  <c:v>0.26742828181130163</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3.0326611055758782E-3</c:v>
                </c:pt>
                <c:pt idx="1">
                  <c:v>0.4123473669665389</c:v>
                </c:pt>
                <c:pt idx="2">
                  <c:v>8.7939899493101964E-2</c:v>
                </c:pt>
                <c:pt idx="3">
                  <c:v>0.41354734078529198</c:v>
                </c:pt>
                <c:pt idx="4">
                  <c:v>7.6281972029701176E-2</c:v>
                </c:pt>
                <c:pt idx="5">
                  <c:v>5.2289768223238763E-3</c:v>
                </c:pt>
                <c:pt idx="6">
                  <c:v>5.7453291928176117E-4</c:v>
                </c:pt>
                <c:pt idx="7">
                  <c:v>4.3635411591019834E-4</c:v>
                </c:pt>
                <c:pt idx="8">
                  <c:v>2.6181246954611899E-4</c:v>
                </c:pt>
                <c:pt idx="9">
                  <c:v>3.4908329272815864E-4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5.646208570944611E-4</c:v>
                </c:pt>
                <c:pt idx="1">
                  <c:v>2.1766134040991474E-2</c:v>
                </c:pt>
                <c:pt idx="2">
                  <c:v>9.2428434306363272E-2</c:v>
                </c:pt>
                <c:pt idx="3">
                  <c:v>0.70320704646829657</c:v>
                </c:pt>
                <c:pt idx="4">
                  <c:v>0.16323188978600869</c:v>
                </c:pt>
                <c:pt idx="5">
                  <c:v>5.2227429281237652E-3</c:v>
                </c:pt>
                <c:pt idx="6">
                  <c:v>1.9761729998306137E-4</c:v>
                </c:pt>
                <c:pt idx="7">
                  <c:v>4.0370391282253965E-3</c:v>
                </c:pt>
                <c:pt idx="8">
                  <c:v>1.1292417141889222E-4</c:v>
                </c:pt>
                <c:pt idx="9">
                  <c:v>9.2315510134944392E-3</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2.5268148833444159E-3</c:v>
                </c:pt>
                <c:pt idx="1">
                  <c:v>0.33230217699268555</c:v>
                </c:pt>
                <c:pt idx="2">
                  <c:v>8.8849056058284429E-2</c:v>
                </c:pt>
                <c:pt idx="3">
                  <c:v>0.47282662118014396</c:v>
                </c:pt>
                <c:pt idx="4">
                  <c:v>9.4081933562693343E-2</c:v>
                </c:pt>
                <c:pt idx="5">
                  <c:v>5.2270953193211712E-3</c:v>
                </c:pt>
                <c:pt idx="6">
                  <c:v>4.9726791754604069E-4</c:v>
                </c:pt>
                <c:pt idx="7">
                  <c:v>1.1737835728121656E-3</c:v>
                </c:pt>
                <c:pt idx="8">
                  <c:v>2.3128740350978634E-4</c:v>
                </c:pt>
                <c:pt idx="9">
                  <c:v>2.2839631096591402E-3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1.737467849257593E-3</c:v>
                </c:pt>
                <c:pt idx="1">
                  <c:v>1.7063603462796183E-2</c:v>
                </c:pt>
                <c:pt idx="2">
                  <c:v>5.6600481028216784E-2</c:v>
                </c:pt>
                <c:pt idx="3">
                  <c:v>1.0735882125325301E-2</c:v>
                </c:pt>
                <c:pt idx="4">
                  <c:v>0.1694296704880843</c:v>
                </c:pt>
                <c:pt idx="5">
                  <c:v>0.67302220772224797</c:v>
                </c:pt>
                <c:pt idx="6">
                  <c:v>5.3990485656406247E-2</c:v>
                </c:pt>
                <c:pt idx="7">
                  <c:v>1.5614449055773477E-2</c:v>
                </c:pt>
                <c:pt idx="8">
                  <c:v>5.8421408031805527E-4</c:v>
                </c:pt>
                <c:pt idx="9">
                  <c:v>1.2215385315741155E-3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0</c:v>
                </c:pt>
                <c:pt idx="1">
                  <c:v>1.5868817773075905E-4</c:v>
                </c:pt>
                <c:pt idx="2">
                  <c:v>6.3475271092303619E-4</c:v>
                </c:pt>
                <c:pt idx="3">
                  <c:v>1.0420523670986512E-2</c:v>
                </c:pt>
                <c:pt idx="4">
                  <c:v>8.1195450938905053E-2</c:v>
                </c:pt>
                <c:pt idx="5">
                  <c:v>0.72985982544300454</c:v>
                </c:pt>
                <c:pt idx="6">
                  <c:v>0.13652472890769637</c:v>
                </c:pt>
                <c:pt idx="7">
                  <c:v>8.1988891827558842E-3</c:v>
                </c:pt>
                <c:pt idx="8">
                  <c:v>2.6448029621793179E-4</c:v>
                </c:pt>
                <c:pt idx="9">
                  <c:v>3.2742660671779951E-2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1.5193232708575219E-3</c:v>
                </c:pt>
                <c:pt idx="1">
                  <c:v>1.4941117930004976E-2</c:v>
                </c:pt>
                <c:pt idx="2">
                  <c:v>4.9573726986233205E-2</c:v>
                </c:pt>
                <c:pt idx="3">
                  <c:v>1.0694974290927185E-2</c:v>
                </c:pt>
                <c:pt idx="4">
                  <c:v>0.15834135014098524</c:v>
                </c:pt>
                <c:pt idx="5">
                  <c:v>0.68006634599436055</c:v>
                </c:pt>
                <c:pt idx="6">
                  <c:v>6.4335710731464588E-2</c:v>
                </c:pt>
                <c:pt idx="7">
                  <c:v>1.4682368551998674E-2</c:v>
                </c:pt>
                <c:pt idx="8">
                  <c:v>5.4403715375684193E-4</c:v>
                </c:pt>
                <c:pt idx="9">
                  <c:v>5.3010449494111794E-3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1.1715122508750625E-3</c:v>
                </c:pt>
                <c:pt idx="1">
                  <c:v>6.5147510536466887E-3</c:v>
                </c:pt>
                <c:pt idx="2">
                  <c:v>1.3386670476462605E-2</c:v>
                </c:pt>
                <c:pt idx="3">
                  <c:v>2.5173226659047074E-2</c:v>
                </c:pt>
                <c:pt idx="4">
                  <c:v>0.15601114365311808</c:v>
                </c:pt>
                <c:pt idx="5">
                  <c:v>2.2344453175226802E-2</c:v>
                </c:pt>
                <c:pt idx="6">
                  <c:v>0.10335023930280735</c:v>
                </c:pt>
                <c:pt idx="7">
                  <c:v>8.6634759625687549E-2</c:v>
                </c:pt>
                <c:pt idx="8">
                  <c:v>0.51063647403385959</c:v>
                </c:pt>
                <c:pt idx="9">
                  <c:v>7.4776769769269238E-2</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0</c:v>
                </c:pt>
                <c:pt idx="1">
                  <c:v>0</c:v>
                </c:pt>
                <c:pt idx="2">
                  <c:v>2.4795437639474338E-4</c:v>
                </c:pt>
                <c:pt idx="3">
                  <c:v>8.265145879824779E-4</c:v>
                </c:pt>
                <c:pt idx="4">
                  <c:v>6.1162079510703364E-3</c:v>
                </c:pt>
                <c:pt idx="5">
                  <c:v>1.4298702372096867E-2</c:v>
                </c:pt>
                <c:pt idx="6">
                  <c:v>3.6201338953632534E-2</c:v>
                </c:pt>
                <c:pt idx="7">
                  <c:v>0.16827837011323249</c:v>
                </c:pt>
                <c:pt idx="8">
                  <c:v>0.59500785188858585</c:v>
                </c:pt>
                <c:pt idx="9">
                  <c:v>0.17902305975700472</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9.9866033369869689E-4</c:v>
                </c:pt>
                <c:pt idx="1">
                  <c:v>5.5535257581293389E-3</c:v>
                </c:pt>
                <c:pt idx="2">
                  <c:v>1.144805748386311E-2</c:v>
                </c:pt>
                <c:pt idx="3">
                  <c:v>2.1580806235537695E-2</c:v>
                </c:pt>
                <c:pt idx="4">
                  <c:v>0.13389355742296918</c:v>
                </c:pt>
                <c:pt idx="5">
                  <c:v>2.115454877603215E-2</c:v>
                </c:pt>
                <c:pt idx="6">
                  <c:v>9.3435635123614663E-2</c:v>
                </c:pt>
                <c:pt idx="7">
                  <c:v>9.8648154914139571E-2</c:v>
                </c:pt>
                <c:pt idx="8">
                  <c:v>0.52296918767507006</c:v>
                </c:pt>
                <c:pt idx="9">
                  <c:v>9.031786627694556E-2</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cuantía de las Prestaciones Económicas (euros).</a:t>
            </a:r>
            <a:r>
              <a:rPr lang="en-US" sz="900" baseline="0"/>
              <a:t> GRADO I</a:t>
            </a:r>
            <a:endParaRPr lang="en-US" sz="900"/>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'8CuantíaPrest'!$C$11:$C$19</c:f>
              <c:numCache>
                <c:formatCode>0.0%</c:formatCode>
                <c:ptCount val="9"/>
                <c:pt idx="0">
                  <c:v>5.5249469051063434E-3</c:v>
                </c:pt>
                <c:pt idx="1">
                  <c:v>1.6118275929288887E-2</c:v>
                </c:pt>
                <c:pt idx="2">
                  <c:v>3.7792278412180531E-2</c:v>
                </c:pt>
                <c:pt idx="3">
                  <c:v>0.93434700975714857</c:v>
                </c:pt>
                <c:pt idx="4">
                  <c:v>3.9449249489570829E-3</c:v>
                </c:pt>
                <c:pt idx="5">
                  <c:v>1.7646998471277458E-3</c:v>
                </c:pt>
                <c:pt idx="6">
                  <c:v>3.2318630921234881E-4</c:v>
                </c:pt>
                <c:pt idx="7">
                  <c:v>1.0259882832138057E-4</c:v>
                </c:pt>
                <c:pt idx="8">
                  <c:v>8.2079062657104451E-5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'8CuantíaPrest'!$C$27:$C$35</c:f>
              <c:numCache>
                <c:formatCode>0.0%</c:formatCode>
                <c:ptCount val="9"/>
                <c:pt idx="0">
                  <c:v>2.6147588611272515E-3</c:v>
                </c:pt>
                <c:pt idx="1">
                  <c:v>1.452643811737362E-3</c:v>
                </c:pt>
                <c:pt idx="2">
                  <c:v>8.1348053457292267E-3</c:v>
                </c:pt>
                <c:pt idx="3">
                  <c:v>0.11853573503776874</c:v>
                </c:pt>
                <c:pt idx="4">
                  <c:v>0.22138291690877396</c:v>
                </c:pt>
                <c:pt idx="5">
                  <c:v>0.57582800697269032</c:v>
                </c:pt>
                <c:pt idx="6">
                  <c:v>6.3916327716443927E-2</c:v>
                </c:pt>
                <c:pt idx="7">
                  <c:v>3.7768739105171413E-3</c:v>
                </c:pt>
                <c:pt idx="8">
                  <c:v>4.3579314352120858E-3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'8CuantíaPrest'!$I$11:$I$19</c:f>
              <c:numCache>
                <c:formatCode>0.0%</c:formatCode>
                <c:ptCount val="9"/>
                <c:pt idx="0">
                  <c:v>2.1018746449536073E-2</c:v>
                </c:pt>
                <c:pt idx="1">
                  <c:v>9.0102884554692925E-3</c:v>
                </c:pt>
                <c:pt idx="2">
                  <c:v>3.3847756106797952E-2</c:v>
                </c:pt>
                <c:pt idx="3">
                  <c:v>0.27307012560752381</c:v>
                </c:pt>
                <c:pt idx="4">
                  <c:v>0.31272486271539479</c:v>
                </c:pt>
                <c:pt idx="5">
                  <c:v>0.31329293694376065</c:v>
                </c:pt>
                <c:pt idx="6">
                  <c:v>2.4158934545225021E-2</c:v>
                </c:pt>
                <c:pt idx="7">
                  <c:v>1.9251404405731239E-3</c:v>
                </c:pt>
                <c:pt idx="8">
                  <c:v>1.0951208735719245E-2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GRADO II</a:t>
            </a:r>
            <a:endParaRPr lang="en-US" sz="900"/>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'8CuantíaPrest'!$D$11:$D$19</c:f>
              <c:numCache>
                <c:formatCode>0.0%</c:formatCode>
                <c:ptCount val="9"/>
                <c:pt idx="0">
                  <c:v>5.9022077100167845E-3</c:v>
                </c:pt>
                <c:pt idx="1">
                  <c:v>4.6685683362836725E-3</c:v>
                </c:pt>
                <c:pt idx="2">
                  <c:v>2.572298604932723E-2</c:v>
                </c:pt>
                <c:pt idx="3">
                  <c:v>0.14442752712630816</c:v>
                </c:pt>
                <c:pt idx="4">
                  <c:v>0.51065332440588107</c:v>
                </c:pt>
                <c:pt idx="5">
                  <c:v>0.30610766140497309</c:v>
                </c:pt>
                <c:pt idx="6">
                  <c:v>2.1370853091436065E-3</c:v>
                </c:pt>
                <c:pt idx="7">
                  <c:v>3.3477945829932037E-4</c:v>
                </c:pt>
                <c:pt idx="8">
                  <c:v>4.5860199767030186E-5</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'8CuantíaPrest'!$D$27:$D$35</c:f>
              <c:numCache>
                <c:formatCode>0.0%</c:formatCode>
                <c:ptCount val="9"/>
                <c:pt idx="0">
                  <c:v>4.2813455657492354E-3</c:v>
                </c:pt>
                <c:pt idx="1">
                  <c:v>9.1743119266055051E-4</c:v>
                </c:pt>
                <c:pt idx="2">
                  <c:v>3.669724770642202E-3</c:v>
                </c:pt>
                <c:pt idx="3">
                  <c:v>6.2996941896024464E-2</c:v>
                </c:pt>
                <c:pt idx="4">
                  <c:v>6.9418960244648317E-2</c:v>
                </c:pt>
                <c:pt idx="5">
                  <c:v>0.13761467889908258</c:v>
                </c:pt>
                <c:pt idx="6">
                  <c:v>0.17308868501529051</c:v>
                </c:pt>
                <c:pt idx="7">
                  <c:v>0.39357798165137614</c:v>
                </c:pt>
                <c:pt idx="8">
                  <c:v>0.15443425076452599</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'8CuantíaPrest'!$J$11:$J$19</c:f>
              <c:numCache>
                <c:formatCode>0.0%</c:formatCode>
                <c:ptCount val="9"/>
                <c:pt idx="0">
                  <c:v>1.4660724476208593E-2</c:v>
                </c:pt>
                <c:pt idx="1">
                  <c:v>7.7583629989945377E-3</c:v>
                </c:pt>
                <c:pt idx="2">
                  <c:v>1.0570939427701839E-2</c:v>
                </c:pt>
                <c:pt idx="3">
                  <c:v>0.14894426478980408</c:v>
                </c:pt>
                <c:pt idx="4">
                  <c:v>8.6795836843392482E-2</c:v>
                </c:pt>
                <c:pt idx="5">
                  <c:v>0.21315796624908284</c:v>
                </c:pt>
                <c:pt idx="6">
                  <c:v>0.2555232479143455</c:v>
                </c:pt>
                <c:pt idx="7">
                  <c:v>8.9988858392891113E-2</c:v>
                </c:pt>
                <c:pt idx="8">
                  <c:v>0.17259979890757901</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 GRADO III</a:t>
            </a:r>
            <a:endParaRPr lang="en-US" sz="900"/>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'8CuantíaPrest'!$E$11:$E$19</c:f>
              <c:numCache>
                <c:formatCode>0.0%</c:formatCode>
                <c:ptCount val="9"/>
                <c:pt idx="0">
                  <c:v>7.4342409506859683E-3</c:v>
                </c:pt>
                <c:pt idx="1">
                  <c:v>2.59252511946636E-3</c:v>
                </c:pt>
                <c:pt idx="2">
                  <c:v>8.6113874914166399E-3</c:v>
                </c:pt>
                <c:pt idx="3">
                  <c:v>6.2535909976316931E-2</c:v>
                </c:pt>
                <c:pt idx="4">
                  <c:v>0.15308510489216498</c:v>
                </c:pt>
                <c:pt idx="5">
                  <c:v>0.45881388472372092</c:v>
                </c:pt>
                <c:pt idx="6">
                  <c:v>0.27633515043652518</c:v>
                </c:pt>
                <c:pt idx="7">
                  <c:v>3.0514721338583781E-2</c:v>
                </c:pt>
                <c:pt idx="8">
                  <c:v>7.7075071119270171E-5</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'8CuantíaPrest'!$E$27:$E$35</c:f>
              <c:numCache>
                <c:formatCode>0.0%</c:formatCode>
                <c:ptCount val="9"/>
                <c:pt idx="0">
                  <c:v>7.073088582014146E-3</c:v>
                </c:pt>
                <c:pt idx="1">
                  <c:v>3.3681374200067362E-4</c:v>
                </c:pt>
                <c:pt idx="2">
                  <c:v>1.6840687100033681E-3</c:v>
                </c:pt>
                <c:pt idx="3">
                  <c:v>9.4307847760188614E-3</c:v>
                </c:pt>
                <c:pt idx="4">
                  <c:v>4.6817110138093636E-2</c:v>
                </c:pt>
                <c:pt idx="5">
                  <c:v>4.6143482654092287E-2</c:v>
                </c:pt>
                <c:pt idx="6">
                  <c:v>6.8710003368137415E-2</c:v>
                </c:pt>
                <c:pt idx="7">
                  <c:v>0.16066015493432131</c:v>
                </c:pt>
                <c:pt idx="8">
                  <c:v>0.65914449309531831</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'8CuantíaPrest'!$K$11:$K$19</c:f>
              <c:numCache>
                <c:formatCode>0.0%</c:formatCode>
                <c:ptCount val="9"/>
                <c:pt idx="0">
                  <c:v>1.1262215340568808E-2</c:v>
                </c:pt>
                <c:pt idx="1">
                  <c:v>1.387691903182927E-3</c:v>
                </c:pt>
                <c:pt idx="2">
                  <c:v>1.045881476504185E-2</c:v>
                </c:pt>
                <c:pt idx="3">
                  <c:v>4.2594837786120159E-2</c:v>
                </c:pt>
                <c:pt idx="4">
                  <c:v>0.13765903679574637</c:v>
                </c:pt>
                <c:pt idx="5">
                  <c:v>6.4987802918535176E-2</c:v>
                </c:pt>
                <c:pt idx="6">
                  <c:v>0.14556157700229333</c:v>
                </c:pt>
                <c:pt idx="7">
                  <c:v>0.22677807154647306</c:v>
                </c:pt>
                <c:pt idx="8">
                  <c:v>0.3593099519420383</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Tiempo medio desde la Solicitud de dependencia</a:t>
            </a:r>
            <a:r>
              <a:rPr lang="en-US" baseline="0">
                <a:solidFill>
                  <a:srgbClr val="008000"/>
                </a:solidFill>
              </a:rPr>
              <a:t> hasta la Resolución de Prestación (días)</a:t>
            </a:r>
            <a:endParaRPr lang="en-US">
              <a:solidFill>
                <a:srgbClr val="008000"/>
              </a:solidFill>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rgbClr val="FFFF99"/>
            </a:solidFill>
            <a:ln w="12700">
              <a:solidFill>
                <a:srgbClr val="000000"/>
              </a:solidFill>
              <a:prstDash val="solid"/>
            </a:ln>
          </c:spPr>
          <c:invertIfNegative val="0"/>
          <c:dPt>
            <c:idx val="4"/>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6-54D3-47CB-B024-215BA3F11768}"/>
              </c:ext>
            </c:extLst>
          </c:dPt>
          <c:dPt>
            <c:idx val="5"/>
            <c:invertIfNegative val="0"/>
            <c:bubble3D val="0"/>
            <c:extLst>
              <c:ext xmlns:c16="http://schemas.microsoft.com/office/drawing/2014/chart" uri="{C3380CC4-5D6E-409C-BE32-E72D297353CC}">
                <c16:uniqueId val="{00000000-F0B9-4BE1-AAFB-F7F36F8DDABA}"/>
              </c:ext>
            </c:extLst>
          </c:dPt>
          <c:dPt>
            <c:idx val="6"/>
            <c:invertIfNegative val="0"/>
            <c:bubble3D val="0"/>
            <c:extLst>
              <c:ext xmlns:c16="http://schemas.microsoft.com/office/drawing/2014/chart" uri="{C3380CC4-5D6E-409C-BE32-E72D297353CC}">
                <c16:uniqueId val="{00000002-F0B9-4BE1-AAFB-F7F36F8DDABA}"/>
              </c:ext>
            </c:extLst>
          </c:dPt>
          <c:dPt>
            <c:idx val="7"/>
            <c:invertIfNegative val="0"/>
            <c:bubble3D val="0"/>
            <c:extLst>
              <c:ext xmlns:c16="http://schemas.microsoft.com/office/drawing/2014/chart" uri="{C3380CC4-5D6E-409C-BE32-E72D297353CC}">
                <c16:uniqueId val="{00000003-F0B9-4BE1-AAFB-F7F36F8DDABA}"/>
              </c:ext>
            </c:extLst>
          </c:dPt>
          <c:dPt>
            <c:idx val="8"/>
            <c:invertIfNegative val="0"/>
            <c:bubble3D val="0"/>
            <c:extLst>
              <c:ext xmlns:c16="http://schemas.microsoft.com/office/drawing/2014/chart" uri="{C3380CC4-5D6E-409C-BE32-E72D297353CC}">
                <c16:uniqueId val="{00000004-F0B9-4BE1-AAFB-F7F36F8DDABA}"/>
              </c:ext>
            </c:extLst>
          </c:dPt>
          <c:dPt>
            <c:idx val="9"/>
            <c:invertIfNegative val="0"/>
            <c:bubble3D val="0"/>
            <c:extLst>
              <c:ext xmlns:c16="http://schemas.microsoft.com/office/drawing/2014/chart" uri="{C3380CC4-5D6E-409C-BE32-E72D297353CC}">
                <c16:uniqueId val="{00000005-F0B9-4BE1-AAFB-F7F36F8DDABA}"/>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a:solidFill>
                      <a:srgbClr val="0066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'9TiempoEspera'!$O$13:$O$32</c:f>
              <c:strCache>
                <c:ptCount val="20"/>
                <c:pt idx="0">
                  <c:v>Canarias</c:v>
                </c:pt>
                <c:pt idx="1">
                  <c:v>Andalucía</c:v>
                </c:pt>
                <c:pt idx="2">
                  <c:v>Murcia, Región de</c:v>
                </c:pt>
                <c:pt idx="3">
                  <c:v>Galicia</c:v>
                </c:pt>
                <c:pt idx="4">
                  <c:v>TOTAL</c:v>
                </c:pt>
                <c:pt idx="5">
                  <c:v>Extremadura</c:v>
                </c:pt>
                <c:pt idx="6">
                  <c:v>Asturias, Principado de</c:v>
                </c:pt>
                <c:pt idx="7">
                  <c:v>Madrid, Comunidad de*</c:v>
                </c:pt>
                <c:pt idx="8">
                  <c:v>Comunitat Valenciana</c:v>
                </c:pt>
                <c:pt idx="9">
                  <c:v>Cataluña</c:v>
                </c:pt>
                <c:pt idx="10">
                  <c:v>Melilla</c:v>
                </c:pt>
                <c:pt idx="11">
                  <c:v>Balears, Illes</c:v>
                </c:pt>
                <c:pt idx="12">
                  <c:v>Rioja, La</c:v>
                </c:pt>
                <c:pt idx="13">
                  <c:v>Castilla - La Mancha</c:v>
                </c:pt>
                <c:pt idx="14">
                  <c:v>Aragón</c:v>
                </c:pt>
                <c:pt idx="15">
                  <c:v>Navarra, Comunidad Foral de</c:v>
                </c:pt>
                <c:pt idx="16">
                  <c:v>Cantabria</c:v>
                </c:pt>
                <c:pt idx="17">
                  <c:v>País Vasco*</c:v>
                </c:pt>
                <c:pt idx="18">
                  <c:v>Castilla y León*</c:v>
                </c:pt>
                <c:pt idx="19">
                  <c:v>Ceuta</c:v>
                </c:pt>
              </c:strCache>
            </c:strRef>
          </c:cat>
          <c:val>
            <c:numRef>
              <c:f>'9TiempoEspera'!$P$13:$P$32</c:f>
              <c:numCache>
                <c:formatCode>#,##0</c:formatCode>
                <c:ptCount val="20"/>
                <c:pt idx="0">
                  <c:v>664.22</c:v>
                </c:pt>
                <c:pt idx="1">
                  <c:v>549.07000000000005</c:v>
                </c:pt>
                <c:pt idx="2">
                  <c:v>508.1</c:v>
                </c:pt>
                <c:pt idx="3">
                  <c:v>369.78</c:v>
                </c:pt>
                <c:pt idx="4">
                  <c:v>323.26</c:v>
                </c:pt>
                <c:pt idx="5">
                  <c:v>310.83</c:v>
                </c:pt>
                <c:pt idx="6">
                  <c:v>305.17</c:v>
                </c:pt>
                <c:pt idx="7">
                  <c:v>287.87</c:v>
                </c:pt>
                <c:pt idx="8">
                  <c:v>282.83999999999997</c:v>
                </c:pt>
                <c:pt idx="9">
                  <c:v>280.44</c:v>
                </c:pt>
                <c:pt idx="10">
                  <c:v>260.14999999999998</c:v>
                </c:pt>
                <c:pt idx="11">
                  <c:v>219.47</c:v>
                </c:pt>
                <c:pt idx="12">
                  <c:v>206.75</c:v>
                </c:pt>
                <c:pt idx="13">
                  <c:v>189.58</c:v>
                </c:pt>
                <c:pt idx="14">
                  <c:v>187.86</c:v>
                </c:pt>
                <c:pt idx="15">
                  <c:v>177.55</c:v>
                </c:pt>
                <c:pt idx="16">
                  <c:v>177.18</c:v>
                </c:pt>
                <c:pt idx="17">
                  <c:v>141.29</c:v>
                </c:pt>
                <c:pt idx="18">
                  <c:v>127.24</c:v>
                </c:pt>
                <c:pt idx="19">
                  <c:v>67.930000000000007</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686B-498B-ACF0-F46FF0C502D2}"/>
              </c:ext>
            </c:extLst>
          </c:dPt>
          <c:dPt>
            <c:idx val="9"/>
            <c:invertIfNegative val="0"/>
            <c:bubble3D val="0"/>
            <c:extLst>
              <c:ext xmlns:c16="http://schemas.microsoft.com/office/drawing/2014/chart" uri="{C3380CC4-5D6E-409C-BE32-E72D297353CC}">
                <c16:uniqueId val="{00000002-686B-498B-ACF0-F46FF0C502D2}"/>
              </c:ext>
            </c:extLst>
          </c:dPt>
          <c:dPt>
            <c:idx val="10"/>
            <c:invertIfNegative val="0"/>
            <c:bubble3D val="0"/>
            <c:extLst>
              <c:ext xmlns:c16="http://schemas.microsoft.com/office/drawing/2014/chart" uri="{C3380CC4-5D6E-409C-BE32-E72D297353CC}">
                <c16:uniqueId val="{00000003-686B-498B-ACF0-F46FF0C502D2}"/>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País Vasco</c:v>
                </c:pt>
                <c:pt idx="3">
                  <c:v>Andalucía</c:v>
                </c:pt>
                <c:pt idx="4">
                  <c:v>Murcia, Región de</c:v>
                </c:pt>
                <c:pt idx="5">
                  <c:v>Extremadura</c:v>
                </c:pt>
                <c:pt idx="6">
                  <c:v>Cantabria</c:v>
                </c:pt>
                <c:pt idx="7">
                  <c:v>Asturias, Principado de</c:v>
                </c:pt>
                <c:pt idx="8">
                  <c:v>TOTAL</c:v>
                </c:pt>
                <c:pt idx="9">
                  <c:v>Cataluña</c:v>
                </c:pt>
                <c:pt idx="10">
                  <c:v>Rioja, La</c:v>
                </c:pt>
                <c:pt idx="11">
                  <c:v>Comunitat Valenciana</c:v>
                </c:pt>
                <c:pt idx="12">
                  <c:v>Castilla - La Mancha</c:v>
                </c:pt>
                <c:pt idx="13">
                  <c:v>Balears, Illes</c:v>
                </c:pt>
                <c:pt idx="14">
                  <c:v>Canarias</c:v>
                </c:pt>
                <c:pt idx="15">
                  <c:v>Galicia</c:v>
                </c:pt>
                <c:pt idx="16">
                  <c:v>Madrid, Comunidad de</c:v>
                </c:pt>
                <c:pt idx="17">
                  <c:v>Aragón</c:v>
                </c:pt>
                <c:pt idx="18">
                  <c:v>Navarra, Comunidad Foral de</c:v>
                </c:pt>
              </c:strCache>
            </c:strRef>
          </c:cat>
          <c:val>
            <c:numRef>
              <c:f>'24asolcasaad_pobl'!$AL$11:$AL$29</c:f>
              <c:numCache>
                <c:formatCode>0.00</c:formatCode>
                <c:ptCount val="19"/>
                <c:pt idx="0">
                  <c:v>1.8519891360753735</c:v>
                </c:pt>
                <c:pt idx="1">
                  <c:v>1.7905342297429534</c:v>
                </c:pt>
                <c:pt idx="2">
                  <c:v>1.7685770176397704</c:v>
                </c:pt>
                <c:pt idx="3">
                  <c:v>1.7270839395233091</c:v>
                </c:pt>
                <c:pt idx="4">
                  <c:v>1.6688209462903461</c:v>
                </c:pt>
                <c:pt idx="5">
                  <c:v>1.6200653822883317</c:v>
                </c:pt>
                <c:pt idx="6">
                  <c:v>1.4571309930119001</c:v>
                </c:pt>
                <c:pt idx="7">
                  <c:v>1.4055176748698468</c:v>
                </c:pt>
                <c:pt idx="8">
                  <c:v>1.4052038074123319</c:v>
                </c:pt>
                <c:pt idx="9">
                  <c:v>1.3893587095855291</c:v>
                </c:pt>
                <c:pt idx="10">
                  <c:v>1.3694974127732122</c:v>
                </c:pt>
                <c:pt idx="11">
                  <c:v>1.3506968325969313</c:v>
                </c:pt>
                <c:pt idx="12">
                  <c:v>1.3199253719189226</c:v>
                </c:pt>
                <c:pt idx="13">
                  <c:v>1.2466806315485781</c:v>
                </c:pt>
                <c:pt idx="14">
                  <c:v>1.2110809082718965</c:v>
                </c:pt>
                <c:pt idx="15">
                  <c:v>1.1966794007950361</c:v>
                </c:pt>
                <c:pt idx="16">
                  <c:v>1.0224650695399207</c:v>
                </c:pt>
                <c:pt idx="17">
                  <c:v>1.0035988662458473</c:v>
                </c:pt>
                <c:pt idx="18">
                  <c:v>0.98394526167089391</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6C81-47B0-B1AF-BAF6FD9CCEB2}"/>
              </c:ext>
            </c:extLst>
          </c:dPt>
          <c:dPt>
            <c:idx val="10"/>
            <c:invertIfNegative val="0"/>
            <c:bubble3D val="0"/>
            <c:spPr>
              <a:solidFill>
                <a:schemeClr val="accent6">
                  <a:lumMod val="50000"/>
                </a:schemeClr>
              </a:solidFill>
            </c:spPr>
            <c:extLst>
              <c:ext xmlns:c16="http://schemas.microsoft.com/office/drawing/2014/chart" uri="{C3380CC4-5D6E-409C-BE32-E72D297353CC}">
                <c16:uniqueId val="{0000000F-6C81-47B0-B1AF-BAF6FD9CCEB2}"/>
              </c:ext>
            </c:extLst>
          </c:dPt>
          <c:dPt>
            <c:idx val="11"/>
            <c:invertIfNegative val="0"/>
            <c:bubble3D val="0"/>
            <c:extLst>
              <c:ext xmlns:c16="http://schemas.microsoft.com/office/drawing/2014/chart" uri="{C3380CC4-5D6E-409C-BE32-E72D297353CC}">
                <c16:uniqueId val="{00000001-6C81-47B0-B1AF-BAF6FD9CCEB2}"/>
              </c:ext>
            </c:extLst>
          </c:dPt>
          <c:dPt>
            <c:idx val="12"/>
            <c:invertIfNegative val="0"/>
            <c:bubble3D val="0"/>
            <c:extLst>
              <c:ext xmlns:c16="http://schemas.microsoft.com/office/drawing/2014/chart" uri="{C3380CC4-5D6E-409C-BE32-E72D297353CC}">
                <c16:uniqueId val="{00000002-6C81-47B0-B1AF-BAF6FD9CCEB2}"/>
              </c:ext>
            </c:extLst>
          </c:dPt>
          <c:dPt>
            <c:idx val="13"/>
            <c:invertIfNegative val="0"/>
            <c:bubble3D val="0"/>
            <c:extLst>
              <c:ext xmlns:c16="http://schemas.microsoft.com/office/drawing/2014/chart" uri="{C3380CC4-5D6E-409C-BE32-E72D297353CC}">
                <c16:uniqueId val="{00000004-6C81-47B0-B1AF-BAF6FD9CCEB2}"/>
              </c:ext>
            </c:extLst>
          </c:dPt>
          <c:dPt>
            <c:idx val="14"/>
            <c:invertIfNegative val="0"/>
            <c:bubble3D val="0"/>
            <c:extLst>
              <c:ext xmlns:c16="http://schemas.microsoft.com/office/drawing/2014/chart" uri="{C3380CC4-5D6E-409C-BE32-E72D297353CC}">
                <c16:uniqueId val="{00000005-6C81-47B0-B1AF-BAF6FD9CCEB2}"/>
              </c:ext>
            </c:extLst>
          </c:dPt>
          <c:dLbls>
            <c:dLbl>
              <c:idx val="0"/>
              <c:layout>
                <c:manualLayout>
                  <c:x val="0"/>
                  <c:y val="-3.0478894636931943E-3"/>
                </c:manualLayout>
              </c:layout>
              <c:tx>
                <c:rich>
                  <a:bodyPr/>
                  <a:lstStyle/>
                  <a:p>
                    <a:fld id="{9B77F72A-156C-43C9-9500-E03968ADB227}" type="CELLRANGE">
                      <a:rPr lang="en-US" baseline="0"/>
                      <a:pPr/>
                      <a:t>[CELLRANGE]</a:t>
                    </a:fld>
                    <a:r>
                      <a:rPr lang="en-US" baseline="0"/>
                      <a:t>
</a:t>
                    </a:r>
                    <a:fld id="{535BC5E6-6EC5-4AC0-B097-FBB40943DA7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a:lstStyle/>
                  <a:p>
                    <a:fld id="{C3DA87CC-515E-48D6-BFE9-765F56AF7EB7}" type="CELLRANGE">
                      <a:rPr lang="en-US" baseline="0"/>
                      <a:pPr/>
                      <a:t>[CELLRANGE]</a:t>
                    </a:fld>
                    <a:r>
                      <a:rPr lang="en-US" baseline="0"/>
                      <a:t>
</a:t>
                    </a:r>
                    <a:fld id="{B39B70A4-64E8-4FE8-B9CD-A3997665037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a:lstStyle/>
                  <a:p>
                    <a:fld id="{DC85AACE-724E-4063-A095-71844A089D90}" type="CELLRANGE">
                      <a:rPr lang="en-US" baseline="0"/>
                      <a:pPr/>
                      <a:t>[CELLRANGE]</a:t>
                    </a:fld>
                    <a:r>
                      <a:rPr lang="en-US" baseline="0"/>
                      <a:t>
</a:t>
                    </a:r>
                    <a:fld id="{D42CC06B-9289-49C5-9A4E-BF35CB9FF0B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a:lstStyle/>
                  <a:p>
                    <a:fld id="{1789B329-BE30-420C-A0FA-768DC3E01CCC}" type="CELLRANGE">
                      <a:rPr lang="en-US" baseline="0"/>
                      <a:pPr/>
                      <a:t>[CELLRANGE]</a:t>
                    </a:fld>
                    <a:r>
                      <a:rPr lang="en-US" baseline="0"/>
                      <a:t>
</a:t>
                    </a:r>
                    <a:fld id="{03714FA2-B9A5-4FD7-85BF-6DE9CE86685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a:lstStyle/>
                  <a:p>
                    <a:fld id="{028456E8-3D23-4FDE-BF72-79D7B38C261C}" type="CELLRANGE">
                      <a:rPr lang="en-US" baseline="0"/>
                      <a:pPr/>
                      <a:t>[CELLRANGE]</a:t>
                    </a:fld>
                    <a:r>
                      <a:rPr lang="en-US" baseline="0"/>
                      <a:t>
</a:t>
                    </a:r>
                    <a:fld id="{73D31365-DDEA-4350-B213-A8019ABB2B0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a:lstStyle/>
                  <a:p>
                    <a:fld id="{A9E31986-702D-4448-B3C0-8E9B497F1D61}" type="CELLRANGE">
                      <a:rPr lang="en-US" baseline="0"/>
                      <a:pPr/>
                      <a:t>[CELLRANGE]</a:t>
                    </a:fld>
                    <a:r>
                      <a:rPr lang="en-US" baseline="0"/>
                      <a:t>
</a:t>
                    </a:r>
                    <a:fld id="{20ED7F80-8641-4D80-A650-10EA5B12283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a:lstStyle/>
                  <a:p>
                    <a:fld id="{89B423D2-2B74-4A38-9563-079861792822}" type="CELLRANGE">
                      <a:rPr lang="en-US" baseline="0"/>
                      <a:pPr/>
                      <a:t>[CELLRANGE]</a:t>
                    </a:fld>
                    <a:r>
                      <a:rPr lang="en-US" baseline="0"/>
                      <a:t>
</a:t>
                    </a:r>
                    <a:fld id="{B1709A09-05B2-4082-BC68-F8CD366F6B3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a:lstStyle/>
                  <a:p>
                    <a:fld id="{579B721C-C7C6-432C-8653-AF4BBB4E0382}" type="CELLRANGE">
                      <a:rPr lang="en-US" baseline="0"/>
                      <a:pPr/>
                      <a:t>[CELLRANGE]</a:t>
                    </a:fld>
                    <a:r>
                      <a:rPr lang="en-US" baseline="0"/>
                      <a:t>
</a:t>
                    </a:r>
                    <a:fld id="{4D54E51F-EB73-4C71-94A0-C1DAD8FBFFA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a:lstStyle/>
                  <a:p>
                    <a:fld id="{71AF0233-D93A-46A6-BE9B-47466B5FDBDE}" type="CELLRANGE">
                      <a:rPr lang="en-US" baseline="0"/>
                      <a:pPr/>
                      <a:t>[CELLRANGE]</a:t>
                    </a:fld>
                    <a:r>
                      <a:rPr lang="en-US" baseline="0"/>
                      <a:t>
</a:t>
                    </a:r>
                    <a:fld id="{A7157C90-1FF5-4BB9-B356-345E00D402E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a:lstStyle/>
                  <a:p>
                    <a:fld id="{EBF3A6A0-67C3-49A2-9B1C-077AB5099D02}" type="CELLRANGE">
                      <a:rPr lang="en-US" baseline="0"/>
                      <a:pPr/>
                      <a:t>[CELLRANGE]</a:t>
                    </a:fld>
                    <a:r>
                      <a:rPr lang="en-US" baseline="0"/>
                      <a:t>
</a:t>
                    </a:r>
                    <a:fld id="{CA0D52CC-4073-4C3A-A5F6-DED9E889905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a:lstStyle/>
                  <a:p>
                    <a:fld id="{9547927F-B1B2-4232-A659-5F15D07FFF1C}" type="CELLRANGE">
                      <a:rPr lang="en-US" baseline="0"/>
                      <a:pPr/>
                      <a:t>[CELLRANGE]</a:t>
                    </a:fld>
                    <a:r>
                      <a:rPr lang="en-US" baseline="0"/>
                      <a:t>
</a:t>
                    </a:r>
                    <a:fld id="{DAD9F07D-D971-4388-9E7E-416CBB1774B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a:lstStyle/>
                  <a:p>
                    <a:fld id="{BB0FEE5A-5B05-4094-80FB-2B58C05BC903}" type="CELLRANGE">
                      <a:rPr lang="en-US" baseline="0"/>
                      <a:pPr/>
                      <a:t>[CELLRANGE]</a:t>
                    </a:fld>
                    <a:r>
                      <a:rPr lang="en-US" baseline="0"/>
                      <a:t>
</a:t>
                    </a:r>
                    <a:fld id="{58193D20-5E99-4357-A111-BF630C2A815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a:lstStyle/>
                  <a:p>
                    <a:fld id="{82036EC9-33A9-4BAC-A4B9-52DCF24BBAB6}" type="CELLRANGE">
                      <a:rPr lang="en-US" baseline="0"/>
                      <a:pPr/>
                      <a:t>[CELLRANGE]</a:t>
                    </a:fld>
                    <a:r>
                      <a:rPr lang="en-US" baseline="0"/>
                      <a:t>
</a:t>
                    </a:r>
                    <a:fld id="{B407E945-78AD-4D0D-8C34-D27D8443634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a:lstStyle/>
                  <a:p>
                    <a:fld id="{C7F4450D-C756-4483-B953-AF9A6F1A467F}" type="CELLRANGE">
                      <a:rPr lang="en-US" baseline="0"/>
                      <a:pPr/>
                      <a:t>[CELLRANGE]</a:t>
                    </a:fld>
                    <a:r>
                      <a:rPr lang="en-US" baseline="0"/>
                      <a:t>
</a:t>
                    </a:r>
                    <a:fld id="{B3557652-9F17-4067-8827-89777484B9C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a:lstStyle/>
                  <a:p>
                    <a:fld id="{9D52899A-9070-4345-8B96-60FE6412E32B}" type="CELLRANGE">
                      <a:rPr lang="en-US" baseline="0"/>
                      <a:pPr/>
                      <a:t>[CELLRANGE]</a:t>
                    </a:fld>
                    <a:r>
                      <a:rPr lang="en-US" baseline="0"/>
                      <a:t>
</a:t>
                    </a:r>
                    <a:fld id="{1943AF4B-E0B3-4E90-8B03-829B1896854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a:lstStyle/>
                  <a:p>
                    <a:fld id="{18B36356-F8A4-49FD-A74D-5ADAFCA79903}" type="CELLRANGE">
                      <a:rPr lang="en-US" baseline="0"/>
                      <a:pPr/>
                      <a:t>[CELLRANGE]</a:t>
                    </a:fld>
                    <a:r>
                      <a:rPr lang="en-US" baseline="0"/>
                      <a:t>
</a:t>
                    </a:r>
                    <a:fld id="{5E9D84FD-5C5F-4038-BFDF-07B4A428396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a:lstStyle/>
                  <a:p>
                    <a:fld id="{F1454544-4F6D-4F7A-BDB9-AF82F0898A67}" type="CELLRANGE">
                      <a:rPr lang="en-US" baseline="0"/>
                      <a:pPr/>
                      <a:t>[CELLRANGE]</a:t>
                    </a:fld>
                    <a:r>
                      <a:rPr lang="en-US" baseline="0"/>
                      <a:t>
</a:t>
                    </a:r>
                    <a:fld id="{C4BBDF6A-FF75-40B5-8C29-63C97A18684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a:lstStyle/>
                  <a:p>
                    <a:fld id="{22E81475-D85B-454F-881C-5D149DC0F9FC}" type="CELLRANGE">
                      <a:rPr lang="en-US" baseline="0"/>
                      <a:pPr/>
                      <a:t>[CELLRANGE]</a:t>
                    </a:fld>
                    <a:r>
                      <a:rPr lang="en-US" baseline="0"/>
                      <a:t>
</a:t>
                    </a:r>
                    <a:fld id="{0325BBB9-93AC-4CD3-9078-30A461538D7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a:lstStyle/>
                  <a:p>
                    <a:fld id="{DEC52E58-410D-4088-84D9-17ABD8C8133E}" type="CELLRANGE">
                      <a:rPr lang="en-US" baseline="0"/>
                      <a:pPr/>
                      <a:t>[CELLRANGE]</a:t>
                    </a:fld>
                    <a:r>
                      <a:rPr lang="en-US" baseline="0"/>
                      <a:t>
</a:t>
                    </a:r>
                    <a:fld id="{FF8C4092-1666-4E9F-960B-20BFAAC5B1D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a:lstStyle/>
                  <a:p>
                    <a:fld id="{EBC120A2-6ECE-439C-88D2-966FDB014250}" type="CELLRANGE">
                      <a:rPr lang="en-US" baseline="0"/>
                      <a:pPr/>
                      <a:t>[CELLRANGE]</a:t>
                    </a:fld>
                    <a:r>
                      <a:rPr lang="en-US" baseline="0"/>
                      <a:t>
</a:t>
                    </a:r>
                    <a:fld id="{A9BDAE73-D987-4534-803D-2C509BFB978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Ceuta</c:v>
                </c:pt>
                <c:pt idx="3">
                  <c:v>Galicia</c:v>
                </c:pt>
                <c:pt idx="4">
                  <c:v>Navarra, Comunidad Foral de</c:v>
                </c:pt>
                <c:pt idx="5">
                  <c:v>Castilla - La Mancha</c:v>
                </c:pt>
                <c:pt idx="6">
                  <c:v>Asturias, Principado de</c:v>
                </c:pt>
                <c:pt idx="7">
                  <c:v>Madrid, Comunidad de</c:v>
                </c:pt>
                <c:pt idx="8">
                  <c:v>Cantabria</c:v>
                </c:pt>
                <c:pt idx="9">
                  <c:v>Comunitat Valenciana</c:v>
                </c:pt>
                <c:pt idx="10">
                  <c:v>Media Nacional</c:v>
                </c:pt>
                <c:pt idx="11">
                  <c:v>Balears, Illes</c:v>
                </c:pt>
                <c:pt idx="12">
                  <c:v>Canarias</c:v>
                </c:pt>
                <c:pt idx="13">
                  <c:v>Andalucía</c:v>
                </c:pt>
                <c:pt idx="14">
                  <c:v>Melilla</c:v>
                </c:pt>
                <c:pt idx="15">
                  <c:v>Rioja, La</c:v>
                </c:pt>
                <c:pt idx="16">
                  <c:v>Extremadura</c:v>
                </c:pt>
                <c:pt idx="17">
                  <c:v>Murcia, Región de</c:v>
                </c:pt>
                <c:pt idx="18">
                  <c:v>País Vasco</c:v>
                </c:pt>
                <c:pt idx="19">
                  <c:v>Cataluña</c:v>
                </c:pt>
              </c:strCache>
            </c:strRef>
          </c:cat>
          <c:val>
            <c:numRef>
              <c:f>'11ListaEspera'!$O$13:$O$32</c:f>
              <c:numCache>
                <c:formatCode>0.00%</c:formatCode>
                <c:ptCount val="20"/>
                <c:pt idx="0">
                  <c:v>0.99856467963649487</c:v>
                </c:pt>
                <c:pt idx="1">
                  <c:v>0.99395515917255051</c:v>
                </c:pt>
                <c:pt idx="2">
                  <c:v>0.97796500324044067</c:v>
                </c:pt>
                <c:pt idx="3">
                  <c:v>0.9755844983470745</c:v>
                </c:pt>
                <c:pt idx="4">
                  <c:v>0.96007650011953138</c:v>
                </c:pt>
                <c:pt idx="5">
                  <c:v>0.95337076414605981</c:v>
                </c:pt>
                <c:pt idx="6">
                  <c:v>0.95189459392742537</c:v>
                </c:pt>
                <c:pt idx="7">
                  <c:v>0.95015257767468397</c:v>
                </c:pt>
                <c:pt idx="8">
                  <c:v>0.9220508990022942</c:v>
                </c:pt>
                <c:pt idx="9">
                  <c:v>0.89885966170171638</c:v>
                </c:pt>
                <c:pt idx="10">
                  <c:v>0.89609739058337623</c:v>
                </c:pt>
                <c:pt idx="11">
                  <c:v>0.87710103018254115</c:v>
                </c:pt>
                <c:pt idx="12">
                  <c:v>0.87530917769581251</c:v>
                </c:pt>
                <c:pt idx="13">
                  <c:v>0.86877575615604874</c:v>
                </c:pt>
                <c:pt idx="14">
                  <c:v>0.86774941995359633</c:v>
                </c:pt>
                <c:pt idx="15">
                  <c:v>0.86313007362658112</c:v>
                </c:pt>
                <c:pt idx="16">
                  <c:v>0.86081664703572836</c:v>
                </c:pt>
                <c:pt idx="17">
                  <c:v>0.85096936510285626</c:v>
                </c:pt>
                <c:pt idx="18">
                  <c:v>0.81956391766414094</c:v>
                </c:pt>
                <c:pt idx="19">
                  <c:v>0.8154063849258022</c:v>
                </c:pt>
              </c:numCache>
            </c:numRef>
          </c:val>
          <c:extLst>
            <c:ext xmlns:c15="http://schemas.microsoft.com/office/drawing/2012/chart" uri="{02D57815-91ED-43cb-92C2-25804820EDAC}">
              <c15:datalabelsRange>
                <c15:f>'11ListaEspera'!$M$13:$M$32</c15:f>
                <c15:dlblRangeCache>
                  <c:ptCount val="20"/>
                  <c:pt idx="0">
                    <c:v>121.749</c:v>
                  </c:pt>
                  <c:pt idx="1">
                    <c:v>40.121</c:v>
                  </c:pt>
                  <c:pt idx="2">
                    <c:v>1.509</c:v>
                  </c:pt>
                  <c:pt idx="3">
                    <c:v>73.482</c:v>
                  </c:pt>
                  <c:pt idx="4">
                    <c:v>16.064</c:v>
                  </c:pt>
                  <c:pt idx="5">
                    <c:v>71.826</c:v>
                  </c:pt>
                  <c:pt idx="6">
                    <c:v>30.849</c:v>
                  </c:pt>
                  <c:pt idx="7">
                    <c:v>176.545</c:v>
                  </c:pt>
                  <c:pt idx="8">
                    <c:v>17.282</c:v>
                  </c:pt>
                  <c:pt idx="9">
                    <c:v>144.169</c:v>
                  </c:pt>
                  <c:pt idx="10">
                    <c:v>1.400.697</c:v>
                  </c:pt>
                  <c:pt idx="11">
                    <c:v>29.118</c:v>
                  </c:pt>
                  <c:pt idx="12">
                    <c:v>40.343</c:v>
                  </c:pt>
                  <c:pt idx="13">
                    <c:v>281.863</c:v>
                  </c:pt>
                  <c:pt idx="14">
                    <c:v>1.870</c:v>
                  </c:pt>
                  <c:pt idx="15">
                    <c:v>9.144</c:v>
                  </c:pt>
                  <c:pt idx="16">
                    <c:v>35.080</c:v>
                  </c:pt>
                  <c:pt idx="17">
                    <c:v>40.250</c:v>
                  </c:pt>
                  <c:pt idx="18">
                    <c:v>67.169</c:v>
                  </c:pt>
                  <c:pt idx="19">
                    <c:v>202.264</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6C81-47B0-B1AF-BAF6FD9CCEB2}"/>
              </c:ext>
            </c:extLst>
          </c:dPt>
          <c:dPt>
            <c:idx val="10"/>
            <c:invertIfNegative val="0"/>
            <c:bubble3D val="0"/>
            <c:spPr>
              <a:solidFill>
                <a:schemeClr val="accent2">
                  <a:lumMod val="50000"/>
                </a:schemeClr>
              </a:solidFill>
            </c:spPr>
            <c:extLst>
              <c:ext xmlns:c16="http://schemas.microsoft.com/office/drawing/2014/chart" uri="{C3380CC4-5D6E-409C-BE32-E72D297353CC}">
                <c16:uniqueId val="{00000025-6C81-47B0-B1AF-BAF6FD9CCEB2}"/>
              </c:ext>
            </c:extLst>
          </c:dPt>
          <c:dPt>
            <c:idx val="11"/>
            <c:invertIfNegative val="0"/>
            <c:bubble3D val="0"/>
            <c:extLst>
              <c:ext xmlns:c16="http://schemas.microsoft.com/office/drawing/2014/chart" uri="{C3380CC4-5D6E-409C-BE32-E72D297353CC}">
                <c16:uniqueId val="{00000017-6C81-47B0-B1AF-BAF6FD9CCEB2}"/>
              </c:ext>
            </c:extLst>
          </c:dPt>
          <c:dPt>
            <c:idx val="12"/>
            <c:invertIfNegative val="0"/>
            <c:bubble3D val="0"/>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a:lstStyle/>
                  <a:p>
                    <a:fld id="{06840981-B9A7-456E-83EC-CECE46682154}" type="CELLRANGE">
                      <a:rPr lang="en-US" baseline="0"/>
                      <a:pPr/>
                      <a:t>[CELLRANGE]</a:t>
                    </a:fld>
                    <a:r>
                      <a:rPr lang="en-US" baseline="0"/>
                      <a:t>
</a:t>
                    </a:r>
                    <a:fld id="{3FBD9322-1F73-4772-AABA-66D6DB14FA1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a:lstStyle/>
                  <a:p>
                    <a:fld id="{4C36785E-5024-4575-8632-58EC26A7601E}" type="CELLRANGE">
                      <a:rPr lang="en-US" baseline="0"/>
                      <a:pPr/>
                      <a:t>[CELLRANGE]</a:t>
                    </a:fld>
                    <a:r>
                      <a:rPr lang="en-US" baseline="0"/>
                      <a:t>
</a:t>
                    </a:r>
                    <a:fld id="{2334B1AE-BAE8-4865-AE68-60BE60A680F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a:lstStyle/>
                  <a:p>
                    <a:fld id="{4D744081-9DD9-4255-BDD2-8033F74DA4CC}" type="CELLRANGE">
                      <a:rPr lang="en-US" baseline="0"/>
                      <a:pPr/>
                      <a:t>[CELLRANGE]</a:t>
                    </a:fld>
                    <a:r>
                      <a:rPr lang="en-US" baseline="0"/>
                      <a:t>
</a:t>
                    </a:r>
                    <a:fld id="{A749F5A1-FEA2-492F-BC46-31D1253C9B4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a:lstStyle/>
                  <a:p>
                    <a:fld id="{BA99DC97-F957-4335-AA3E-5FBD1AA92AB9}" type="CELLRANGE">
                      <a:rPr lang="en-US" baseline="0"/>
                      <a:pPr/>
                      <a:t>[CELLRANGE]</a:t>
                    </a:fld>
                    <a:r>
                      <a:rPr lang="en-US" baseline="0"/>
                      <a:t>
</a:t>
                    </a:r>
                    <a:fld id="{725B8811-0CF8-4C4D-941F-B4474DD47A7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a:lstStyle/>
                  <a:p>
                    <a:fld id="{3888B46C-949B-4670-BD6F-D80BED9B55D0}" type="CELLRANGE">
                      <a:rPr lang="en-US" baseline="0"/>
                      <a:pPr/>
                      <a:t>[CELLRANGE]</a:t>
                    </a:fld>
                    <a:r>
                      <a:rPr lang="en-US" baseline="0"/>
                      <a:t>
</a:t>
                    </a:r>
                    <a:fld id="{AA3D9896-8B9F-44CE-AF78-29F2B7B8FF4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a:lstStyle/>
                  <a:p>
                    <a:fld id="{6D2AE6B4-17B5-4CAC-8D57-BA5E975D5C01}" type="CELLRANGE">
                      <a:rPr lang="en-US" baseline="0"/>
                      <a:pPr/>
                      <a:t>[CELLRANGE]</a:t>
                    </a:fld>
                    <a:r>
                      <a:rPr lang="en-US" baseline="0"/>
                      <a:t>
</a:t>
                    </a:r>
                    <a:fld id="{2D8039F9-5BD8-4178-8376-5BFB7346E31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a:lstStyle/>
                  <a:p>
                    <a:fld id="{4E5DFB22-0B8F-4AAB-B60A-D04344CB6810}" type="CELLRANGE">
                      <a:rPr lang="en-US" baseline="0"/>
                      <a:pPr/>
                      <a:t>[CELLRANGE]</a:t>
                    </a:fld>
                    <a:r>
                      <a:rPr lang="en-US" baseline="0"/>
                      <a:t>
</a:t>
                    </a:r>
                    <a:fld id="{C44C5820-723A-432A-8C44-37B7FC1E307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a:lstStyle/>
                  <a:p>
                    <a:fld id="{B8676D68-E960-429C-A523-A4A4F098DCEF}" type="CELLRANGE">
                      <a:rPr lang="en-US" baseline="0"/>
                      <a:pPr/>
                      <a:t>[CELLRANGE]</a:t>
                    </a:fld>
                    <a:r>
                      <a:rPr lang="en-US" baseline="0"/>
                      <a:t>
</a:t>
                    </a:r>
                    <a:fld id="{7AE9D3C3-31E9-4989-834F-AEB8538C4DC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a:lstStyle/>
                  <a:p>
                    <a:fld id="{3A7A0D0E-D94A-4F5C-B90C-58DFEBFBDF63}" type="CELLRANGE">
                      <a:rPr lang="en-US" baseline="0"/>
                      <a:pPr/>
                      <a:t>[CELLRANGE]</a:t>
                    </a:fld>
                    <a:r>
                      <a:rPr lang="en-US" baseline="0"/>
                      <a:t>
</a:t>
                    </a:r>
                    <a:fld id="{718B6E8E-7919-41DE-86D3-FDC8D394CE9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1.5594541910331384E-3"/>
                  <c:y val="3.9760608081192681E-4"/>
                </c:manualLayout>
              </c:layout>
              <c:tx>
                <c:rich>
                  <a:bodyPr/>
                  <a:lstStyle/>
                  <a:p>
                    <a:fld id="{BABCE43A-6129-4928-98E7-97ABE96DBE72}" type="CELLRANGE">
                      <a:rPr lang="en-US" baseline="0"/>
                      <a:pPr/>
                      <a:t>[CELLRANGE]</a:t>
                    </a:fld>
                    <a:r>
                      <a:rPr lang="en-US" baseline="0"/>
                      <a:t>
</a:t>
                    </a:r>
                    <a:fld id="{2D4C1F14-4071-4A59-8C97-CDCED1223B2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1.3913043478260871E-3"/>
                  <c:y val="-4.6200766960204738E-3"/>
                </c:manualLayout>
              </c:layout>
              <c:tx>
                <c:rich>
                  <a:bodyPr/>
                  <a:lstStyle/>
                  <a:p>
                    <a:fld id="{782F3BB2-8569-438D-9EF2-0AC1A066D288}" type="CELLRANGE">
                      <a:rPr lang="en-US" baseline="0"/>
                      <a:pPr/>
                      <a:t>[CELLRANGE]</a:t>
                    </a:fld>
                    <a:r>
                      <a:rPr lang="en-US" baseline="0"/>
                      <a:t>
</a:t>
                    </a:r>
                    <a:fld id="{2C2E11E1-4996-4DCE-B05D-1E351AF6B7B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6C81-47B0-B1AF-BAF6FD9CCEB2}"/>
                </c:ext>
              </c:extLst>
            </c:dLbl>
            <c:dLbl>
              <c:idx val="11"/>
              <c:layout>
                <c:manualLayout>
                  <c:x val="0"/>
                  <c:y val="2.2218951603012143E-3"/>
                </c:manualLayout>
              </c:layout>
              <c:tx>
                <c:rich>
                  <a:bodyPr/>
                  <a:lstStyle/>
                  <a:p>
                    <a:fld id="{EA2842DE-9B30-40CD-A709-D903F29790A3}" type="CELLRANGE">
                      <a:rPr lang="en-US" baseline="0"/>
                      <a:pPr/>
                      <a:t>[CELLRANGE]</a:t>
                    </a:fld>
                    <a:r>
                      <a:rPr lang="en-US" baseline="0"/>
                      <a:t>
</a:t>
                    </a:r>
                    <a:fld id="{D1CE5F55-A45A-41B9-9495-32710C3DA82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1408083335474E-3"/>
                </c:manualLayout>
              </c:layout>
              <c:tx>
                <c:rich>
                  <a:bodyPr/>
                  <a:lstStyle/>
                  <a:p>
                    <a:fld id="{8FFC7118-0661-4BAD-80AF-EEF8B23F53FA}" type="CELLRANGE">
                      <a:rPr lang="en-US" baseline="0"/>
                      <a:pPr/>
                      <a:t>[CELLRANGE]</a:t>
                    </a:fld>
                    <a:r>
                      <a:rPr lang="en-US" baseline="0"/>
                      <a:t>
</a:t>
                    </a:r>
                    <a:fld id="{0A2C60E3-6F96-4785-BECB-33ECC2F7E4F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a:lstStyle/>
                  <a:p>
                    <a:fld id="{F95E1851-2E36-4B40-B50E-BBCC6B39D126}" type="CELLRANGE">
                      <a:rPr lang="en-US" baseline="0"/>
                      <a:pPr/>
                      <a:t>[CELLRANGE]</a:t>
                    </a:fld>
                    <a:r>
                      <a:rPr lang="en-US" baseline="0"/>
                      <a:t>
</a:t>
                    </a:r>
                    <a:fld id="{BD8DA63B-A497-4C43-BAD1-055B92BA574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a:lstStyle/>
                  <a:p>
                    <a:fld id="{8B2C9B1B-22DB-4C61-A21A-570864048C94}" type="CELLRANGE">
                      <a:rPr lang="en-US" baseline="0"/>
                      <a:pPr/>
                      <a:t>[CELLRANGE]</a:t>
                    </a:fld>
                    <a:r>
                      <a:rPr lang="en-US" baseline="0"/>
                      <a:t>
</a:t>
                    </a:r>
                    <a:fld id="{D68198C4-2F74-4818-A2B9-977B5A50422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a:lstStyle/>
                  <a:p>
                    <a:fld id="{C621405C-F3FE-4D8D-B319-94F10D7C6868}" type="CELLRANGE">
                      <a:rPr lang="en-US" baseline="0"/>
                      <a:pPr/>
                      <a:t>[CELLRANGE]</a:t>
                    </a:fld>
                    <a:r>
                      <a:rPr lang="en-US" baseline="0"/>
                      <a:t>
</a:t>
                    </a:r>
                    <a:fld id="{C990A198-E658-4F1A-BE61-E0DB4FCBA21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a:lstStyle/>
                  <a:p>
                    <a:fld id="{B9A2D95E-03CE-4353-9794-435F7784B98F}" type="CELLRANGE">
                      <a:rPr lang="en-US" baseline="0"/>
                      <a:pPr/>
                      <a:t>[CELLRANGE]</a:t>
                    </a:fld>
                    <a:r>
                      <a:rPr lang="en-US" baseline="0"/>
                      <a:t>
</a:t>
                    </a:r>
                    <a:fld id="{9695CF52-2E28-4BC4-839F-DFCA798B251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a:lstStyle/>
                  <a:p>
                    <a:fld id="{8EF9543A-7676-429A-ACDE-ECDF578A87D6}" type="CELLRANGE">
                      <a:rPr lang="en-US" baseline="0"/>
                      <a:pPr/>
                      <a:t>[CELLRANGE]</a:t>
                    </a:fld>
                    <a:r>
                      <a:rPr lang="en-US" baseline="0"/>
                      <a:t>
</a:t>
                    </a:r>
                    <a:fld id="{690A4FC0-8FFD-471F-B768-EF2F8E12C1D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a:lstStyle/>
                  <a:p>
                    <a:fld id="{DEE78FA8-9AC0-486D-9D15-1EF8F2F10CDD}" type="CELLRANGE">
                      <a:rPr lang="en-US" baseline="0"/>
                      <a:pPr/>
                      <a:t>[CELLRANGE]</a:t>
                    </a:fld>
                    <a:r>
                      <a:rPr lang="en-US" baseline="0"/>
                      <a:t>
</a:t>
                    </a:r>
                    <a:fld id="{190E03E2-CC11-47A0-80C3-CC9EDF218DF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a:lstStyle/>
                  <a:p>
                    <a:fld id="{00856267-4807-46F9-BB9F-56295CB9AE68}" type="CELLRANGE">
                      <a:rPr lang="en-US" baseline="0"/>
                      <a:pPr/>
                      <a:t>[CELLRANGE]</a:t>
                    </a:fld>
                    <a:r>
                      <a:rPr lang="en-US" baseline="0"/>
                      <a:t>
</a:t>
                    </a:r>
                    <a:fld id="{1E7F278F-E167-4311-A4A5-18C59CBB13D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Ceuta</c:v>
                </c:pt>
                <c:pt idx="3">
                  <c:v>Galicia</c:v>
                </c:pt>
                <c:pt idx="4">
                  <c:v>Navarra, Comunidad Foral de</c:v>
                </c:pt>
                <c:pt idx="5">
                  <c:v>Castilla - La Mancha</c:v>
                </c:pt>
                <c:pt idx="6">
                  <c:v>Asturias, Principado de</c:v>
                </c:pt>
                <c:pt idx="7">
                  <c:v>Madrid, Comunidad de</c:v>
                </c:pt>
                <c:pt idx="8">
                  <c:v>Cantabria</c:v>
                </c:pt>
                <c:pt idx="9">
                  <c:v>Comunitat Valenciana</c:v>
                </c:pt>
                <c:pt idx="10">
                  <c:v>Media Nacional</c:v>
                </c:pt>
                <c:pt idx="11">
                  <c:v>Balears, Illes</c:v>
                </c:pt>
                <c:pt idx="12">
                  <c:v>Canarias</c:v>
                </c:pt>
                <c:pt idx="13">
                  <c:v>Andalucía</c:v>
                </c:pt>
                <c:pt idx="14">
                  <c:v>Melilla</c:v>
                </c:pt>
                <c:pt idx="15">
                  <c:v>Rioja, La</c:v>
                </c:pt>
                <c:pt idx="16">
                  <c:v>Extremadura</c:v>
                </c:pt>
                <c:pt idx="17">
                  <c:v>Murcia, Región de</c:v>
                </c:pt>
                <c:pt idx="18">
                  <c:v>País Vasco</c:v>
                </c:pt>
                <c:pt idx="19">
                  <c:v>Cataluña</c:v>
                </c:pt>
              </c:strCache>
            </c:strRef>
          </c:cat>
          <c:val>
            <c:numRef>
              <c:f>'11ListaEspera'!$P$13:$P$32</c:f>
              <c:numCache>
                <c:formatCode>0.00%</c:formatCode>
                <c:ptCount val="20"/>
                <c:pt idx="0">
                  <c:v>1.4353203635051343E-3</c:v>
                </c:pt>
                <c:pt idx="1">
                  <c:v>6.0448408274495231E-3</c:v>
                </c:pt>
                <c:pt idx="2">
                  <c:v>2.2034996759559299E-2</c:v>
                </c:pt>
                <c:pt idx="3">
                  <c:v>2.441550165292548E-2</c:v>
                </c:pt>
                <c:pt idx="4">
                  <c:v>3.992349988046856E-2</c:v>
                </c:pt>
                <c:pt idx="5">
                  <c:v>4.6629235853940187E-2</c:v>
                </c:pt>
                <c:pt idx="6">
                  <c:v>4.8105406072574672E-2</c:v>
                </c:pt>
                <c:pt idx="7">
                  <c:v>4.9847422325316054E-2</c:v>
                </c:pt>
                <c:pt idx="8">
                  <c:v>7.7949100997705814E-2</c:v>
                </c:pt>
                <c:pt idx="9">
                  <c:v>0.10114033829828357</c:v>
                </c:pt>
                <c:pt idx="10">
                  <c:v>0.1039026094166238</c:v>
                </c:pt>
                <c:pt idx="11">
                  <c:v>0.12289896981745889</c:v>
                </c:pt>
                <c:pt idx="12">
                  <c:v>0.12469082230418746</c:v>
                </c:pt>
                <c:pt idx="13">
                  <c:v>0.1312242438439512</c:v>
                </c:pt>
                <c:pt idx="14">
                  <c:v>0.13225058004640372</c:v>
                </c:pt>
                <c:pt idx="15">
                  <c:v>0.13686992637341891</c:v>
                </c:pt>
                <c:pt idx="16">
                  <c:v>0.1391833529642717</c:v>
                </c:pt>
                <c:pt idx="17">
                  <c:v>0.14903063489714372</c:v>
                </c:pt>
                <c:pt idx="18">
                  <c:v>0.18043608233585906</c:v>
                </c:pt>
                <c:pt idx="19">
                  <c:v>0.18459361507419786</c:v>
                </c:pt>
              </c:numCache>
            </c:numRef>
          </c:val>
          <c:extLst>
            <c:ext xmlns:c15="http://schemas.microsoft.com/office/drawing/2012/chart" uri="{02D57815-91ED-43cb-92C2-25804820EDAC}">
              <c15:datalabelsRange>
                <c15:f>'11ListaEspera'!$N$13:$N$32</c15:f>
                <c15:dlblRangeCache>
                  <c:ptCount val="20"/>
                  <c:pt idx="0">
                    <c:v>175</c:v>
                  </c:pt>
                  <c:pt idx="1">
                    <c:v>244</c:v>
                  </c:pt>
                  <c:pt idx="2">
                    <c:v>34</c:v>
                  </c:pt>
                  <c:pt idx="3">
                    <c:v>1.839</c:v>
                  </c:pt>
                  <c:pt idx="4">
                    <c:v>668</c:v>
                  </c:pt>
                  <c:pt idx="5">
                    <c:v>3.513</c:v>
                  </c:pt>
                  <c:pt idx="6">
                    <c:v>1.559</c:v>
                  </c:pt>
                  <c:pt idx="7">
                    <c:v>9.262</c:v>
                  </c:pt>
                  <c:pt idx="8">
                    <c:v>1.461</c:v>
                  </c:pt>
                  <c:pt idx="9">
                    <c:v>16.222</c:v>
                  </c:pt>
                  <c:pt idx="10">
                    <c:v>162.411</c:v>
                  </c:pt>
                  <c:pt idx="11">
                    <c:v>4.080</c:v>
                  </c:pt>
                  <c:pt idx="12">
                    <c:v>5.747</c:v>
                  </c:pt>
                  <c:pt idx="13">
                    <c:v>42.574</c:v>
                  </c:pt>
                  <c:pt idx="14">
                    <c:v>285</c:v>
                  </c:pt>
                  <c:pt idx="15">
                    <c:v>1.450</c:v>
                  </c:pt>
                  <c:pt idx="16">
                    <c:v>5.672</c:v>
                  </c:pt>
                  <c:pt idx="17">
                    <c:v>7.049</c:v>
                  </c:pt>
                  <c:pt idx="18">
                    <c:v>14.788</c:v>
                  </c:pt>
                  <c:pt idx="19">
                    <c:v>45.789</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'11ListaEspera'!$L$13:$L$32</c:f>
              <c:strCache>
                <c:ptCount val="20"/>
                <c:pt idx="0">
                  <c:v>Castilla y León</c:v>
                </c:pt>
                <c:pt idx="1">
                  <c:v>Aragón</c:v>
                </c:pt>
                <c:pt idx="2">
                  <c:v>Ceuta</c:v>
                </c:pt>
                <c:pt idx="3">
                  <c:v>Galicia</c:v>
                </c:pt>
                <c:pt idx="4">
                  <c:v>Navarra, Comunidad Foral de</c:v>
                </c:pt>
                <c:pt idx="5">
                  <c:v>Castilla - La Mancha</c:v>
                </c:pt>
                <c:pt idx="6">
                  <c:v>Asturias, Principado de</c:v>
                </c:pt>
                <c:pt idx="7">
                  <c:v>Madrid, Comunidad de</c:v>
                </c:pt>
                <c:pt idx="8">
                  <c:v>Cantabria</c:v>
                </c:pt>
                <c:pt idx="9">
                  <c:v>Comunitat Valenciana</c:v>
                </c:pt>
                <c:pt idx="10">
                  <c:v>Media Nacional</c:v>
                </c:pt>
                <c:pt idx="11">
                  <c:v>Balears, Illes</c:v>
                </c:pt>
                <c:pt idx="12">
                  <c:v>Canarias</c:v>
                </c:pt>
                <c:pt idx="13">
                  <c:v>Andalucía</c:v>
                </c:pt>
                <c:pt idx="14">
                  <c:v>Melilla</c:v>
                </c:pt>
                <c:pt idx="15">
                  <c:v>Rioja, La</c:v>
                </c:pt>
                <c:pt idx="16">
                  <c:v>Extremadura</c:v>
                </c:pt>
                <c:pt idx="17">
                  <c:v>Murcia, Región de</c:v>
                </c:pt>
                <c:pt idx="18">
                  <c:v>País Vasco</c:v>
                </c:pt>
                <c:pt idx="19">
                  <c:v>Cataluña</c:v>
                </c:pt>
              </c:strCache>
            </c:strRef>
          </c:cat>
          <c:val>
            <c:numRef>
              <c:f>'11ListaEspera'!$Q$13:$Q$32</c:f>
              <c:numCache>
                <c:formatCode>0.00%</c:formatCode>
                <c:ptCount val="20"/>
                <c:pt idx="0">
                  <c:v>0.89609739058337623</c:v>
                </c:pt>
                <c:pt idx="1">
                  <c:v>0.89609739058337623</c:v>
                </c:pt>
                <c:pt idx="2">
                  <c:v>0.89609739058337623</c:v>
                </c:pt>
                <c:pt idx="3">
                  <c:v>0.89609739058337623</c:v>
                </c:pt>
                <c:pt idx="4">
                  <c:v>0.89609739058337623</c:v>
                </c:pt>
                <c:pt idx="5">
                  <c:v>0.89609739058337623</c:v>
                </c:pt>
                <c:pt idx="6">
                  <c:v>0.89609739058337623</c:v>
                </c:pt>
                <c:pt idx="7">
                  <c:v>0.89609739058337623</c:v>
                </c:pt>
                <c:pt idx="8">
                  <c:v>0.89609739058337623</c:v>
                </c:pt>
                <c:pt idx="9">
                  <c:v>0.89609739058337623</c:v>
                </c:pt>
                <c:pt idx="10">
                  <c:v>0.89609739058337623</c:v>
                </c:pt>
                <c:pt idx="11">
                  <c:v>0.89609739058337623</c:v>
                </c:pt>
                <c:pt idx="12">
                  <c:v>0.89609739058337623</c:v>
                </c:pt>
                <c:pt idx="13">
                  <c:v>0.89609739058337623</c:v>
                </c:pt>
                <c:pt idx="14">
                  <c:v>0.89609739058337623</c:v>
                </c:pt>
                <c:pt idx="15">
                  <c:v>0.89609739058337623</c:v>
                </c:pt>
                <c:pt idx="16">
                  <c:v>0.89609739058337623</c:v>
                </c:pt>
                <c:pt idx="17">
                  <c:v>0.89609739058337623</c:v>
                </c:pt>
                <c:pt idx="18">
                  <c:v>0.89609739058337623</c:v>
                </c:pt>
                <c:pt idx="19">
                  <c:v>0.89609739058337623</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1623630263608351"/>
          <c:y val="0.89331796142304642"/>
          <c:w val="0.56405624638538954"/>
          <c:h val="4.776608531410209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8"/>
            <c:invertIfNegative val="0"/>
            <c:bubble3D val="0"/>
            <c:extLst>
              <c:ext xmlns:c16="http://schemas.microsoft.com/office/drawing/2014/chart" uri="{C3380CC4-5D6E-409C-BE32-E72D297353CC}">
                <c16:uniqueId val="{00000000-C55D-4E29-9CD8-90CA83D3C1E4}"/>
              </c:ext>
            </c:extLst>
          </c:dPt>
          <c:dPt>
            <c:idx val="9"/>
            <c:invertIfNegative val="0"/>
            <c:bubble3D val="0"/>
            <c:spPr>
              <a:solidFill>
                <a:schemeClr val="accent6">
                  <a:lumMod val="50000"/>
                </a:schemeClr>
              </a:solidFill>
            </c:spPr>
            <c:extLst>
              <c:ext xmlns:c16="http://schemas.microsoft.com/office/drawing/2014/chart" uri="{C3380CC4-5D6E-409C-BE32-E72D297353CC}">
                <c16:uniqueId val="{00000001-C55D-4E29-9CD8-90CA83D3C1E4}"/>
              </c:ext>
            </c:extLst>
          </c:dPt>
          <c:dPt>
            <c:idx val="10"/>
            <c:invertIfNegative val="0"/>
            <c:bubble3D val="0"/>
            <c:extLst>
              <c:ext xmlns:c16="http://schemas.microsoft.com/office/drawing/2014/chart" uri="{C3380CC4-5D6E-409C-BE32-E72D297353CC}">
                <c16:uniqueId val="{00000003-C55D-4E29-9CD8-90CA83D3C1E4}"/>
              </c:ext>
            </c:extLst>
          </c:dPt>
          <c:dPt>
            <c:idx val="11"/>
            <c:invertIfNegative val="0"/>
            <c:bubble3D val="0"/>
            <c:extLst>
              <c:ext xmlns:c16="http://schemas.microsoft.com/office/drawing/2014/chart" uri="{C3380CC4-5D6E-409C-BE32-E72D297353CC}">
                <c16:uniqueId val="{00000005-C55D-4E29-9CD8-90CA83D3C1E4}"/>
              </c:ext>
            </c:extLst>
          </c:dPt>
          <c:dPt>
            <c:idx val="12"/>
            <c:invertIfNegative val="0"/>
            <c:bubble3D val="0"/>
            <c:extLst>
              <c:ext xmlns:c16="http://schemas.microsoft.com/office/drawing/2014/chart" uri="{C3380CC4-5D6E-409C-BE32-E72D297353CC}">
                <c16:uniqueId val="{00000006-C55D-4E29-9CD8-90CA83D3C1E4}"/>
              </c:ext>
            </c:extLst>
          </c:dPt>
          <c:dLbls>
            <c:dLbl>
              <c:idx val="0"/>
              <c:layout>
                <c:manualLayout>
                  <c:x val="0"/>
                  <c:y val="-3.0478894636931943E-3"/>
                </c:manualLayout>
              </c:layout>
              <c:tx>
                <c:rich>
                  <a:bodyPr/>
                  <a:lstStyle/>
                  <a:p>
                    <a:fld id="{7AD7C36D-8F1D-4101-86EB-7F56974C2FC9}" type="CELLRANGE">
                      <a:rPr lang="en-US" baseline="0"/>
                      <a:pPr/>
                      <a:t>[CELLRANGE]</a:t>
                    </a:fld>
                    <a:r>
                      <a:rPr lang="en-US" baseline="0"/>
                      <a:t>
</a:t>
                    </a:r>
                    <a:fld id="{6ABD12FC-DC04-43B7-98A1-0FF8439354C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a:lstStyle/>
                  <a:p>
                    <a:fld id="{7D2DA4DD-77AF-4A8E-91AE-C0971C221E6E}" type="CELLRANGE">
                      <a:rPr lang="en-US" baseline="0"/>
                      <a:pPr/>
                      <a:t>[CELLRANGE]</a:t>
                    </a:fld>
                    <a:r>
                      <a:rPr lang="en-US" baseline="0"/>
                      <a:t>
</a:t>
                    </a:r>
                    <a:fld id="{99E0CA38-AC10-45DA-BFC6-27DEA45FB84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a:lstStyle/>
                  <a:p>
                    <a:fld id="{EB77F129-EFA6-4E49-BF85-1F641CD27EA4}" type="CELLRANGE">
                      <a:rPr lang="en-US" baseline="0"/>
                      <a:pPr/>
                      <a:t>[CELLRANGE]</a:t>
                    </a:fld>
                    <a:r>
                      <a:rPr lang="en-US" baseline="0"/>
                      <a:t>
</a:t>
                    </a:r>
                    <a:fld id="{E7DB8BA4-6D6E-4D2E-882A-A8A35F182BD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a:lstStyle/>
                  <a:p>
                    <a:fld id="{4425CDC4-E8BE-48C8-A76B-8F4E1E0F5854}" type="CELLRANGE">
                      <a:rPr lang="en-US" baseline="0"/>
                      <a:pPr/>
                      <a:t>[CELLRANGE]</a:t>
                    </a:fld>
                    <a:r>
                      <a:rPr lang="en-US" baseline="0"/>
                      <a:t>
</a:t>
                    </a:r>
                    <a:fld id="{7107AE7B-5E22-4340-84E4-637329ED44D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a:lstStyle/>
                  <a:p>
                    <a:fld id="{B69CB6FD-E077-4C04-A60C-848B1C759FB8}" type="CELLRANGE">
                      <a:rPr lang="en-US" baseline="0"/>
                      <a:pPr/>
                      <a:t>[CELLRANGE]</a:t>
                    </a:fld>
                    <a:r>
                      <a:rPr lang="en-US" baseline="0"/>
                      <a:t>
</a:t>
                    </a:r>
                    <a:fld id="{CF800EDF-E1FB-4C45-89E2-9B710D683F5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a:lstStyle/>
                  <a:p>
                    <a:fld id="{ED67039A-DFC9-4C65-9B3B-88B0FE176B1E}" type="CELLRANGE">
                      <a:rPr lang="en-US" baseline="0"/>
                      <a:pPr/>
                      <a:t>[CELLRANGE]</a:t>
                    </a:fld>
                    <a:r>
                      <a:rPr lang="en-US" baseline="0"/>
                      <a:t>
</a:t>
                    </a:r>
                    <a:fld id="{50AAF67F-1C67-438E-B2BE-CCCA4F56726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a:lstStyle/>
                  <a:p>
                    <a:fld id="{F9AD4160-48D0-44D9-9FD0-3CC9E45E8213}" type="CELLRANGE">
                      <a:rPr lang="en-US" baseline="0"/>
                      <a:pPr/>
                      <a:t>[CELLRANGE]</a:t>
                    </a:fld>
                    <a:r>
                      <a:rPr lang="en-US" baseline="0"/>
                      <a:t>
</a:t>
                    </a:r>
                    <a:fld id="{FF34EC95-C59F-41AB-98A0-74BEA9DB98A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a:lstStyle/>
                  <a:p>
                    <a:fld id="{1B46CD45-76C5-4C89-B7E2-21ECE095CB8D}" type="CELLRANGE">
                      <a:rPr lang="en-US" baseline="0"/>
                      <a:pPr/>
                      <a:t>[CELLRANGE]</a:t>
                    </a:fld>
                    <a:r>
                      <a:rPr lang="en-US" baseline="0"/>
                      <a:t>
</a:t>
                    </a:r>
                    <a:fld id="{35F495DD-8D42-45F8-A98F-2D56896AF38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a:lstStyle/>
                  <a:p>
                    <a:fld id="{506FEFFD-18F9-415E-B6C8-C0DC2C3F7C15}" type="CELLRANGE">
                      <a:rPr lang="en-US" baseline="0"/>
                      <a:pPr/>
                      <a:t>[CELLRANGE]</a:t>
                    </a:fld>
                    <a:r>
                      <a:rPr lang="en-US" baseline="0"/>
                      <a:t>
</a:t>
                    </a:r>
                    <a:fld id="{78BEECC9-D275-4FD7-AEB4-30B6C10CB7D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a:lstStyle/>
                  <a:p>
                    <a:fld id="{DF359A36-8C4D-40E4-B4F8-BFB7CCC4CE80}" type="CELLRANGE">
                      <a:rPr lang="en-US" baseline="0"/>
                      <a:pPr/>
                      <a:t>[CELLRANGE]</a:t>
                    </a:fld>
                    <a:r>
                      <a:rPr lang="en-US" baseline="0"/>
                      <a:t>
</a:t>
                    </a:r>
                    <a:fld id="{2E3144E8-D818-4057-9696-D637F783C00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a:lstStyle/>
                  <a:p>
                    <a:fld id="{7F823C61-1427-43AC-B960-DA54BFAA4C1E}" type="CELLRANGE">
                      <a:rPr lang="en-US" baseline="0"/>
                      <a:pPr/>
                      <a:t>[CELLRANGE]</a:t>
                    </a:fld>
                    <a:r>
                      <a:rPr lang="en-US" baseline="0"/>
                      <a:t>
</a:t>
                    </a:r>
                    <a:fld id="{9F73D516-9E27-4FF8-AB90-B9DDA8DEC26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a:lstStyle/>
                  <a:p>
                    <a:fld id="{53704273-F77C-4BCF-BEE4-CF2DAE53A30E}" type="CELLRANGE">
                      <a:rPr lang="en-US" baseline="0"/>
                      <a:pPr/>
                      <a:t>[CELLRANGE]</a:t>
                    </a:fld>
                    <a:r>
                      <a:rPr lang="en-US" baseline="0"/>
                      <a:t>
</a:t>
                    </a:r>
                    <a:fld id="{49262494-F6F5-4ABC-8B8A-DBFFBE05142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a:lstStyle/>
                  <a:p>
                    <a:fld id="{3234F95C-3493-4F2B-8F7C-2E01101B5B8D}" type="CELLRANGE">
                      <a:rPr lang="en-US" baseline="0"/>
                      <a:pPr/>
                      <a:t>[CELLRANGE]</a:t>
                    </a:fld>
                    <a:r>
                      <a:rPr lang="en-US" baseline="0"/>
                      <a:t>
</a:t>
                    </a:r>
                    <a:fld id="{F1162C31-1142-4E1A-B683-525F577633E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a:lstStyle/>
                  <a:p>
                    <a:fld id="{6D7D8DD5-DA3A-4114-8821-C75E4B0F7FE7}" type="CELLRANGE">
                      <a:rPr lang="en-US" baseline="0"/>
                      <a:pPr/>
                      <a:t>[CELLRANGE]</a:t>
                    </a:fld>
                    <a:r>
                      <a:rPr lang="en-US" baseline="0"/>
                      <a:t>
</a:t>
                    </a:r>
                    <a:fld id="{FBC289CF-8BD6-4261-B305-B9304432B5F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a:lstStyle/>
                  <a:p>
                    <a:fld id="{7AE0AA25-9A23-40CA-8838-83535873D975}" type="CELLRANGE">
                      <a:rPr lang="en-US" baseline="0"/>
                      <a:pPr/>
                      <a:t>[CELLRANGE]</a:t>
                    </a:fld>
                    <a:r>
                      <a:rPr lang="en-US" baseline="0"/>
                      <a:t>
</a:t>
                    </a:r>
                    <a:fld id="{89532E10-5FA6-4DCE-8197-31AAE41EA7F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a:lstStyle/>
                  <a:p>
                    <a:fld id="{00D0E898-8211-4F3F-9804-C7DAB207F90B}" type="CELLRANGE">
                      <a:rPr lang="en-US" baseline="0"/>
                      <a:pPr/>
                      <a:t>[CELLRANGE]</a:t>
                    </a:fld>
                    <a:r>
                      <a:rPr lang="en-US" baseline="0"/>
                      <a:t>
</a:t>
                    </a:r>
                    <a:fld id="{E54D14EA-7C3A-47E8-91DA-0C8762C62CA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a:lstStyle/>
                  <a:p>
                    <a:fld id="{AFCD8FB6-30BB-4705-A31E-038D51CBA4EA}" type="CELLRANGE">
                      <a:rPr lang="en-US" baseline="0"/>
                      <a:pPr/>
                      <a:t>[CELLRANGE]</a:t>
                    </a:fld>
                    <a:r>
                      <a:rPr lang="en-US" baseline="0"/>
                      <a:t>
</a:t>
                    </a:r>
                    <a:fld id="{09060A45-94E0-447D-9296-E843ACDA4E8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a:lstStyle/>
                  <a:p>
                    <a:fld id="{D53AB5A4-3D51-488F-A0AE-97E7B6E196DA}" type="CELLRANGE">
                      <a:rPr lang="en-US" baseline="0"/>
                      <a:pPr/>
                      <a:t>[CELLRANGE]</a:t>
                    </a:fld>
                    <a:r>
                      <a:rPr lang="en-US" baseline="0"/>
                      <a:t>
</a:t>
                    </a:r>
                    <a:fld id="{F2C0A535-D885-4BDD-8488-ACA61DEB339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a:lstStyle/>
                  <a:p>
                    <a:fld id="{25202BA3-42FF-464F-AA5E-1B31164F430A}" type="CELLRANGE">
                      <a:rPr lang="en-US" baseline="0"/>
                      <a:pPr/>
                      <a:t>[CELLRANGE]</a:t>
                    </a:fld>
                    <a:r>
                      <a:rPr lang="en-US" baseline="0"/>
                      <a:t>
</a:t>
                    </a:r>
                    <a:fld id="{88D3B750-BF85-432C-A6F4-103B2E03F99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a:lstStyle/>
                  <a:p>
                    <a:fld id="{CF0140D8-7E2C-4EEB-A1A6-ACF5ACEA7E73}" type="CELLRANGE">
                      <a:rPr lang="en-US" baseline="0"/>
                      <a:pPr/>
                      <a:t>[CELLRANGE]</a:t>
                    </a:fld>
                    <a:r>
                      <a:rPr lang="en-US" baseline="0"/>
                      <a:t>
</a:t>
                    </a:r>
                    <a:fld id="{F35C7221-70F2-4E46-AA4C-DFBC2BC28A6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Castilla y León</c:v>
                </c:pt>
                <c:pt idx="1">
                  <c:v>Aragón</c:v>
                </c:pt>
                <c:pt idx="2">
                  <c:v>Galicia</c:v>
                </c:pt>
                <c:pt idx="3">
                  <c:v>Ceuta</c:v>
                </c:pt>
                <c:pt idx="4">
                  <c:v>Madrid, Comunidad de</c:v>
                </c:pt>
                <c:pt idx="5">
                  <c:v>Navarra, Comunidad Foral de</c:v>
                </c:pt>
                <c:pt idx="6">
                  <c:v>Castilla - La Mancha</c:v>
                </c:pt>
                <c:pt idx="7">
                  <c:v>Asturias, Principado de</c:v>
                </c:pt>
                <c:pt idx="8">
                  <c:v>Cantabria</c:v>
                </c:pt>
                <c:pt idx="9">
                  <c:v>Media Nacional</c:v>
                </c:pt>
                <c:pt idx="10">
                  <c:v>Rioja, La</c:v>
                </c:pt>
                <c:pt idx="11">
                  <c:v>Comunitat Valenciana</c:v>
                </c:pt>
                <c:pt idx="12">
                  <c:v>Andalucía</c:v>
                </c:pt>
                <c:pt idx="13">
                  <c:v>Extremadura</c:v>
                </c:pt>
                <c:pt idx="14">
                  <c:v>Balears, Illes</c:v>
                </c:pt>
                <c:pt idx="15">
                  <c:v>Melilla</c:v>
                </c:pt>
                <c:pt idx="16">
                  <c:v>Cataluña</c:v>
                </c:pt>
                <c:pt idx="17">
                  <c:v>Murcia, Región de</c:v>
                </c:pt>
                <c:pt idx="18">
                  <c:v>Canarias</c:v>
                </c:pt>
                <c:pt idx="19">
                  <c:v>País Vasco</c:v>
                </c:pt>
              </c:strCache>
            </c:strRef>
          </c:cat>
          <c:val>
            <c:numRef>
              <c:f>'11ListaEsperaGIII'!$O$13:$O$32</c:f>
              <c:numCache>
                <c:formatCode>0.00%</c:formatCode>
                <c:ptCount val="20"/>
                <c:pt idx="0">
                  <c:v>0.99890515155007487</c:v>
                </c:pt>
                <c:pt idx="1">
                  <c:v>0.99739670809539804</c:v>
                </c:pt>
                <c:pt idx="2">
                  <c:v>0.99518688425960744</c:v>
                </c:pt>
                <c:pt idx="3">
                  <c:v>0.9853300733496333</c:v>
                </c:pt>
                <c:pt idx="4">
                  <c:v>0.9758046033461022</c:v>
                </c:pt>
                <c:pt idx="5">
                  <c:v>0.97540077390823654</c:v>
                </c:pt>
                <c:pt idx="6">
                  <c:v>0.97176460223768835</c:v>
                </c:pt>
                <c:pt idx="7">
                  <c:v>0.96369099787154122</c:v>
                </c:pt>
                <c:pt idx="8">
                  <c:v>0.94242317202401982</c:v>
                </c:pt>
                <c:pt idx="9">
                  <c:v>0.94024275509611477</c:v>
                </c:pt>
                <c:pt idx="10">
                  <c:v>0.93029490616621979</c:v>
                </c:pt>
                <c:pt idx="11">
                  <c:v>0.92918418117869095</c:v>
                </c:pt>
                <c:pt idx="12">
                  <c:v>0.92000324014071466</c:v>
                </c:pt>
                <c:pt idx="13">
                  <c:v>0.91898253606681857</c:v>
                </c:pt>
                <c:pt idx="14">
                  <c:v>0.91674629718107981</c:v>
                </c:pt>
                <c:pt idx="15">
                  <c:v>0.91100123609394312</c:v>
                </c:pt>
                <c:pt idx="16">
                  <c:v>0.90714107573364366</c:v>
                </c:pt>
                <c:pt idx="17">
                  <c:v>0.88834754364596025</c:v>
                </c:pt>
                <c:pt idx="18">
                  <c:v>0.8859293193717277</c:v>
                </c:pt>
                <c:pt idx="19">
                  <c:v>0.86733601753223588</c:v>
                </c:pt>
              </c:numCache>
            </c:numRef>
          </c:val>
          <c:extLst>
            <c:ext xmlns:c15="http://schemas.microsoft.com/office/drawing/2012/chart" uri="{02D57815-91ED-43cb-92C2-25804820EDAC}">
              <c15:datalabelsRange>
                <c15:f>'11ListaEsperaGIII'!$M$13:$M$32</c15:f>
                <c15:dlblRangeCache>
                  <c:ptCount val="20"/>
                  <c:pt idx="0">
                    <c:v>34.670</c:v>
                  </c:pt>
                  <c:pt idx="1">
                    <c:v>11.877</c:v>
                  </c:pt>
                  <c:pt idx="2">
                    <c:v>26.466</c:v>
                  </c:pt>
                  <c:pt idx="3">
                    <c:v>403</c:v>
                  </c:pt>
                  <c:pt idx="4">
                    <c:v>59.608</c:v>
                  </c:pt>
                  <c:pt idx="5">
                    <c:v>3.529</c:v>
                  </c:pt>
                  <c:pt idx="6">
                    <c:v>22.061</c:v>
                  </c:pt>
                  <c:pt idx="7">
                    <c:v>7.697</c:v>
                  </c:pt>
                  <c:pt idx="8">
                    <c:v>5.336</c:v>
                  </c:pt>
                  <c:pt idx="9">
                    <c:v>404.751</c:v>
                  </c:pt>
                  <c:pt idx="10">
                    <c:v>2.429</c:v>
                  </c:pt>
                  <c:pt idx="11">
                    <c:v>43.326</c:v>
                  </c:pt>
                  <c:pt idx="12">
                    <c:v>79.503</c:v>
                  </c:pt>
                  <c:pt idx="13">
                    <c:v>12.103</c:v>
                  </c:pt>
                  <c:pt idx="14">
                    <c:v>7.675</c:v>
                  </c:pt>
                  <c:pt idx="15">
                    <c:v>737</c:v>
                  </c:pt>
                  <c:pt idx="16">
                    <c:v>43.648</c:v>
                  </c:pt>
                  <c:pt idx="17">
                    <c:v>13.128</c:v>
                  </c:pt>
                  <c:pt idx="18">
                    <c:v>13.537</c:v>
                  </c:pt>
                  <c:pt idx="19">
                    <c:v>17.018</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chemeClr val="accent2"/>
            </a:solidFill>
          </c:spPr>
          <c:invertIfNegative val="0"/>
          <c:dPt>
            <c:idx val="8"/>
            <c:invertIfNegative val="0"/>
            <c:bubble3D val="0"/>
            <c:extLst>
              <c:ext xmlns:c16="http://schemas.microsoft.com/office/drawing/2014/chart" uri="{C3380CC4-5D6E-409C-BE32-E72D297353CC}">
                <c16:uniqueId val="{00000017-C55D-4E29-9CD8-90CA83D3C1E4}"/>
              </c:ext>
            </c:extLst>
          </c:dPt>
          <c:dPt>
            <c:idx val="9"/>
            <c:invertIfNegative val="0"/>
            <c:bubble3D val="0"/>
            <c:spPr>
              <a:solidFill>
                <a:schemeClr val="accent2">
                  <a:lumMod val="50000"/>
                </a:schemeClr>
              </a:solidFill>
            </c:spPr>
            <c:extLst>
              <c:ext xmlns:c16="http://schemas.microsoft.com/office/drawing/2014/chart" uri="{C3380CC4-5D6E-409C-BE32-E72D297353CC}">
                <c16:uniqueId val="{00000018-C55D-4E29-9CD8-90CA83D3C1E4}"/>
              </c:ext>
            </c:extLst>
          </c:dPt>
          <c:dPt>
            <c:idx val="10"/>
            <c:invertIfNegative val="0"/>
            <c:bubble3D val="0"/>
            <c:extLst>
              <c:ext xmlns:c16="http://schemas.microsoft.com/office/drawing/2014/chart" uri="{C3380CC4-5D6E-409C-BE32-E72D297353CC}">
                <c16:uniqueId val="{0000001A-C55D-4E29-9CD8-90CA83D3C1E4}"/>
              </c:ext>
            </c:extLst>
          </c:dPt>
          <c:dPt>
            <c:idx val="11"/>
            <c:invertIfNegative val="0"/>
            <c:bubble3D val="0"/>
            <c:extLst>
              <c:ext xmlns:c16="http://schemas.microsoft.com/office/drawing/2014/chart" uri="{C3380CC4-5D6E-409C-BE32-E72D297353CC}">
                <c16:uniqueId val="{0000001C-C55D-4E29-9CD8-90CA83D3C1E4}"/>
              </c:ext>
            </c:extLst>
          </c:dPt>
          <c:dLbls>
            <c:dLbl>
              <c:idx val="0"/>
              <c:layout>
                <c:manualLayout>
                  <c:x val="0"/>
                  <c:y val="2.3297274756543279E-2"/>
                </c:manualLayout>
              </c:layout>
              <c:tx>
                <c:rich>
                  <a:bodyPr/>
                  <a:lstStyle/>
                  <a:p>
                    <a:fld id="{50F9E7AE-2904-438C-BF33-145340C6ED28}" type="CELLRANGE">
                      <a:rPr lang="en-US" baseline="0"/>
                      <a:pPr/>
                      <a:t>[CELLRANGE]</a:t>
                    </a:fld>
                    <a:r>
                      <a:rPr lang="en-US" baseline="0"/>
                      <a:t>
</a:t>
                    </a:r>
                    <a:fld id="{AC88728F-E232-40A3-B338-BA66F566627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a:lstStyle/>
                  <a:p>
                    <a:fld id="{AE96E0E4-71D8-43EC-8118-BC96C265FE57}" type="CELLRANGE">
                      <a:rPr lang="en-US" baseline="0"/>
                      <a:pPr/>
                      <a:t>[CELLRANGE]</a:t>
                    </a:fld>
                    <a:r>
                      <a:rPr lang="en-US" baseline="0"/>
                      <a:t>
</a:t>
                    </a:r>
                    <a:fld id="{797D0AD0-8488-4136-99CB-99F15456193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a:lstStyle/>
                  <a:p>
                    <a:fld id="{60EF47A0-0682-4753-950A-A04476A3F06A}" type="CELLRANGE">
                      <a:rPr lang="en-US" baseline="0"/>
                      <a:pPr/>
                      <a:t>[CELLRANGE]</a:t>
                    </a:fld>
                    <a:r>
                      <a:rPr lang="en-US" baseline="0"/>
                      <a:t>
</a:t>
                    </a:r>
                    <a:fld id="{29286810-FF63-4B5C-B0A3-34FF79398D9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a:lstStyle/>
                  <a:p>
                    <a:fld id="{2DAE423E-1120-4D84-96FA-43BACBE9FBDA}" type="CELLRANGE">
                      <a:rPr lang="en-US" baseline="0"/>
                      <a:pPr/>
                      <a:t>[CELLRANGE]</a:t>
                    </a:fld>
                    <a:r>
                      <a:rPr lang="en-US" baseline="0"/>
                      <a:t>
</a:t>
                    </a:r>
                    <a:fld id="{4ACDDB59-A11E-4367-BF9C-80D40071E11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a:lstStyle/>
                  <a:p>
                    <a:fld id="{5A0C6973-1EC7-4EB1-AE33-8FE1A165CF6F}" type="CELLRANGE">
                      <a:rPr lang="en-US" baseline="0"/>
                      <a:pPr/>
                      <a:t>[CELLRANGE]</a:t>
                    </a:fld>
                    <a:r>
                      <a:rPr lang="en-US" baseline="0"/>
                      <a:t>
</a:t>
                    </a:r>
                    <a:fld id="{F985CC2B-2C43-46A9-9033-F21D2E0B38D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a:lstStyle/>
                  <a:p>
                    <a:fld id="{A6E39A70-7EA6-4AE1-B0E9-D61CC94BADB9}" type="CELLRANGE">
                      <a:rPr lang="en-US" baseline="0"/>
                      <a:pPr/>
                      <a:t>[CELLRANGE]</a:t>
                    </a:fld>
                    <a:r>
                      <a:rPr lang="en-US" baseline="0"/>
                      <a:t>
</a:t>
                    </a:r>
                    <a:fld id="{4E65113E-A4CD-4FD4-9784-CAFDBC05951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a:lstStyle/>
                  <a:p>
                    <a:fld id="{1FE7D10C-C955-40B4-8C38-41B91A84D69E}" type="CELLRANGE">
                      <a:rPr lang="en-US" baseline="0"/>
                      <a:pPr/>
                      <a:t>[CELLRANGE]</a:t>
                    </a:fld>
                    <a:r>
                      <a:rPr lang="en-US" baseline="0"/>
                      <a:t>
</a:t>
                    </a:r>
                    <a:fld id="{F9C20DE0-8FE6-40E2-A128-50DCD4A691C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a:lstStyle/>
                  <a:p>
                    <a:fld id="{19BE2208-BF35-4EF9-A63A-681DAE9938E4}" type="CELLRANGE">
                      <a:rPr lang="en-US" baseline="0"/>
                      <a:pPr/>
                      <a:t>[CELLRANGE]</a:t>
                    </a:fld>
                    <a:r>
                      <a:rPr lang="en-US" baseline="0"/>
                      <a:t>
</a:t>
                    </a:r>
                    <a:fld id="{50A27805-738E-4052-B16B-ACF33711223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3913043478260359E-3"/>
                  <c:y val="6.6481876681302636E-3"/>
                </c:manualLayout>
              </c:layout>
              <c:tx>
                <c:rich>
                  <a:bodyPr/>
                  <a:lstStyle/>
                  <a:p>
                    <a:fld id="{B642A7BE-062C-4B28-9716-AE7065B0858C}" type="CELLRANGE">
                      <a:rPr lang="en-US" sz="600" baseline="0"/>
                      <a:pPr/>
                      <a:t>[CELLRANGE]</a:t>
                    </a:fld>
                    <a:r>
                      <a:rPr lang="en-US" sz="600" baseline="0"/>
                      <a:t>
</a:t>
                    </a:r>
                    <a:fld id="{CA4C2DA4-1276-4BB1-A682-4453670556D1}" type="VALUE">
                      <a:rPr lang="en-US" sz="600" baseline="0"/>
                      <a:pPr/>
                      <a:t>[VALOR]</a:t>
                    </a:fld>
                    <a:endParaRPr lang="en-US" sz="600"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404348903808225E-3"/>
                  <c:y val="-1.6182343855868898E-3"/>
                </c:manualLayout>
              </c:layout>
              <c:tx>
                <c:rich>
                  <a:bodyPr/>
                  <a:lstStyle/>
                  <a:p>
                    <a:fld id="{D958BA5D-E703-468C-B34E-1504E5B9B231}" type="CELLRANGE">
                      <a:rPr lang="en-US" sz="600" baseline="0"/>
                      <a:pPr/>
                      <a:t>[CELLRANGE]</a:t>
                    </a:fld>
                    <a:r>
                      <a:rPr lang="en-US" sz="600" baseline="0"/>
                      <a:t>
</a:t>
                    </a:r>
                    <a:fld id="{9DE502EC-27D7-4550-AB8A-ACC9CEC1CA14}" type="VALUE">
                      <a:rPr lang="en-US" sz="600" baseline="0"/>
                      <a:pPr/>
                      <a:t>[VALOR]</a:t>
                    </a:fld>
                    <a:endParaRPr lang="en-US" sz="600"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5.1684765124386241E-5"/>
                  <c:y val="-2.6043591157198349E-3"/>
                </c:manualLayout>
              </c:layout>
              <c:tx>
                <c:rich>
                  <a:bodyPr/>
                  <a:lstStyle/>
                  <a:p>
                    <a:fld id="{A9D0E65F-3A6B-4728-B7D7-785BBEEC31BB}" type="CELLRANGE">
                      <a:rPr lang="en-US" sz="600" baseline="0"/>
                      <a:pPr/>
                      <a:t>[CELLRANGE]</a:t>
                    </a:fld>
                    <a:r>
                      <a:rPr lang="en-US" sz="600" baseline="0"/>
                      <a:t>
</a:t>
                    </a:r>
                    <a:fld id="{FA26F881-93B9-4E02-BD3E-E58591ECF79C}" type="VALUE">
                      <a:rPr lang="en-US" sz="600" baseline="0"/>
                      <a:pPr/>
                      <a:t>[VALOR]</a:t>
                    </a:fld>
                    <a:endParaRPr lang="en-US" sz="600"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0"/>
                  <c:y val="-1.9317225534193593E-3"/>
                </c:manualLayout>
              </c:layout>
              <c:tx>
                <c:rich>
                  <a:bodyPr rot="-5400000" spcFirstLastPara="1" vertOverflow="ellipsis" wrap="square" lIns="38100" tIns="19050" rIns="38100" bIns="19050" anchor="ctr" anchorCtr="1">
                    <a:spAutoFit/>
                  </a:bodyPr>
                  <a:lstStyle/>
                  <a:p>
                    <a:pPr>
                      <a:defRPr sz="600" b="1" i="0" u="none" strike="noStrike" kern="1200" baseline="0">
                        <a:solidFill>
                          <a:schemeClr val="bg1"/>
                        </a:solidFill>
                        <a:latin typeface="+mn-lt"/>
                        <a:ea typeface="+mn-ea"/>
                        <a:cs typeface="+mn-cs"/>
                      </a:defRPr>
                    </a:pPr>
                    <a:fld id="{E4217923-1BA3-4F7B-9111-52B2888E69E8}" type="CELLRANGE">
                      <a:rPr lang="en-US" sz="600" baseline="0"/>
                      <a:pPr>
                        <a:defRPr sz="600" b="1" i="0" u="none" strike="noStrike" kern="1200" baseline="0">
                          <a:solidFill>
                            <a:schemeClr val="bg1"/>
                          </a:solidFill>
                          <a:latin typeface="+mn-lt"/>
                          <a:ea typeface="+mn-ea"/>
                          <a:cs typeface="+mn-cs"/>
                        </a:defRPr>
                      </a:pPr>
                      <a:t>[CELLRANGE]</a:t>
                    </a:fld>
                    <a:r>
                      <a:rPr lang="en-US" sz="600" baseline="0"/>
                      <a:t>
</a:t>
                    </a:r>
                    <a:fld id="{E41ADA61-E57E-4A51-8430-971D5F7C98EC}" type="VALUE">
                      <a:rPr lang="en-US" sz="600" baseline="0"/>
                      <a:pPr>
                        <a:defRPr sz="600" b="1" i="0" u="none" strike="noStrike" kern="1200" baseline="0">
                          <a:solidFill>
                            <a:schemeClr val="bg1"/>
                          </a:solidFill>
                          <a:latin typeface="+mn-lt"/>
                          <a:ea typeface="+mn-ea"/>
                          <a:cs typeface="+mn-cs"/>
                        </a:defRPr>
                      </a:pPr>
                      <a:t>[VALOR]</a:t>
                    </a:fld>
                    <a:endParaRPr lang="en-US" sz="600" baseline="0"/>
                  </a:p>
                </c:rich>
              </c:tx>
              <c:spPr>
                <a:solidFill>
                  <a:schemeClr val="accent2"/>
                </a:solid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a:lstStyle/>
                  <a:p>
                    <a:fld id="{6C70C6D2-BE94-4251-A87C-9139E18A3C90}" type="CELLRANGE">
                      <a:rPr lang="en-US" baseline="0"/>
                      <a:pPr/>
                      <a:t>[CELLRANGE]</a:t>
                    </a:fld>
                    <a:r>
                      <a:rPr lang="en-US" baseline="0"/>
                      <a:t>
</a:t>
                    </a:r>
                    <a:fld id="{9AAE5819-C440-4233-90C6-B499867F221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1.3913043478260871E-3"/>
                  <c:y val="9.8200341779706968E-4"/>
                </c:manualLayout>
              </c:layout>
              <c:tx>
                <c:rich>
                  <a:bodyPr/>
                  <a:lstStyle/>
                  <a:p>
                    <a:fld id="{B7AA1F61-8C77-471A-B85D-E38FA1060B83}" type="CELLRANGE">
                      <a:rPr lang="en-US" baseline="0"/>
                      <a:pPr/>
                      <a:t>[CELLRANGE]</a:t>
                    </a:fld>
                    <a:r>
                      <a:rPr lang="en-US" baseline="0"/>
                      <a:t>
</a:t>
                    </a:r>
                    <a:fld id="{0201EF7B-6F12-4C79-82F7-4D39CA7DBBF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a:lstStyle/>
                  <a:p>
                    <a:fld id="{8A8A10CD-DE63-49AC-B573-3F26524B5F2F}" type="CELLRANGE">
                      <a:rPr lang="en-US" baseline="0"/>
                      <a:pPr/>
                      <a:t>[CELLRANGE]</a:t>
                    </a:fld>
                    <a:r>
                      <a:rPr lang="en-US" baseline="0"/>
                      <a:t>
</a:t>
                    </a:r>
                    <a:fld id="{24B31265-EE9F-4CC6-AB67-E0179DA6AAC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a:lstStyle/>
                  <a:p>
                    <a:fld id="{52FEF5EA-D465-43B3-A8BC-F27893C9636B}" type="CELLRANGE">
                      <a:rPr lang="en-US" baseline="0"/>
                      <a:pPr/>
                      <a:t>[CELLRANGE]</a:t>
                    </a:fld>
                    <a:r>
                      <a:rPr lang="en-US" baseline="0"/>
                      <a:t>
</a:t>
                    </a:r>
                    <a:fld id="{2ADA6755-9EBE-4DAF-BD27-CED60216A27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a:lstStyle/>
                  <a:p>
                    <a:fld id="{5C3EB6E6-CDED-46DB-893C-4512A38C3C2A}" type="CELLRANGE">
                      <a:rPr lang="en-US" baseline="0"/>
                      <a:pPr/>
                      <a:t>[CELLRANGE]</a:t>
                    </a:fld>
                    <a:r>
                      <a:rPr lang="en-US" baseline="0"/>
                      <a:t>
</a:t>
                    </a:r>
                    <a:fld id="{44888372-0D0A-4148-82D2-FC0B7EB89D8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a:lstStyle/>
                  <a:p>
                    <a:fld id="{EE1C7038-6240-4487-B349-7EC17CDC166E}" type="CELLRANGE">
                      <a:rPr lang="en-US" baseline="0"/>
                      <a:pPr/>
                      <a:t>[CELLRANGE]</a:t>
                    </a:fld>
                    <a:r>
                      <a:rPr lang="en-US" baseline="0"/>
                      <a:t>
</a:t>
                    </a:r>
                    <a:fld id="{B5D33168-EA02-4B53-A851-DD34D8E61EE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a:lstStyle/>
                  <a:p>
                    <a:fld id="{670E9B07-D03E-425F-8238-6F880E83F45A}" type="CELLRANGE">
                      <a:rPr lang="en-US" baseline="0"/>
                      <a:pPr/>
                      <a:t>[CELLRANGE]</a:t>
                    </a:fld>
                    <a:r>
                      <a:rPr lang="en-US" baseline="0"/>
                      <a:t>
</a:t>
                    </a:r>
                    <a:fld id="{534A6D7D-38E1-4238-93B5-6758FB1B2D7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a:lstStyle/>
                  <a:p>
                    <a:fld id="{92671529-E76A-4BC1-A585-B99E9F8300E8}" type="CELLRANGE">
                      <a:rPr lang="en-US" baseline="0"/>
                      <a:pPr/>
                      <a:t>[CELLRANGE]</a:t>
                    </a:fld>
                    <a:r>
                      <a:rPr lang="en-US" baseline="0"/>
                      <a:t>
</a:t>
                    </a:r>
                    <a:fld id="{02CEF861-2FDA-44C6-A86E-C5140B3A2A9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Castilla y León</c:v>
                </c:pt>
                <c:pt idx="1">
                  <c:v>Aragón</c:v>
                </c:pt>
                <c:pt idx="2">
                  <c:v>Galicia</c:v>
                </c:pt>
                <c:pt idx="3">
                  <c:v>Ceuta</c:v>
                </c:pt>
                <c:pt idx="4">
                  <c:v>Madrid, Comunidad de</c:v>
                </c:pt>
                <c:pt idx="5">
                  <c:v>Navarra, Comunidad Foral de</c:v>
                </c:pt>
                <c:pt idx="6">
                  <c:v>Castilla - La Mancha</c:v>
                </c:pt>
                <c:pt idx="7">
                  <c:v>Asturias, Principado de</c:v>
                </c:pt>
                <c:pt idx="8">
                  <c:v>Cantabria</c:v>
                </c:pt>
                <c:pt idx="9">
                  <c:v>Media Nacional</c:v>
                </c:pt>
                <c:pt idx="10">
                  <c:v>Rioja, La</c:v>
                </c:pt>
                <c:pt idx="11">
                  <c:v>Comunitat Valenciana</c:v>
                </c:pt>
                <c:pt idx="12">
                  <c:v>Andalucía</c:v>
                </c:pt>
                <c:pt idx="13">
                  <c:v>Extremadura</c:v>
                </c:pt>
                <c:pt idx="14">
                  <c:v>Balears, Illes</c:v>
                </c:pt>
                <c:pt idx="15">
                  <c:v>Melilla</c:v>
                </c:pt>
                <c:pt idx="16">
                  <c:v>Cataluña</c:v>
                </c:pt>
                <c:pt idx="17">
                  <c:v>Murcia, Región de</c:v>
                </c:pt>
                <c:pt idx="18">
                  <c:v>Canarias</c:v>
                </c:pt>
                <c:pt idx="19">
                  <c:v>País Vasco</c:v>
                </c:pt>
              </c:strCache>
            </c:strRef>
          </c:cat>
          <c:val>
            <c:numRef>
              <c:f>'11ListaEsperaGIII'!$P$13:$P$32</c:f>
              <c:numCache>
                <c:formatCode>0.00%</c:formatCode>
                <c:ptCount val="20"/>
                <c:pt idx="0">
                  <c:v>1.0948484499250894E-3</c:v>
                </c:pt>
                <c:pt idx="1">
                  <c:v>2.6032919046019482E-3</c:v>
                </c:pt>
                <c:pt idx="2">
                  <c:v>4.8131157403925699E-3</c:v>
                </c:pt>
                <c:pt idx="3">
                  <c:v>1.4669926650366748E-2</c:v>
                </c:pt>
                <c:pt idx="4">
                  <c:v>2.4195396653897784E-2</c:v>
                </c:pt>
                <c:pt idx="5">
                  <c:v>2.4599226091763404E-2</c:v>
                </c:pt>
                <c:pt idx="6">
                  <c:v>2.8235397762311692E-2</c:v>
                </c:pt>
                <c:pt idx="7">
                  <c:v>3.6309002128458744E-2</c:v>
                </c:pt>
                <c:pt idx="8">
                  <c:v>5.7576827975980217E-2</c:v>
                </c:pt>
                <c:pt idx="9">
                  <c:v>5.9757244903885245E-2</c:v>
                </c:pt>
                <c:pt idx="10">
                  <c:v>6.9705093833780166E-2</c:v>
                </c:pt>
                <c:pt idx="11">
                  <c:v>7.0815818821309079E-2</c:v>
                </c:pt>
                <c:pt idx="12">
                  <c:v>7.9996759859285324E-2</c:v>
                </c:pt>
                <c:pt idx="13">
                  <c:v>8.1017463933181474E-2</c:v>
                </c:pt>
                <c:pt idx="14">
                  <c:v>8.3253702818920208E-2</c:v>
                </c:pt>
                <c:pt idx="15">
                  <c:v>8.8998763906056863E-2</c:v>
                </c:pt>
                <c:pt idx="16">
                  <c:v>9.2858924266356307E-2</c:v>
                </c:pt>
                <c:pt idx="17">
                  <c:v>0.11165245635403979</c:v>
                </c:pt>
                <c:pt idx="18">
                  <c:v>0.11407068062827225</c:v>
                </c:pt>
                <c:pt idx="19">
                  <c:v>0.13266398246776412</c:v>
                </c:pt>
              </c:numCache>
            </c:numRef>
          </c:val>
          <c:extLst>
            <c:ext xmlns:c15="http://schemas.microsoft.com/office/drawing/2012/chart" uri="{02D57815-91ED-43cb-92C2-25804820EDAC}">
              <c15:datalabelsRange>
                <c15:f>'11ListaEsperaGIII'!$N$13:$N$32</c15:f>
                <c15:dlblRangeCache>
                  <c:ptCount val="20"/>
                  <c:pt idx="0">
                    <c:v>38</c:v>
                  </c:pt>
                  <c:pt idx="1">
                    <c:v>31</c:v>
                  </c:pt>
                  <c:pt idx="2">
                    <c:v>128</c:v>
                  </c:pt>
                  <c:pt idx="3">
                    <c:v>6</c:v>
                  </c:pt>
                  <c:pt idx="4">
                    <c:v>1.478</c:v>
                  </c:pt>
                  <c:pt idx="5">
                    <c:v>89</c:v>
                  </c:pt>
                  <c:pt idx="6">
                    <c:v>641</c:v>
                  </c:pt>
                  <c:pt idx="7">
                    <c:v>290</c:v>
                  </c:pt>
                  <c:pt idx="8">
                    <c:v>326</c:v>
                  </c:pt>
                  <c:pt idx="9">
                    <c:v>25.724</c:v>
                  </c:pt>
                  <c:pt idx="10">
                    <c:v>182</c:v>
                  </c:pt>
                  <c:pt idx="11">
                    <c:v>3.302</c:v>
                  </c:pt>
                  <c:pt idx="12">
                    <c:v>6.913</c:v>
                  </c:pt>
                  <c:pt idx="13">
                    <c:v>1.067</c:v>
                  </c:pt>
                  <c:pt idx="14">
                    <c:v>697</c:v>
                  </c:pt>
                  <c:pt idx="15">
                    <c:v>72</c:v>
                  </c:pt>
                  <c:pt idx="16">
                    <c:v>4.468</c:v>
                  </c:pt>
                  <c:pt idx="17">
                    <c:v>1.650</c:v>
                  </c:pt>
                  <c:pt idx="18">
                    <c:v>1.743</c:v>
                  </c:pt>
                  <c:pt idx="19">
                    <c:v>2.603</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'11ListaEsperaGIII'!$L$13:$L$32</c:f>
              <c:strCache>
                <c:ptCount val="20"/>
                <c:pt idx="0">
                  <c:v>Castilla y León</c:v>
                </c:pt>
                <c:pt idx="1">
                  <c:v>Aragón</c:v>
                </c:pt>
                <c:pt idx="2">
                  <c:v>Galicia</c:v>
                </c:pt>
                <c:pt idx="3">
                  <c:v>Ceuta</c:v>
                </c:pt>
                <c:pt idx="4">
                  <c:v>Madrid, Comunidad de</c:v>
                </c:pt>
                <c:pt idx="5">
                  <c:v>Navarra, Comunidad Foral de</c:v>
                </c:pt>
                <c:pt idx="6">
                  <c:v>Castilla - La Mancha</c:v>
                </c:pt>
                <c:pt idx="7">
                  <c:v>Asturias, Principado de</c:v>
                </c:pt>
                <c:pt idx="8">
                  <c:v>Cantabria</c:v>
                </c:pt>
                <c:pt idx="9">
                  <c:v>Media Nacional</c:v>
                </c:pt>
                <c:pt idx="10">
                  <c:v>Rioja, La</c:v>
                </c:pt>
                <c:pt idx="11">
                  <c:v>Comunitat Valenciana</c:v>
                </c:pt>
                <c:pt idx="12">
                  <c:v>Andalucía</c:v>
                </c:pt>
                <c:pt idx="13">
                  <c:v>Extremadura</c:v>
                </c:pt>
                <c:pt idx="14">
                  <c:v>Balears, Illes</c:v>
                </c:pt>
                <c:pt idx="15">
                  <c:v>Melilla</c:v>
                </c:pt>
                <c:pt idx="16">
                  <c:v>Cataluña</c:v>
                </c:pt>
                <c:pt idx="17">
                  <c:v>Murcia, Región de</c:v>
                </c:pt>
                <c:pt idx="18">
                  <c:v>Canarias</c:v>
                </c:pt>
                <c:pt idx="19">
                  <c:v>País Vasco</c:v>
                </c:pt>
              </c:strCache>
            </c:strRef>
          </c:cat>
          <c:val>
            <c:numRef>
              <c:f>'11ListaEsperaGIII'!$Q$13:$Q$32</c:f>
              <c:numCache>
                <c:formatCode>0.00%</c:formatCode>
                <c:ptCount val="20"/>
                <c:pt idx="0">
                  <c:v>0.94024275509611477</c:v>
                </c:pt>
                <c:pt idx="1">
                  <c:v>0.94024275509611477</c:v>
                </c:pt>
                <c:pt idx="2">
                  <c:v>0.94024275509611477</c:v>
                </c:pt>
                <c:pt idx="3">
                  <c:v>0.94024275509611477</c:v>
                </c:pt>
                <c:pt idx="4">
                  <c:v>0.94024275509611477</c:v>
                </c:pt>
                <c:pt idx="5">
                  <c:v>0.94024275509611477</c:v>
                </c:pt>
                <c:pt idx="6">
                  <c:v>0.94024275509611477</c:v>
                </c:pt>
                <c:pt idx="7">
                  <c:v>0.94024275509611477</c:v>
                </c:pt>
                <c:pt idx="8">
                  <c:v>0.94024275509611477</c:v>
                </c:pt>
                <c:pt idx="9">
                  <c:v>0.94024275509611477</c:v>
                </c:pt>
                <c:pt idx="10">
                  <c:v>0.94024275509611477</c:v>
                </c:pt>
                <c:pt idx="11">
                  <c:v>0.94024275509611477</c:v>
                </c:pt>
                <c:pt idx="12">
                  <c:v>0.94024275509611477</c:v>
                </c:pt>
                <c:pt idx="13">
                  <c:v>0.94024275509611477</c:v>
                </c:pt>
                <c:pt idx="14">
                  <c:v>0.94024275509611477</c:v>
                </c:pt>
                <c:pt idx="15">
                  <c:v>0.94024275509611477</c:v>
                </c:pt>
                <c:pt idx="16">
                  <c:v>0.94024275509611477</c:v>
                </c:pt>
                <c:pt idx="17">
                  <c:v>0.94024275509611477</c:v>
                </c:pt>
                <c:pt idx="18">
                  <c:v>0.94024275509611477</c:v>
                </c:pt>
                <c:pt idx="19">
                  <c:v>0.94024275509611477</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4347826086956523"/>
          <c:y val="0.88916427502636941"/>
          <c:w val="0.56405624638538954"/>
          <c:h val="4.9842928512440619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spPr>
              <a:solidFill>
                <a:schemeClr val="accent6">
                  <a:lumMod val="50000"/>
                </a:schemeClr>
              </a:solidFill>
            </c:spPr>
            <c:extLst>
              <c:ext xmlns:c16="http://schemas.microsoft.com/office/drawing/2014/chart" uri="{C3380CC4-5D6E-409C-BE32-E72D297353CC}">
                <c16:uniqueId val="{00000000-5DC1-4B08-97F0-0CCFE9C60108}"/>
              </c:ext>
            </c:extLst>
          </c:dPt>
          <c:dPt>
            <c:idx val="10"/>
            <c:invertIfNegative val="0"/>
            <c:bubble3D val="0"/>
            <c:spPr>
              <a:solidFill>
                <a:schemeClr val="accent6"/>
              </a:solidFill>
            </c:spPr>
            <c:extLst>
              <c:ext xmlns:c16="http://schemas.microsoft.com/office/drawing/2014/chart" uri="{C3380CC4-5D6E-409C-BE32-E72D297353CC}">
                <c16:uniqueId val="{0000000F-5DC1-4B08-97F0-0CCFE9C60108}"/>
              </c:ext>
            </c:extLst>
          </c:dPt>
          <c:dPt>
            <c:idx val="11"/>
            <c:invertIfNegative val="0"/>
            <c:bubble3D val="0"/>
            <c:extLst>
              <c:ext xmlns:c16="http://schemas.microsoft.com/office/drawing/2014/chart" uri="{C3380CC4-5D6E-409C-BE32-E72D297353CC}">
                <c16:uniqueId val="{00000001-5DC1-4B08-97F0-0CCFE9C60108}"/>
              </c:ext>
            </c:extLst>
          </c:dPt>
          <c:dPt>
            <c:idx val="12"/>
            <c:invertIfNegative val="0"/>
            <c:bubble3D val="0"/>
            <c:extLst>
              <c:ext xmlns:c16="http://schemas.microsoft.com/office/drawing/2014/chart" uri="{C3380CC4-5D6E-409C-BE32-E72D297353CC}">
                <c16:uniqueId val="{00000002-5DC1-4B08-97F0-0CCFE9C60108}"/>
              </c:ext>
            </c:extLst>
          </c:dPt>
          <c:dPt>
            <c:idx val="13"/>
            <c:invertIfNegative val="0"/>
            <c:bubble3D val="0"/>
            <c:extLst>
              <c:ext xmlns:c16="http://schemas.microsoft.com/office/drawing/2014/chart" uri="{C3380CC4-5D6E-409C-BE32-E72D297353CC}">
                <c16:uniqueId val="{00000004-5DC1-4B08-97F0-0CCFE9C60108}"/>
              </c:ext>
            </c:extLst>
          </c:dPt>
          <c:dPt>
            <c:idx val="14"/>
            <c:invertIfNegative val="0"/>
            <c:bubble3D val="0"/>
            <c:extLst>
              <c:ext xmlns:c16="http://schemas.microsoft.com/office/drawing/2014/chart" uri="{C3380CC4-5D6E-409C-BE32-E72D297353CC}">
                <c16:uniqueId val="{00000005-5DC1-4B08-97F0-0CCFE9C60108}"/>
              </c:ext>
            </c:extLst>
          </c:dPt>
          <c:dLbls>
            <c:dLbl>
              <c:idx val="0"/>
              <c:layout>
                <c:manualLayout>
                  <c:x val="0"/>
                  <c:y val="-3.0478894636931943E-3"/>
                </c:manualLayout>
              </c:layout>
              <c:tx>
                <c:rich>
                  <a:bodyPr/>
                  <a:lstStyle/>
                  <a:p>
                    <a:fld id="{C82D0E78-EAD1-4375-ACD2-E4637F248892}" type="CELLRANGE">
                      <a:rPr lang="en-US" baseline="0"/>
                      <a:pPr/>
                      <a:t>[CELLRANGE]</a:t>
                    </a:fld>
                    <a:r>
                      <a:rPr lang="en-US" baseline="0"/>
                      <a:t>
</a:t>
                    </a:r>
                    <a:fld id="{B5CBC662-604C-44F4-AC4E-8B677E9C01A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a:lstStyle/>
                  <a:p>
                    <a:fld id="{E5D81A55-FB9C-4F0B-8D04-05BAF79ACE3A}" type="CELLRANGE">
                      <a:rPr lang="en-US" baseline="0"/>
                      <a:pPr/>
                      <a:t>[CELLRANGE]</a:t>
                    </a:fld>
                    <a:r>
                      <a:rPr lang="en-US" baseline="0"/>
                      <a:t>
</a:t>
                    </a:r>
                    <a:fld id="{A2B938C9-9A0C-4BD9-97B4-B4E512F9ADB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a:lstStyle/>
                  <a:p>
                    <a:fld id="{C9A3036E-FE4C-4B1B-B9EF-6A7C4A7DEBF2}" type="CELLRANGE">
                      <a:rPr lang="en-US" baseline="0"/>
                      <a:pPr/>
                      <a:t>[CELLRANGE]</a:t>
                    </a:fld>
                    <a:r>
                      <a:rPr lang="en-US" baseline="0"/>
                      <a:t>
</a:t>
                    </a:r>
                    <a:fld id="{4D5AD91A-745F-4FA6-A34A-8F1D21283D9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a:lstStyle/>
                  <a:p>
                    <a:fld id="{38565BA0-0A76-4F21-AF96-6406672EA740}" type="CELLRANGE">
                      <a:rPr lang="en-US" baseline="0"/>
                      <a:pPr/>
                      <a:t>[CELLRANGE]</a:t>
                    </a:fld>
                    <a:r>
                      <a:rPr lang="en-US" baseline="0"/>
                      <a:t>
</a:t>
                    </a:r>
                    <a:fld id="{DA4FE8C9-4E62-4B85-AECC-20DEDBA217D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a:lstStyle/>
                  <a:p>
                    <a:fld id="{687F3435-58B3-4FDC-9B65-F2CD812FE365}" type="CELLRANGE">
                      <a:rPr lang="en-US" baseline="0"/>
                      <a:pPr/>
                      <a:t>[CELLRANGE]</a:t>
                    </a:fld>
                    <a:r>
                      <a:rPr lang="en-US" baseline="0"/>
                      <a:t>
</a:t>
                    </a:r>
                    <a:fld id="{DC570550-58DD-4D0E-90F7-E2BB9EE8649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a:lstStyle/>
                  <a:p>
                    <a:fld id="{6364030D-9FB4-4C12-B3D0-B74E93E50029}" type="CELLRANGE">
                      <a:rPr lang="en-US" baseline="0"/>
                      <a:pPr/>
                      <a:t>[CELLRANGE]</a:t>
                    </a:fld>
                    <a:r>
                      <a:rPr lang="en-US" baseline="0"/>
                      <a:t>
</a:t>
                    </a:r>
                    <a:fld id="{5DF5543A-7DE2-4129-8A5A-110AD57C190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a:lstStyle/>
                  <a:p>
                    <a:fld id="{B52AFF81-271A-43AD-8833-40BDF8BBB9AD}" type="CELLRANGE">
                      <a:rPr lang="en-US" baseline="0"/>
                      <a:pPr/>
                      <a:t>[CELLRANGE]</a:t>
                    </a:fld>
                    <a:r>
                      <a:rPr lang="en-US" baseline="0"/>
                      <a:t>
</a:t>
                    </a:r>
                    <a:fld id="{B47AD074-D4E2-476E-8EFA-6F54D3116EE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a:lstStyle/>
                  <a:p>
                    <a:fld id="{31F1DB15-6334-4793-9E4D-E8D3E8E737CD}" type="CELLRANGE">
                      <a:rPr lang="en-US" baseline="0"/>
                      <a:pPr/>
                      <a:t>[CELLRANGE]</a:t>
                    </a:fld>
                    <a:r>
                      <a:rPr lang="en-US" baseline="0"/>
                      <a:t>
</a:t>
                    </a:r>
                    <a:fld id="{4308E09E-8ED1-4411-B4BF-7B7CF73DC07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a:lstStyle/>
                  <a:p>
                    <a:fld id="{68FB283F-A948-458F-A4FD-5933F000D282}" type="CELLRANGE">
                      <a:rPr lang="en-US" baseline="0"/>
                      <a:pPr/>
                      <a:t>[CELLRANGE]</a:t>
                    </a:fld>
                    <a:r>
                      <a:rPr lang="en-US" baseline="0"/>
                      <a:t>
</a:t>
                    </a:r>
                    <a:fld id="{7ABFAFA8-FE3A-4C1C-A1C4-073C9A3351A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a:lstStyle/>
                  <a:p>
                    <a:fld id="{45535F13-0CF4-41A5-806E-DA130CB00131}" type="CELLRANGE">
                      <a:rPr lang="en-US" baseline="0"/>
                      <a:pPr/>
                      <a:t>[CELLRANGE]</a:t>
                    </a:fld>
                    <a:r>
                      <a:rPr lang="en-US" baseline="0"/>
                      <a:t>
</a:t>
                    </a:r>
                    <a:fld id="{54F72FBF-E5E2-4DC1-9095-1DDD3D6C65A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a:lstStyle/>
                  <a:p>
                    <a:fld id="{194940B1-4B5C-46B0-86A0-B9278E4D7680}" type="CELLRANGE">
                      <a:rPr lang="en-US" baseline="0"/>
                      <a:pPr/>
                      <a:t>[CELLRANGE]</a:t>
                    </a:fld>
                    <a:r>
                      <a:rPr lang="en-US" baseline="0"/>
                      <a:t>
</a:t>
                    </a:r>
                    <a:fld id="{23246FC7-FBB4-468B-BC76-F057ADB28AF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a:lstStyle/>
                  <a:p>
                    <a:fld id="{A2041672-8933-46D8-A7EB-A8175F18317C}" type="CELLRANGE">
                      <a:rPr lang="en-US" baseline="0"/>
                      <a:pPr/>
                      <a:t>[CELLRANGE]</a:t>
                    </a:fld>
                    <a:r>
                      <a:rPr lang="en-US" baseline="0"/>
                      <a:t>
</a:t>
                    </a:r>
                    <a:fld id="{9F972669-A043-4D66-9B99-A1869F193F2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a:lstStyle/>
                  <a:p>
                    <a:fld id="{93C34A2F-21C1-419E-A22D-69012E822CAA}" type="CELLRANGE">
                      <a:rPr lang="en-US" baseline="0"/>
                      <a:pPr/>
                      <a:t>[CELLRANGE]</a:t>
                    </a:fld>
                    <a:r>
                      <a:rPr lang="en-US" baseline="0"/>
                      <a:t>
</a:t>
                    </a:r>
                    <a:fld id="{67BD828B-4BC5-4174-A836-7ABB795D015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a:lstStyle/>
                  <a:p>
                    <a:fld id="{E7F30EC1-0B12-43CE-AE98-60DE1B27FC29}" type="CELLRANGE">
                      <a:rPr lang="en-US" baseline="0"/>
                      <a:pPr/>
                      <a:t>[CELLRANGE]</a:t>
                    </a:fld>
                    <a:r>
                      <a:rPr lang="en-US" baseline="0"/>
                      <a:t>
</a:t>
                    </a:r>
                    <a:fld id="{6E9C635C-F0ED-4AC9-A24E-E6507530555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a:lstStyle/>
                  <a:p>
                    <a:fld id="{9B03D9BE-D775-4B09-A3F5-178276057C56}" type="CELLRANGE">
                      <a:rPr lang="en-US" baseline="0"/>
                      <a:pPr/>
                      <a:t>[CELLRANGE]</a:t>
                    </a:fld>
                    <a:r>
                      <a:rPr lang="en-US" baseline="0"/>
                      <a:t>
</a:t>
                    </a:r>
                    <a:fld id="{360FB68A-840E-4E7A-B4E0-86E5B0B47B8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a:lstStyle/>
                  <a:p>
                    <a:fld id="{48665F6B-223A-431E-9BDB-0DDCB5693A50}" type="CELLRANGE">
                      <a:rPr lang="en-US" baseline="0"/>
                      <a:pPr/>
                      <a:t>[CELLRANGE]</a:t>
                    </a:fld>
                    <a:r>
                      <a:rPr lang="en-US" baseline="0"/>
                      <a:t>
</a:t>
                    </a:r>
                    <a:fld id="{AE62E5BE-9B31-4272-A7BC-40B8B4A8694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a:lstStyle/>
                  <a:p>
                    <a:fld id="{AE30FA90-566B-4EBF-9F7B-6C4E97149972}" type="CELLRANGE">
                      <a:rPr lang="en-US" baseline="0"/>
                      <a:pPr/>
                      <a:t>[CELLRANGE]</a:t>
                    </a:fld>
                    <a:r>
                      <a:rPr lang="en-US" baseline="0"/>
                      <a:t>
</a:t>
                    </a:r>
                    <a:fld id="{9FA35FF7-A37A-429B-AECB-1A1825CEF7C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a:lstStyle/>
                  <a:p>
                    <a:fld id="{3E991852-BEAA-4C43-9022-EE9AAB5775C0}" type="CELLRANGE">
                      <a:rPr lang="en-US" baseline="0"/>
                      <a:pPr/>
                      <a:t>[CELLRANGE]</a:t>
                    </a:fld>
                    <a:r>
                      <a:rPr lang="en-US" baseline="0"/>
                      <a:t>
</a:t>
                    </a:r>
                    <a:fld id="{045C4F3B-9294-44A7-ADD8-960231CA762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a:lstStyle/>
                  <a:p>
                    <a:fld id="{C173CB0C-31E8-459D-BDFC-41513B0105A1}" type="CELLRANGE">
                      <a:rPr lang="en-US" baseline="0"/>
                      <a:pPr/>
                      <a:t>[CELLRANGE]</a:t>
                    </a:fld>
                    <a:r>
                      <a:rPr lang="en-US" baseline="0"/>
                      <a:t>
</a:t>
                    </a:r>
                    <a:fld id="{1F79CFF9-7567-4B03-9F2F-2FECE8058CB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a:lstStyle/>
                  <a:p>
                    <a:fld id="{44295E49-2DEC-48DD-B379-6607F3202869}" type="CELLRANGE">
                      <a:rPr lang="en-US" baseline="0"/>
                      <a:pPr/>
                      <a:t>[CELLRANGE]</a:t>
                    </a:fld>
                    <a:r>
                      <a:rPr lang="en-US" baseline="0"/>
                      <a:t>
</a:t>
                    </a:r>
                    <a:fld id="{802CE430-72C7-40C8-9999-A8A71EB296F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Castilla y León</c:v>
                </c:pt>
                <c:pt idx="1">
                  <c:v>Aragón</c:v>
                </c:pt>
                <c:pt idx="2">
                  <c:v>Galicia</c:v>
                </c:pt>
                <c:pt idx="3">
                  <c:v>Ceuta</c:v>
                </c:pt>
                <c:pt idx="4">
                  <c:v>Navarra, Comunidad Foral de</c:v>
                </c:pt>
                <c:pt idx="5">
                  <c:v>Castilla - La Mancha</c:v>
                </c:pt>
                <c:pt idx="6">
                  <c:v>Asturias, Principado de</c:v>
                </c:pt>
                <c:pt idx="7">
                  <c:v>Madrid, Comunidad de</c:v>
                </c:pt>
                <c:pt idx="8">
                  <c:v>Cantabria</c:v>
                </c:pt>
                <c:pt idx="9">
                  <c:v>Media Nacional</c:v>
                </c:pt>
                <c:pt idx="10">
                  <c:v>Comunitat Valenciana</c:v>
                </c:pt>
                <c:pt idx="11">
                  <c:v>Andalucía</c:v>
                </c:pt>
                <c:pt idx="12">
                  <c:v>Rioja, La</c:v>
                </c:pt>
                <c:pt idx="13">
                  <c:v>Balears, Illes</c:v>
                </c:pt>
                <c:pt idx="14">
                  <c:v>Melilla</c:v>
                </c:pt>
                <c:pt idx="15">
                  <c:v>Canarias</c:v>
                </c:pt>
                <c:pt idx="16">
                  <c:v>Extremadura</c:v>
                </c:pt>
                <c:pt idx="17">
                  <c:v>Murcia, Región de</c:v>
                </c:pt>
                <c:pt idx="18">
                  <c:v>Cataluña</c:v>
                </c:pt>
                <c:pt idx="19">
                  <c:v>País Vasco</c:v>
                </c:pt>
              </c:strCache>
            </c:strRef>
          </c:cat>
          <c:val>
            <c:numRef>
              <c:f>'11ListaEsperaGII'!$O$13:$O$32</c:f>
              <c:numCache>
                <c:formatCode>0.00%</c:formatCode>
                <c:ptCount val="20"/>
                <c:pt idx="0">
                  <c:v>0.99818498259572352</c:v>
                </c:pt>
                <c:pt idx="1">
                  <c:v>0.99542974079126878</c:v>
                </c:pt>
                <c:pt idx="2">
                  <c:v>0.98800139789539088</c:v>
                </c:pt>
                <c:pt idx="3">
                  <c:v>0.98708487084870844</c:v>
                </c:pt>
                <c:pt idx="4">
                  <c:v>0.97568293068056211</c:v>
                </c:pt>
                <c:pt idx="5">
                  <c:v>0.95629986634806208</c:v>
                </c:pt>
                <c:pt idx="6">
                  <c:v>0.95548825256975034</c:v>
                </c:pt>
                <c:pt idx="7">
                  <c:v>0.95211905999191637</c:v>
                </c:pt>
                <c:pt idx="8">
                  <c:v>0.93929471032745593</c:v>
                </c:pt>
                <c:pt idx="9">
                  <c:v>0.916695748811585</c:v>
                </c:pt>
                <c:pt idx="10">
                  <c:v>0.9076449632887893</c:v>
                </c:pt>
                <c:pt idx="11">
                  <c:v>0.90383152361850749</c:v>
                </c:pt>
                <c:pt idx="12">
                  <c:v>0.9009831460674157</c:v>
                </c:pt>
                <c:pt idx="13">
                  <c:v>0.89426555716353107</c:v>
                </c:pt>
                <c:pt idx="14">
                  <c:v>0.88409371146732429</c:v>
                </c:pt>
                <c:pt idx="15">
                  <c:v>0.88350059215857379</c:v>
                </c:pt>
                <c:pt idx="16">
                  <c:v>0.8760632741381883</c:v>
                </c:pt>
                <c:pt idx="17">
                  <c:v>0.87260072861725846</c:v>
                </c:pt>
                <c:pt idx="18">
                  <c:v>0.86683045135279846</c:v>
                </c:pt>
                <c:pt idx="19">
                  <c:v>0.8661256067961165</c:v>
                </c:pt>
              </c:numCache>
            </c:numRef>
          </c:val>
          <c:extLst>
            <c:ext xmlns:c15="http://schemas.microsoft.com/office/drawing/2012/chart" uri="{02D57815-91ED-43cb-92C2-25804820EDAC}">
              <c15:datalabelsRange>
                <c15:f>'11ListaEsperaGII'!$M$13:$M$32</c15:f>
                <c15:dlblRangeCache>
                  <c:ptCount val="20"/>
                  <c:pt idx="0">
                    <c:v>40.147</c:v>
                  </c:pt>
                  <c:pt idx="1">
                    <c:v>14.593</c:v>
                  </c:pt>
                  <c:pt idx="2">
                    <c:v>25.444</c:v>
                  </c:pt>
                  <c:pt idx="3">
                    <c:v>535</c:v>
                  </c:pt>
                  <c:pt idx="4">
                    <c:v>6.179</c:v>
                  </c:pt>
                  <c:pt idx="5">
                    <c:v>23.612</c:v>
                  </c:pt>
                  <c:pt idx="6">
                    <c:v>10.411</c:v>
                  </c:pt>
                  <c:pt idx="7">
                    <c:v>65.959</c:v>
                  </c:pt>
                  <c:pt idx="8">
                    <c:v>7.458</c:v>
                  </c:pt>
                  <c:pt idx="9">
                    <c:v>541.109</c:v>
                  </c:pt>
                  <c:pt idx="10">
                    <c:v>54.269</c:v>
                  </c:pt>
                  <c:pt idx="11">
                    <c:v>130.685</c:v>
                  </c:pt>
                  <c:pt idx="12">
                    <c:v>3.849</c:v>
                  </c:pt>
                  <c:pt idx="13">
                    <c:v>9.887</c:v>
                  </c:pt>
                  <c:pt idx="14">
                    <c:v>717</c:v>
                  </c:pt>
                  <c:pt idx="15">
                    <c:v>14.174</c:v>
                  </c:pt>
                  <c:pt idx="16">
                    <c:v>11.741</c:v>
                  </c:pt>
                  <c:pt idx="17">
                    <c:v>16.048</c:v>
                  </c:pt>
                  <c:pt idx="18">
                    <c:v>82.563</c:v>
                  </c:pt>
                  <c:pt idx="19">
                    <c:v>22.838</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chemeClr val="accent2"/>
            </a:solidFill>
          </c:spPr>
          <c:invertIfNegative val="0"/>
          <c:dPt>
            <c:idx val="9"/>
            <c:invertIfNegative val="0"/>
            <c:bubble3D val="0"/>
            <c:spPr>
              <a:solidFill>
                <a:schemeClr val="accent2">
                  <a:lumMod val="50000"/>
                </a:schemeClr>
              </a:solidFill>
            </c:spPr>
            <c:extLst>
              <c:ext xmlns:c16="http://schemas.microsoft.com/office/drawing/2014/chart" uri="{C3380CC4-5D6E-409C-BE32-E72D297353CC}">
                <c16:uniqueId val="{00000016-5DC1-4B08-97F0-0CCFE9C60108}"/>
              </c:ext>
            </c:extLst>
          </c:dPt>
          <c:dPt>
            <c:idx val="10"/>
            <c:invertIfNegative val="0"/>
            <c:bubble3D val="0"/>
            <c:extLst>
              <c:ext xmlns:c16="http://schemas.microsoft.com/office/drawing/2014/chart" uri="{C3380CC4-5D6E-409C-BE32-E72D297353CC}">
                <c16:uniqueId val="{00000025-5DC1-4B08-97F0-0CCFE9C60108}"/>
              </c:ext>
            </c:extLst>
          </c:dPt>
          <c:dPt>
            <c:idx val="11"/>
            <c:invertIfNegative val="0"/>
            <c:bubble3D val="0"/>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a:lstStyle/>
                  <a:p>
                    <a:fld id="{DD0B27EC-3924-4C65-85F9-40A3B0C4FE86}" type="CELLRANGE">
                      <a:rPr lang="en-US" baseline="0"/>
                      <a:pPr/>
                      <a:t>[CELLRANGE]</a:t>
                    </a:fld>
                    <a:r>
                      <a:rPr lang="en-US" baseline="0"/>
                      <a:t>
</a:t>
                    </a:r>
                    <a:fld id="{A9C63E8C-7F32-4E03-8E77-8F22A4ACF4D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a:lstStyle/>
                  <a:p>
                    <a:fld id="{926369C3-50B1-4177-95D6-4F41D5444FC8}" type="CELLRANGE">
                      <a:rPr lang="en-US" baseline="0"/>
                      <a:pPr/>
                      <a:t>[CELLRANGE]</a:t>
                    </a:fld>
                    <a:r>
                      <a:rPr lang="en-US" baseline="0"/>
                      <a:t>
</a:t>
                    </a:r>
                    <a:fld id="{4C2A1A89-3B0C-4EF7-86A4-8851D106BE7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a:lstStyle/>
                  <a:p>
                    <a:fld id="{FF7B94FD-96DF-4018-89A1-A24817604C53}" type="CELLRANGE">
                      <a:rPr lang="en-US" baseline="0"/>
                      <a:pPr/>
                      <a:t>[CELLRANGE]</a:t>
                    </a:fld>
                    <a:r>
                      <a:rPr lang="en-US" baseline="0"/>
                      <a:t>
</a:t>
                    </a:r>
                    <a:fld id="{C5599D75-F847-4AC2-8E65-B561616AD8E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a:lstStyle/>
                  <a:p>
                    <a:fld id="{3B7CF27B-5F28-483C-A5F6-BE644D0B6852}" type="CELLRANGE">
                      <a:rPr lang="en-US" baseline="0"/>
                      <a:pPr/>
                      <a:t>[CELLRANGE]</a:t>
                    </a:fld>
                    <a:r>
                      <a:rPr lang="en-US" baseline="0"/>
                      <a:t>
</a:t>
                    </a:r>
                    <a:fld id="{4F77FC33-2F4C-4054-B149-39255AC1B5C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a:lstStyle/>
                  <a:p>
                    <a:fld id="{21A61AD6-13C3-4B5C-9E30-3D3DAD7075A6}" type="CELLRANGE">
                      <a:rPr lang="en-US" baseline="0"/>
                      <a:pPr/>
                      <a:t>[CELLRANGE]</a:t>
                    </a:fld>
                    <a:r>
                      <a:rPr lang="en-US" baseline="0"/>
                      <a:t>
</a:t>
                    </a:r>
                    <a:fld id="{0A6A561B-8458-4143-ABC7-A7AB43184B3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a:lstStyle/>
                  <a:p>
                    <a:fld id="{AB81FA9B-9B7D-4C7D-9F46-53C943653493}" type="CELLRANGE">
                      <a:rPr lang="en-US" baseline="0"/>
                      <a:pPr/>
                      <a:t>[CELLRANGE]</a:t>
                    </a:fld>
                    <a:r>
                      <a:rPr lang="en-US" baseline="0"/>
                      <a:t>
</a:t>
                    </a:r>
                    <a:fld id="{ACD5CAAB-D0D7-458B-BF26-FAD42CFBB59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a:lstStyle/>
                  <a:p>
                    <a:fld id="{DE9C332E-1D26-4AC0-9C74-8D6F1675F42A}" type="CELLRANGE">
                      <a:rPr lang="en-US" baseline="0"/>
                      <a:pPr/>
                      <a:t>[CELLRANGE]</a:t>
                    </a:fld>
                    <a:r>
                      <a:rPr lang="en-US" baseline="0"/>
                      <a:t>
</a:t>
                    </a:r>
                    <a:fld id="{A607A462-6318-41D1-900B-3B2CDB58688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a:lstStyle/>
                  <a:p>
                    <a:fld id="{340C0842-00AA-494F-84AC-B6BC8112D2D6}" type="CELLRANGE">
                      <a:rPr lang="en-US" baseline="0"/>
                      <a:pPr/>
                      <a:t>[CELLRANGE]</a:t>
                    </a:fld>
                    <a:r>
                      <a:rPr lang="en-US" baseline="0"/>
                      <a:t>
</a:t>
                    </a:r>
                    <a:fld id="{AC263CE5-D5B7-4AB2-A775-E9779B540F2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a:lstStyle/>
                  <a:p>
                    <a:fld id="{9843B430-7291-4AFA-A9FC-9AA74516DA28}" type="CELLRANGE">
                      <a:rPr lang="en-US" baseline="0"/>
                      <a:pPr/>
                      <a:t>[CELLRANGE]</a:t>
                    </a:fld>
                    <a:r>
                      <a:rPr lang="en-US" baseline="0"/>
                      <a:t>
</a:t>
                    </a:r>
                    <a:fld id="{855487E6-8DB8-4E17-A948-643F7AE1891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3370532300342E-4"/>
                  <c:y val="-1.8013862644507758E-3"/>
                </c:manualLayout>
              </c:layout>
              <c:tx>
                <c:rich>
                  <a:bodyPr/>
                  <a:lstStyle/>
                  <a:p>
                    <a:fld id="{FF3F4473-FCA6-49EB-813C-37697320CD4C}" type="CELLRANGE">
                      <a:rPr lang="en-US" baseline="0"/>
                      <a:pPr/>
                      <a:t>[CELLRANGE]</a:t>
                    </a:fld>
                    <a:r>
                      <a:rPr lang="en-US" baseline="0"/>
                      <a:t>
</a:t>
                    </a:r>
                    <a:fld id="{1502AB5B-3DFB-41AF-9D00-643BAFE4DC5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5.1684765124386241E-5"/>
                  <c:y val="-4.7422532899582103E-3"/>
                </c:manualLayout>
              </c:layout>
              <c:tx>
                <c:rich>
                  <a:bodyPr/>
                  <a:lstStyle/>
                  <a:p>
                    <a:fld id="{508E957D-3052-4B16-9231-D2BF21EF206B}" type="CELLRANGE">
                      <a:rPr lang="en-US" baseline="0"/>
                      <a:pPr/>
                      <a:t>[CELLRANGE]</a:t>
                    </a:fld>
                    <a:r>
                      <a:rPr lang="en-US" baseline="0"/>
                      <a:t>
</a:t>
                    </a:r>
                    <a:fld id="{A0BAA929-54EC-4762-8867-D8E42CFECBF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0"/>
                  <c:y val="-1.9317225534193593E-3"/>
                </c:manualLayout>
              </c:layout>
              <c:tx>
                <c:rich>
                  <a:bodyPr/>
                  <a:lstStyle/>
                  <a:p>
                    <a:fld id="{CEDF6E4D-3632-4E3B-A77F-564996E3DB1A}" type="CELLRANGE">
                      <a:rPr lang="en-US" baseline="0"/>
                      <a:pPr/>
                      <a:t>[CELLRANGE]</a:t>
                    </a:fld>
                    <a:r>
                      <a:rPr lang="en-US" baseline="0"/>
                      <a:t>
</a:t>
                    </a:r>
                    <a:fld id="{3738FD64-E3F0-4762-888E-74B4E2B4DB5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a:lstStyle/>
                  <a:p>
                    <a:fld id="{E1E5D749-CEC7-48D2-8BC3-CF771FA15080}" type="CELLRANGE">
                      <a:rPr lang="en-US" baseline="0"/>
                      <a:pPr/>
                      <a:t>[CELLRANGE]</a:t>
                    </a:fld>
                    <a:r>
                      <a:rPr lang="en-US" baseline="0"/>
                      <a:t>
</a:t>
                    </a:r>
                    <a:fld id="{5C82271B-F0B8-491A-BBD4-8FBEB22556D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a:lstStyle/>
                  <a:p>
                    <a:fld id="{CE8B78DC-D994-4083-AD4F-5C65802EC500}" type="CELLRANGE">
                      <a:rPr lang="en-US" baseline="0"/>
                      <a:pPr/>
                      <a:t>[CELLRANGE]</a:t>
                    </a:fld>
                    <a:r>
                      <a:rPr lang="en-US" baseline="0"/>
                      <a:t>
</a:t>
                    </a:r>
                    <a:fld id="{1EDB16AE-EAFF-4B83-8A1E-573D338665F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a:lstStyle/>
                  <a:p>
                    <a:fld id="{AD493823-CC71-4134-9160-B4DF4E0F2C78}" type="CELLRANGE">
                      <a:rPr lang="en-US" baseline="0"/>
                      <a:pPr/>
                      <a:t>[CELLRANGE]</a:t>
                    </a:fld>
                    <a:r>
                      <a:rPr lang="en-US" baseline="0"/>
                      <a:t>
</a:t>
                    </a:r>
                    <a:fld id="{00871176-A45C-4B41-B425-6E94AD07C36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a:lstStyle/>
                  <a:p>
                    <a:fld id="{50570A0B-1E47-4955-9700-C650901B9BE5}" type="CELLRANGE">
                      <a:rPr lang="en-US" baseline="0"/>
                      <a:pPr/>
                      <a:t>[CELLRANGE]</a:t>
                    </a:fld>
                    <a:r>
                      <a:rPr lang="en-US" baseline="0"/>
                      <a:t>
</a:t>
                    </a:r>
                    <a:fld id="{33B734FC-5C36-4084-AC70-018002D9BBC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a:lstStyle/>
                  <a:p>
                    <a:fld id="{89C73B10-1146-4D3F-82EF-21766717BB17}" type="CELLRANGE">
                      <a:rPr lang="en-US" baseline="0"/>
                      <a:pPr/>
                      <a:t>[CELLRANGE]</a:t>
                    </a:fld>
                    <a:r>
                      <a:rPr lang="en-US" baseline="0"/>
                      <a:t>
</a:t>
                    </a:r>
                    <a:fld id="{B61573D6-D707-4880-8E5C-0B4EF022C86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a:lstStyle/>
                  <a:p>
                    <a:fld id="{F03C4FC5-B54E-4E37-B3E2-8389BD19A5A0}" type="CELLRANGE">
                      <a:rPr lang="en-US" baseline="0"/>
                      <a:pPr/>
                      <a:t>[CELLRANGE]</a:t>
                    </a:fld>
                    <a:r>
                      <a:rPr lang="en-US" baseline="0"/>
                      <a:t>
</a:t>
                    </a:r>
                    <a:fld id="{181B100F-147A-4076-AED1-FCDD559B975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a:lstStyle/>
                  <a:p>
                    <a:fld id="{AA47B387-CD3F-4E5C-8404-855A398F0603}" type="CELLRANGE">
                      <a:rPr lang="en-US" baseline="0"/>
                      <a:pPr/>
                      <a:t>[CELLRANGE]</a:t>
                    </a:fld>
                    <a:r>
                      <a:rPr lang="en-US" baseline="0"/>
                      <a:t>
</a:t>
                    </a:r>
                    <a:fld id="{0999B656-EA02-49A2-8113-02BAC4B2D50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a:lstStyle/>
                  <a:p>
                    <a:fld id="{81DC1431-5733-4D17-88CA-18AC4D11FF3E}" type="CELLRANGE">
                      <a:rPr lang="en-US" baseline="0"/>
                      <a:pPr/>
                      <a:t>[CELLRANGE]</a:t>
                    </a:fld>
                    <a:r>
                      <a:rPr lang="en-US" baseline="0"/>
                      <a:t>
</a:t>
                    </a:r>
                    <a:fld id="{60FD6944-3AF0-47DE-8DA3-70C74D06D26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Castilla y León</c:v>
                </c:pt>
                <c:pt idx="1">
                  <c:v>Aragón</c:v>
                </c:pt>
                <c:pt idx="2">
                  <c:v>Galicia</c:v>
                </c:pt>
                <c:pt idx="3">
                  <c:v>Ceuta</c:v>
                </c:pt>
                <c:pt idx="4">
                  <c:v>Navarra, Comunidad Foral de</c:v>
                </c:pt>
                <c:pt idx="5">
                  <c:v>Castilla - La Mancha</c:v>
                </c:pt>
                <c:pt idx="6">
                  <c:v>Asturias, Principado de</c:v>
                </c:pt>
                <c:pt idx="7">
                  <c:v>Madrid, Comunidad de</c:v>
                </c:pt>
                <c:pt idx="8">
                  <c:v>Cantabria</c:v>
                </c:pt>
                <c:pt idx="9">
                  <c:v>Media Nacional</c:v>
                </c:pt>
                <c:pt idx="10">
                  <c:v>Comunitat Valenciana</c:v>
                </c:pt>
                <c:pt idx="11">
                  <c:v>Andalucía</c:v>
                </c:pt>
                <c:pt idx="12">
                  <c:v>Rioja, La</c:v>
                </c:pt>
                <c:pt idx="13">
                  <c:v>Balears, Illes</c:v>
                </c:pt>
                <c:pt idx="14">
                  <c:v>Melilla</c:v>
                </c:pt>
                <c:pt idx="15">
                  <c:v>Canarias</c:v>
                </c:pt>
                <c:pt idx="16">
                  <c:v>Extremadura</c:v>
                </c:pt>
                <c:pt idx="17">
                  <c:v>Murcia, Región de</c:v>
                </c:pt>
                <c:pt idx="18">
                  <c:v>Cataluña</c:v>
                </c:pt>
                <c:pt idx="19">
                  <c:v>País Vasco</c:v>
                </c:pt>
              </c:strCache>
            </c:strRef>
          </c:cat>
          <c:val>
            <c:numRef>
              <c:f>'11ListaEsperaGII'!$P$13:$P$32</c:f>
              <c:numCache>
                <c:formatCode>0.00%</c:formatCode>
                <c:ptCount val="20"/>
                <c:pt idx="0">
                  <c:v>1.8150174042764794E-3</c:v>
                </c:pt>
                <c:pt idx="1">
                  <c:v>4.5702592087312416E-3</c:v>
                </c:pt>
                <c:pt idx="2">
                  <c:v>1.1998602104609173E-2</c:v>
                </c:pt>
                <c:pt idx="3">
                  <c:v>1.2915129151291513E-2</c:v>
                </c:pt>
                <c:pt idx="4">
                  <c:v>2.4317069319437865E-2</c:v>
                </c:pt>
                <c:pt idx="5">
                  <c:v>4.370013365193795E-2</c:v>
                </c:pt>
                <c:pt idx="6">
                  <c:v>4.4511747430249632E-2</c:v>
                </c:pt>
                <c:pt idx="7">
                  <c:v>4.7880940008083607E-2</c:v>
                </c:pt>
                <c:pt idx="8">
                  <c:v>6.0705289672544079E-2</c:v>
                </c:pt>
                <c:pt idx="9">
                  <c:v>8.3304251188415029E-2</c:v>
                </c:pt>
                <c:pt idx="10">
                  <c:v>9.2355036711210717E-2</c:v>
                </c:pt>
                <c:pt idx="11">
                  <c:v>9.6168476381492493E-2</c:v>
                </c:pt>
                <c:pt idx="12">
                  <c:v>9.9016853932584276E-2</c:v>
                </c:pt>
                <c:pt idx="13">
                  <c:v>0.10573444283646889</c:v>
                </c:pt>
                <c:pt idx="14">
                  <c:v>0.11590628853267571</c:v>
                </c:pt>
                <c:pt idx="15">
                  <c:v>0.11649940784142616</c:v>
                </c:pt>
                <c:pt idx="16">
                  <c:v>0.12393672586181168</c:v>
                </c:pt>
                <c:pt idx="17">
                  <c:v>0.12739927138274157</c:v>
                </c:pt>
                <c:pt idx="18">
                  <c:v>0.13316954864720149</c:v>
                </c:pt>
                <c:pt idx="19">
                  <c:v>0.1338743932038835</c:v>
                </c:pt>
              </c:numCache>
            </c:numRef>
          </c:val>
          <c:extLst>
            <c:ext xmlns:c15="http://schemas.microsoft.com/office/drawing/2012/chart" uri="{02D57815-91ED-43cb-92C2-25804820EDAC}">
              <c15:datalabelsRange>
                <c15:f>'11ListaEsperaGII'!$N$13:$N$32</c15:f>
                <c15:dlblRangeCache>
                  <c:ptCount val="20"/>
                  <c:pt idx="0">
                    <c:v>73</c:v>
                  </c:pt>
                  <c:pt idx="1">
                    <c:v>67</c:v>
                  </c:pt>
                  <c:pt idx="2">
                    <c:v>309</c:v>
                  </c:pt>
                  <c:pt idx="3">
                    <c:v>7</c:v>
                  </c:pt>
                  <c:pt idx="4">
                    <c:v>154</c:v>
                  </c:pt>
                  <c:pt idx="5">
                    <c:v>1.079</c:v>
                  </c:pt>
                  <c:pt idx="6">
                    <c:v>485</c:v>
                  </c:pt>
                  <c:pt idx="7">
                    <c:v>3.317</c:v>
                  </c:pt>
                  <c:pt idx="8">
                    <c:v>482</c:v>
                  </c:pt>
                  <c:pt idx="9">
                    <c:v>49.173</c:v>
                  </c:pt>
                  <c:pt idx="10">
                    <c:v>5.522</c:v>
                  </c:pt>
                  <c:pt idx="11">
                    <c:v>13.905</c:v>
                  </c:pt>
                  <c:pt idx="12">
                    <c:v>423</c:v>
                  </c:pt>
                  <c:pt idx="13">
                    <c:v>1.169</c:v>
                  </c:pt>
                  <c:pt idx="14">
                    <c:v>94</c:v>
                  </c:pt>
                  <c:pt idx="15">
                    <c:v>1.869</c:v>
                  </c:pt>
                  <c:pt idx="16">
                    <c:v>1.661</c:v>
                  </c:pt>
                  <c:pt idx="17">
                    <c:v>2.343</c:v>
                  </c:pt>
                  <c:pt idx="18">
                    <c:v>12.684</c:v>
                  </c:pt>
                  <c:pt idx="19">
                    <c:v>3.530</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'11ListaEsperaGII'!$L$13:$L$32</c:f>
              <c:strCache>
                <c:ptCount val="20"/>
                <c:pt idx="0">
                  <c:v>Castilla y León</c:v>
                </c:pt>
                <c:pt idx="1">
                  <c:v>Aragón</c:v>
                </c:pt>
                <c:pt idx="2">
                  <c:v>Galicia</c:v>
                </c:pt>
                <c:pt idx="3">
                  <c:v>Ceuta</c:v>
                </c:pt>
                <c:pt idx="4">
                  <c:v>Navarra, Comunidad Foral de</c:v>
                </c:pt>
                <c:pt idx="5">
                  <c:v>Castilla - La Mancha</c:v>
                </c:pt>
                <c:pt idx="6">
                  <c:v>Asturias, Principado de</c:v>
                </c:pt>
                <c:pt idx="7">
                  <c:v>Madrid, Comunidad de</c:v>
                </c:pt>
                <c:pt idx="8">
                  <c:v>Cantabria</c:v>
                </c:pt>
                <c:pt idx="9">
                  <c:v>Media Nacional</c:v>
                </c:pt>
                <c:pt idx="10">
                  <c:v>Comunitat Valenciana</c:v>
                </c:pt>
                <c:pt idx="11">
                  <c:v>Andalucía</c:v>
                </c:pt>
                <c:pt idx="12">
                  <c:v>Rioja, La</c:v>
                </c:pt>
                <c:pt idx="13">
                  <c:v>Balears, Illes</c:v>
                </c:pt>
                <c:pt idx="14">
                  <c:v>Melilla</c:v>
                </c:pt>
                <c:pt idx="15">
                  <c:v>Canarias</c:v>
                </c:pt>
                <c:pt idx="16">
                  <c:v>Extremadura</c:v>
                </c:pt>
                <c:pt idx="17">
                  <c:v>Murcia, Región de</c:v>
                </c:pt>
                <c:pt idx="18">
                  <c:v>Cataluña</c:v>
                </c:pt>
                <c:pt idx="19">
                  <c:v>País Vasco</c:v>
                </c:pt>
              </c:strCache>
            </c:strRef>
          </c:cat>
          <c:val>
            <c:numRef>
              <c:f>'11ListaEsperaGII'!$Q$13:$Q$32</c:f>
              <c:numCache>
                <c:formatCode>0.00%</c:formatCode>
                <c:ptCount val="20"/>
                <c:pt idx="0">
                  <c:v>0.916695748811585</c:v>
                </c:pt>
                <c:pt idx="1">
                  <c:v>0.916695748811585</c:v>
                </c:pt>
                <c:pt idx="2">
                  <c:v>0.916695748811585</c:v>
                </c:pt>
                <c:pt idx="3">
                  <c:v>0.916695748811585</c:v>
                </c:pt>
                <c:pt idx="4">
                  <c:v>0.916695748811585</c:v>
                </c:pt>
                <c:pt idx="5">
                  <c:v>0.916695748811585</c:v>
                </c:pt>
                <c:pt idx="6">
                  <c:v>0.916695748811585</c:v>
                </c:pt>
                <c:pt idx="7">
                  <c:v>0.916695748811585</c:v>
                </c:pt>
                <c:pt idx="8">
                  <c:v>0.916695748811585</c:v>
                </c:pt>
                <c:pt idx="9">
                  <c:v>0.916695748811585</c:v>
                </c:pt>
                <c:pt idx="10">
                  <c:v>0.916695748811585</c:v>
                </c:pt>
                <c:pt idx="11">
                  <c:v>0.916695748811585</c:v>
                </c:pt>
                <c:pt idx="12">
                  <c:v>0.916695748811585</c:v>
                </c:pt>
                <c:pt idx="13">
                  <c:v>0.916695748811585</c:v>
                </c:pt>
                <c:pt idx="14">
                  <c:v>0.916695748811585</c:v>
                </c:pt>
                <c:pt idx="15">
                  <c:v>0.916695748811585</c:v>
                </c:pt>
                <c:pt idx="16">
                  <c:v>0.916695748811585</c:v>
                </c:pt>
                <c:pt idx="17">
                  <c:v>0.916695748811585</c:v>
                </c:pt>
                <c:pt idx="18">
                  <c:v>0.916695748811585</c:v>
                </c:pt>
                <c:pt idx="19">
                  <c:v>0.916695748811585</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1901891133173568"/>
          <c:y val="0.89331796142304642"/>
          <c:w val="0.56405624638538954"/>
          <c:h val="4.776608531410209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E6BD-407D-8DB5-88274B443806}"/>
              </c:ext>
            </c:extLst>
          </c:dPt>
          <c:dPt>
            <c:idx val="11"/>
            <c:invertIfNegative val="0"/>
            <c:bubble3D val="0"/>
            <c:extLst>
              <c:ext xmlns:c16="http://schemas.microsoft.com/office/drawing/2014/chart" uri="{C3380CC4-5D6E-409C-BE32-E72D297353CC}">
                <c16:uniqueId val="{00000001-E6BD-407D-8DB5-88274B443806}"/>
              </c:ext>
            </c:extLst>
          </c:dPt>
          <c:dPt>
            <c:idx val="12"/>
            <c:invertIfNegative val="0"/>
            <c:bubble3D val="0"/>
            <c:spPr>
              <a:solidFill>
                <a:schemeClr val="accent6">
                  <a:lumMod val="50000"/>
                </a:schemeClr>
              </a:solidFill>
            </c:spPr>
            <c:extLst>
              <c:ext xmlns:c16="http://schemas.microsoft.com/office/drawing/2014/chart" uri="{C3380CC4-5D6E-409C-BE32-E72D297353CC}">
                <c16:uniqueId val="{00000003-E6BD-407D-8DB5-88274B443806}"/>
              </c:ext>
            </c:extLst>
          </c:dPt>
          <c:dPt>
            <c:idx val="13"/>
            <c:invertIfNegative val="0"/>
            <c:bubble3D val="0"/>
            <c:extLst>
              <c:ext xmlns:c16="http://schemas.microsoft.com/office/drawing/2014/chart" uri="{C3380CC4-5D6E-409C-BE32-E72D297353CC}">
                <c16:uniqueId val="{00000004-E6BD-407D-8DB5-88274B443806}"/>
              </c:ext>
            </c:extLst>
          </c:dPt>
          <c:dPt>
            <c:idx val="14"/>
            <c:invertIfNegative val="0"/>
            <c:bubble3D val="0"/>
            <c:extLst>
              <c:ext xmlns:c16="http://schemas.microsoft.com/office/drawing/2014/chart" uri="{C3380CC4-5D6E-409C-BE32-E72D297353CC}">
                <c16:uniqueId val="{00000005-E6BD-407D-8DB5-88274B443806}"/>
              </c:ext>
            </c:extLst>
          </c:dPt>
          <c:dPt>
            <c:idx val="15"/>
            <c:invertIfNegative val="0"/>
            <c:bubble3D val="0"/>
            <c:extLst>
              <c:ext xmlns:c16="http://schemas.microsoft.com/office/drawing/2014/chart" uri="{C3380CC4-5D6E-409C-BE32-E72D297353CC}">
                <c16:uniqueId val="{00000006-E6BD-407D-8DB5-88274B443806}"/>
              </c:ext>
            </c:extLst>
          </c:dPt>
          <c:dLbls>
            <c:dLbl>
              <c:idx val="0"/>
              <c:layout>
                <c:manualLayout>
                  <c:x val="0"/>
                  <c:y val="-3.0478894636931943E-3"/>
                </c:manualLayout>
              </c:layout>
              <c:tx>
                <c:rich>
                  <a:bodyPr/>
                  <a:lstStyle/>
                  <a:p>
                    <a:fld id="{AD7EDB21-691F-42F4-9D9F-32A731AE21B7}" type="CELLRANGE">
                      <a:rPr lang="en-US" baseline="0"/>
                      <a:pPr/>
                      <a:t>[CELLRANGE]</a:t>
                    </a:fld>
                    <a:r>
                      <a:rPr lang="en-US" baseline="0"/>
                      <a:t>
</a:t>
                    </a:r>
                    <a:fld id="{EAE76924-A5A8-46B3-A6AB-696546EBEEE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a:lstStyle/>
                  <a:p>
                    <a:fld id="{E7F0C829-62CE-4400-B85F-9D27ED90BB05}" type="CELLRANGE">
                      <a:rPr lang="en-US" baseline="0"/>
                      <a:pPr/>
                      <a:t>[CELLRANGE]</a:t>
                    </a:fld>
                    <a:r>
                      <a:rPr lang="en-US" baseline="0"/>
                      <a:t>
</a:t>
                    </a:r>
                    <a:fld id="{835FFD99-7ED1-44C9-8ADB-3710B4A70FC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a:lstStyle/>
                  <a:p>
                    <a:fld id="{7DA378BF-B0E0-4D14-AF0F-2D8BA63AFD17}" type="CELLRANGE">
                      <a:rPr lang="en-US" baseline="0"/>
                      <a:pPr/>
                      <a:t>[CELLRANGE]</a:t>
                    </a:fld>
                    <a:r>
                      <a:rPr lang="en-US" baseline="0"/>
                      <a:t>
</a:t>
                    </a:r>
                    <a:fld id="{32CAD5ED-AC60-4BBB-9703-E9B47749B78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a:lstStyle/>
                  <a:p>
                    <a:fld id="{8C01B31E-33C5-428B-A99D-B455E84240B2}" type="CELLRANGE">
                      <a:rPr lang="en-US" baseline="0"/>
                      <a:pPr/>
                      <a:t>[CELLRANGE]</a:t>
                    </a:fld>
                    <a:r>
                      <a:rPr lang="en-US" baseline="0"/>
                      <a:t>
</a:t>
                    </a:r>
                    <a:fld id="{34D3FDEA-8556-4115-8817-D23E1553CA2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a:lstStyle/>
                  <a:p>
                    <a:fld id="{664FD830-BB98-4FB0-8BB5-FAA838F9F1D7}" type="CELLRANGE">
                      <a:rPr lang="en-US" baseline="0"/>
                      <a:pPr/>
                      <a:t>[CELLRANGE]</a:t>
                    </a:fld>
                    <a:r>
                      <a:rPr lang="en-US" baseline="0"/>
                      <a:t>
</a:t>
                    </a:r>
                    <a:fld id="{270E7A7F-42E4-466E-9FBB-06142DD8055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a:lstStyle/>
                  <a:p>
                    <a:fld id="{6508A5A6-569A-4FD7-98E0-87537CEE3454}" type="CELLRANGE">
                      <a:rPr lang="en-US" baseline="0"/>
                      <a:pPr/>
                      <a:t>[CELLRANGE]</a:t>
                    </a:fld>
                    <a:r>
                      <a:rPr lang="en-US" baseline="0"/>
                      <a:t>
</a:t>
                    </a:r>
                    <a:fld id="{757DA2F2-55FB-4466-BA29-F6513E50778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a:lstStyle/>
                  <a:p>
                    <a:fld id="{2CECEF3A-5C0F-442C-AD62-3F5C54B50762}" type="CELLRANGE">
                      <a:rPr lang="en-US" baseline="0"/>
                      <a:pPr/>
                      <a:t>[CELLRANGE]</a:t>
                    </a:fld>
                    <a:r>
                      <a:rPr lang="en-US" baseline="0"/>
                      <a:t>
</a:t>
                    </a:r>
                    <a:fld id="{60763D1C-8DDE-4C71-8281-621D1ECC348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a:lstStyle/>
                  <a:p>
                    <a:fld id="{FB039DF8-1912-4C6B-B878-1863E00AB68F}" type="CELLRANGE">
                      <a:rPr lang="en-US" baseline="0"/>
                      <a:pPr/>
                      <a:t>[CELLRANGE]</a:t>
                    </a:fld>
                    <a:r>
                      <a:rPr lang="en-US" baseline="0"/>
                      <a:t>
</a:t>
                    </a:r>
                    <a:fld id="{5826BC1A-9143-4185-8C65-DFC10D7F1A4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a:lstStyle/>
                  <a:p>
                    <a:fld id="{10CF7949-AE94-43EB-8A76-E197BB8B1E2F}" type="CELLRANGE">
                      <a:rPr lang="en-US" baseline="0"/>
                      <a:pPr/>
                      <a:t>[CELLRANGE]</a:t>
                    </a:fld>
                    <a:r>
                      <a:rPr lang="en-US" baseline="0"/>
                      <a:t>
</a:t>
                    </a:r>
                    <a:fld id="{4CC8802A-3EB7-4B0E-B83A-1638AF822E4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a:lstStyle/>
                  <a:p>
                    <a:fld id="{82E4CB33-0CC0-4710-B762-5D996D9B61A6}" type="CELLRANGE">
                      <a:rPr lang="en-US" baseline="0"/>
                      <a:pPr/>
                      <a:t>[CELLRANGE]</a:t>
                    </a:fld>
                    <a:r>
                      <a:rPr lang="en-US" baseline="0"/>
                      <a:t>
</a:t>
                    </a:r>
                    <a:fld id="{725FA29E-DBCF-4729-9E2E-111A6210B42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a:lstStyle/>
                  <a:p>
                    <a:fld id="{3E17679D-F3D2-4045-A824-812E272C35EC}" type="CELLRANGE">
                      <a:rPr lang="en-US" baseline="0"/>
                      <a:pPr/>
                      <a:t>[CELLRANGE]</a:t>
                    </a:fld>
                    <a:r>
                      <a:rPr lang="en-US" baseline="0"/>
                      <a:t>
</a:t>
                    </a:r>
                    <a:fld id="{980C2775-CF8B-44C8-8D2E-A4661D2E3E1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a:lstStyle/>
                  <a:p>
                    <a:fld id="{03784DEE-C04B-4F5E-9D1D-4F816C090BDD}" type="CELLRANGE">
                      <a:rPr lang="en-US" baseline="0"/>
                      <a:pPr/>
                      <a:t>[CELLRANGE]</a:t>
                    </a:fld>
                    <a:r>
                      <a:rPr lang="en-US" baseline="0"/>
                      <a:t>
</a:t>
                    </a:r>
                    <a:fld id="{17AB60EC-D9A2-4F56-A8A7-59D48489508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a:lstStyle/>
                  <a:p>
                    <a:fld id="{5A608EFC-0D48-4CE7-938C-3CF484030A1F}" type="CELLRANGE">
                      <a:rPr lang="en-US" baseline="0"/>
                      <a:pPr/>
                      <a:t>[CELLRANGE]</a:t>
                    </a:fld>
                    <a:r>
                      <a:rPr lang="en-US" baseline="0"/>
                      <a:t>
</a:t>
                    </a:r>
                    <a:fld id="{745E2D61-340C-4E3D-B38B-9B35ED0681A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a:lstStyle/>
                  <a:p>
                    <a:fld id="{2D1CF6E4-9E37-4B6B-B14B-296C72B7746D}" type="CELLRANGE">
                      <a:rPr lang="en-US" baseline="0"/>
                      <a:pPr/>
                      <a:t>[CELLRANGE]</a:t>
                    </a:fld>
                    <a:r>
                      <a:rPr lang="en-US" baseline="0"/>
                      <a:t>
</a:t>
                    </a:r>
                    <a:fld id="{DC141C65-6A48-427B-8846-8376021270F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a:lstStyle/>
                  <a:p>
                    <a:fld id="{6BD98690-9D3B-4CE3-8D6B-422C20D31D3F}" type="CELLRANGE">
                      <a:rPr lang="en-US" baseline="0"/>
                      <a:pPr/>
                      <a:t>[CELLRANGE]</a:t>
                    </a:fld>
                    <a:r>
                      <a:rPr lang="en-US" baseline="0"/>
                      <a:t>
</a:t>
                    </a:r>
                    <a:fld id="{C2E06269-B866-4CF6-AB61-4EBC40F9282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a:lstStyle/>
                  <a:p>
                    <a:fld id="{A37822C2-401C-4089-8B39-58C31B70FF79}" type="CELLRANGE">
                      <a:rPr lang="en-US" baseline="0"/>
                      <a:pPr/>
                      <a:t>[CELLRANGE]</a:t>
                    </a:fld>
                    <a:r>
                      <a:rPr lang="en-US" baseline="0"/>
                      <a:t>
</a:t>
                    </a:r>
                    <a:fld id="{DFBF2979-0550-451F-A839-2CFDEC3CCB2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a:lstStyle/>
                  <a:p>
                    <a:fld id="{E154B561-DDEE-4D2C-96F6-36019B9C8C1E}" type="CELLRANGE">
                      <a:rPr lang="en-US" baseline="0"/>
                      <a:pPr/>
                      <a:t>[CELLRANGE]</a:t>
                    </a:fld>
                    <a:r>
                      <a:rPr lang="en-US" baseline="0"/>
                      <a:t>
</a:t>
                    </a:r>
                    <a:fld id="{9CD1D3FB-242A-43BC-BADA-1E766361071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a:lstStyle/>
                  <a:p>
                    <a:fld id="{16D7294C-F56D-4B7A-8343-83707E93AB08}" type="CELLRANGE">
                      <a:rPr lang="en-US" baseline="0"/>
                      <a:pPr/>
                      <a:t>[CELLRANGE]</a:t>
                    </a:fld>
                    <a:r>
                      <a:rPr lang="en-US" baseline="0"/>
                      <a:t>
</a:t>
                    </a:r>
                    <a:fld id="{DA6CA995-3ADC-41B8-86ED-E50F7EE0887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a:lstStyle/>
                  <a:p>
                    <a:fld id="{6DA3AC35-70CD-44F5-8B11-8F84F53D8813}" type="CELLRANGE">
                      <a:rPr lang="en-US" baseline="0"/>
                      <a:pPr/>
                      <a:t>[CELLRANGE]</a:t>
                    </a:fld>
                    <a:r>
                      <a:rPr lang="en-US" baseline="0"/>
                      <a:t>
</a:t>
                    </a:r>
                    <a:fld id="{D053723D-2D1D-4CB5-A4AC-B530097C2EF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a:lstStyle/>
                  <a:p>
                    <a:fld id="{39E587F2-459E-427F-B223-2C90B4AB89E6}" type="CELLRANGE">
                      <a:rPr lang="en-US" baseline="0"/>
                      <a:pPr/>
                      <a:t>[CELLRANGE]</a:t>
                    </a:fld>
                    <a:r>
                      <a:rPr lang="en-US" baseline="0"/>
                      <a:t>
</a:t>
                    </a:r>
                    <a:fld id="{033FF6C7-3673-4BFD-9C2F-62C89E06F57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Ceuta</c:v>
                </c:pt>
                <c:pt idx="3">
                  <c:v>Asturias, Principado de</c:v>
                </c:pt>
                <c:pt idx="4">
                  <c:v>Galicia</c:v>
                </c:pt>
                <c:pt idx="5">
                  <c:v>Navarra, Comunidad Foral de</c:v>
                </c:pt>
                <c:pt idx="6">
                  <c:v>Castilla - La Mancha</c:v>
                </c:pt>
                <c:pt idx="7">
                  <c:v>Madrid, Comunidad de</c:v>
                </c:pt>
                <c:pt idx="8">
                  <c:v>Cantabria</c:v>
                </c:pt>
                <c:pt idx="9">
                  <c:v>Comunitat Valenciana</c:v>
                </c:pt>
                <c:pt idx="10">
                  <c:v>Canarias</c:v>
                </c:pt>
                <c:pt idx="11">
                  <c:v>Balears, Illes</c:v>
                </c:pt>
                <c:pt idx="12">
                  <c:v>Media Nacional</c:v>
                </c:pt>
                <c:pt idx="13">
                  <c:v>Extremadura</c:v>
                </c:pt>
                <c:pt idx="14">
                  <c:v>Murcia, Región de</c:v>
                </c:pt>
                <c:pt idx="15">
                  <c:v>Melilla</c:v>
                </c:pt>
                <c:pt idx="16">
                  <c:v>Rioja, La</c:v>
                </c:pt>
                <c:pt idx="17">
                  <c:v>Andalucía</c:v>
                </c:pt>
                <c:pt idx="18">
                  <c:v>País Vasco</c:v>
                </c:pt>
                <c:pt idx="19">
                  <c:v>Cataluña</c:v>
                </c:pt>
              </c:strCache>
            </c:strRef>
          </c:cat>
          <c:val>
            <c:numRef>
              <c:f>'11ListaEsperaGI'!$O$13:$O$32</c:f>
              <c:numCache>
                <c:formatCode>0.00%</c:formatCode>
                <c:ptCount val="20"/>
                <c:pt idx="0">
                  <c:v>0.99863818197293386</c:v>
                </c:pt>
                <c:pt idx="1">
                  <c:v>0.98941798941798942</c:v>
                </c:pt>
                <c:pt idx="2">
                  <c:v>0.96452702702702697</c:v>
                </c:pt>
                <c:pt idx="3">
                  <c:v>0.94203327171903883</c:v>
                </c:pt>
                <c:pt idx="4">
                  <c:v>0.93897449290502311</c:v>
                </c:pt>
                <c:pt idx="5">
                  <c:v>0.93732487833652856</c:v>
                </c:pt>
                <c:pt idx="6">
                  <c:v>0.93584054963143204</c:v>
                </c:pt>
                <c:pt idx="7">
                  <c:v>0.91943367300928847</c:v>
                </c:pt>
                <c:pt idx="8">
                  <c:v>0.87298191013421511</c:v>
                </c:pt>
                <c:pt idx="9">
                  <c:v>0.86292892610983474</c:v>
                </c:pt>
                <c:pt idx="10">
                  <c:v>0.85542087086070295</c:v>
                </c:pt>
                <c:pt idx="11">
                  <c:v>0.83921568627450982</c:v>
                </c:pt>
                <c:pt idx="12">
                  <c:v>0.83863955261445078</c:v>
                </c:pt>
                <c:pt idx="13">
                  <c:v>0.79238363892806774</c:v>
                </c:pt>
                <c:pt idx="14">
                  <c:v>0.78372257607926399</c:v>
                </c:pt>
                <c:pt idx="15">
                  <c:v>0.77757009345794392</c:v>
                </c:pt>
                <c:pt idx="16">
                  <c:v>0.77229857181352735</c:v>
                </c:pt>
                <c:pt idx="17">
                  <c:v>0.76714366751934582</c:v>
                </c:pt>
                <c:pt idx="18">
                  <c:v>0.75936943950177938</c:v>
                </c:pt>
                <c:pt idx="19">
                  <c:v>0.72645906963415796</c:v>
                </c:pt>
              </c:numCache>
            </c:numRef>
          </c:val>
          <c:extLst>
            <c:ext xmlns:c15="http://schemas.microsoft.com/office/drawing/2012/chart" uri="{02D57815-91ED-43cb-92C2-25804820EDAC}">
              <c15:datalabelsRange>
                <c15:f>'11ListaEsperaGI'!$M$13:$M$32</c15:f>
                <c15:dlblRangeCache>
                  <c:ptCount val="20"/>
                  <c:pt idx="0">
                    <c:v>46.932</c:v>
                  </c:pt>
                  <c:pt idx="1">
                    <c:v>13.651</c:v>
                  </c:pt>
                  <c:pt idx="2">
                    <c:v>571</c:v>
                  </c:pt>
                  <c:pt idx="3">
                    <c:v>12.741</c:v>
                  </c:pt>
                  <c:pt idx="4">
                    <c:v>21.572</c:v>
                  </c:pt>
                  <c:pt idx="5">
                    <c:v>6.356</c:v>
                  </c:pt>
                  <c:pt idx="6">
                    <c:v>26.153</c:v>
                  </c:pt>
                  <c:pt idx="7">
                    <c:v>50.978</c:v>
                  </c:pt>
                  <c:pt idx="8">
                    <c:v>4.488</c:v>
                  </c:pt>
                  <c:pt idx="9">
                    <c:v>46.574</c:v>
                  </c:pt>
                  <c:pt idx="10">
                    <c:v>12.632</c:v>
                  </c:pt>
                  <c:pt idx="11">
                    <c:v>11.556</c:v>
                  </c:pt>
                  <c:pt idx="12">
                    <c:v>454.837</c:v>
                  </c:pt>
                  <c:pt idx="13">
                    <c:v>11.236</c:v>
                  </c:pt>
                  <c:pt idx="14">
                    <c:v>11.074</c:v>
                  </c:pt>
                  <c:pt idx="15">
                    <c:v>416</c:v>
                  </c:pt>
                  <c:pt idx="16">
                    <c:v>2.866</c:v>
                  </c:pt>
                  <c:pt idx="17">
                    <c:v>71.675</c:v>
                  </c:pt>
                  <c:pt idx="18">
                    <c:v>27.313</c:v>
                  </c:pt>
                  <c:pt idx="19">
                    <c:v>76.053</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E6BD-407D-8DB5-88274B443806}"/>
              </c:ext>
            </c:extLst>
          </c:dPt>
          <c:dPt>
            <c:idx val="11"/>
            <c:invertIfNegative val="0"/>
            <c:bubble3D val="0"/>
            <c:extLst>
              <c:ext xmlns:c16="http://schemas.microsoft.com/office/drawing/2014/chart" uri="{C3380CC4-5D6E-409C-BE32-E72D297353CC}">
                <c16:uniqueId val="{00000017-E6BD-407D-8DB5-88274B443806}"/>
              </c:ext>
            </c:extLst>
          </c:dPt>
          <c:dPt>
            <c:idx val="12"/>
            <c:invertIfNegative val="0"/>
            <c:bubble3D val="0"/>
            <c:spPr>
              <a:solidFill>
                <a:schemeClr val="accent2">
                  <a:lumMod val="50000"/>
                </a:schemeClr>
              </a:solidFill>
            </c:spPr>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a:lstStyle/>
                  <a:p>
                    <a:fld id="{3EB3990E-9004-40AF-BF1F-B2EA42F98E23}" type="CELLRANGE">
                      <a:rPr lang="en-US" baseline="0"/>
                      <a:pPr/>
                      <a:t>[CELLRANGE]</a:t>
                    </a:fld>
                    <a:r>
                      <a:rPr lang="en-US" baseline="0"/>
                      <a:t>
</a:t>
                    </a:r>
                    <a:fld id="{D3E230CD-7DDD-4C73-B4EB-4A7AAEB074C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a:lstStyle/>
                  <a:p>
                    <a:fld id="{8DFDC1B6-DC5E-42C2-A7AB-28865458D058}" type="CELLRANGE">
                      <a:rPr lang="en-US" baseline="0"/>
                      <a:pPr/>
                      <a:t>[CELLRANGE]</a:t>
                    </a:fld>
                    <a:r>
                      <a:rPr lang="en-US" baseline="0"/>
                      <a:t>
</a:t>
                    </a:r>
                    <a:fld id="{B04567DF-5569-4F29-BE5B-69AF3FF0E82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a:lstStyle/>
                  <a:p>
                    <a:fld id="{C4DE5D26-C89F-47A8-B1C9-D1ABBEFAFDBD}" type="CELLRANGE">
                      <a:rPr lang="en-US" baseline="0"/>
                      <a:pPr/>
                      <a:t>[CELLRANGE]</a:t>
                    </a:fld>
                    <a:r>
                      <a:rPr lang="en-US" baseline="0"/>
                      <a:t>
</a:t>
                    </a:r>
                    <a:fld id="{1229DADE-9284-4E7F-BDBC-352231396D9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a:lstStyle/>
                  <a:p>
                    <a:fld id="{7790F89C-2F04-48D3-80C2-8F4DE732F661}" type="CELLRANGE">
                      <a:rPr lang="en-US" baseline="0"/>
                      <a:pPr/>
                      <a:t>[CELLRANGE]</a:t>
                    </a:fld>
                    <a:r>
                      <a:rPr lang="en-US" baseline="0"/>
                      <a:t>
</a:t>
                    </a:r>
                    <a:fld id="{3B06320C-7269-4E23-B552-6A3610B3D7B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a:lstStyle/>
                  <a:p>
                    <a:fld id="{7268794F-B9AA-4EBA-B2A2-41DD6E958167}" type="CELLRANGE">
                      <a:rPr lang="en-US" baseline="0"/>
                      <a:pPr/>
                      <a:t>[CELLRANGE]</a:t>
                    </a:fld>
                    <a:r>
                      <a:rPr lang="en-US" baseline="0"/>
                      <a:t>
</a:t>
                    </a:r>
                    <a:fld id="{06AE7434-CF07-4E08-8C50-AB6EDC2B76D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a:lstStyle/>
                  <a:p>
                    <a:fld id="{512B1DDB-DE3B-4CAC-BAB1-0E6299DF5CF4}" type="CELLRANGE">
                      <a:rPr lang="en-US" baseline="0"/>
                      <a:pPr/>
                      <a:t>[CELLRANGE]</a:t>
                    </a:fld>
                    <a:r>
                      <a:rPr lang="en-US" baseline="0"/>
                      <a:t>
</a:t>
                    </a:r>
                    <a:fld id="{644D819C-15EC-4F15-8189-C8B10684262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a:lstStyle/>
                  <a:p>
                    <a:fld id="{FD77D688-3DE7-4BBB-AF3B-871A5F28EE85}" type="CELLRANGE">
                      <a:rPr lang="en-US" baseline="0"/>
                      <a:pPr/>
                      <a:t>[CELLRANGE]</a:t>
                    </a:fld>
                    <a:r>
                      <a:rPr lang="en-US" baseline="0"/>
                      <a:t>
</a:t>
                    </a:r>
                    <a:fld id="{E77B599A-4723-402E-846A-85320DD2CFC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a:lstStyle/>
                  <a:p>
                    <a:fld id="{6967D577-D586-44F0-BA1C-E6C98F2D80C8}" type="CELLRANGE">
                      <a:rPr lang="en-US" baseline="0"/>
                      <a:pPr/>
                      <a:t>[CELLRANGE]</a:t>
                    </a:fld>
                    <a:r>
                      <a:rPr lang="en-US" baseline="0"/>
                      <a:t>
</a:t>
                    </a:r>
                    <a:fld id="{AF12CBC1-B459-433C-9E21-64485FB0890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a:lstStyle/>
                  <a:p>
                    <a:fld id="{09297C57-7EB8-4A56-9EA8-2283FECA882F}" type="CELLRANGE">
                      <a:rPr lang="en-US" baseline="0"/>
                      <a:pPr/>
                      <a:t>[CELLRANGE]</a:t>
                    </a:fld>
                    <a:r>
                      <a:rPr lang="en-US" baseline="0"/>
                      <a:t>
</a:t>
                    </a:r>
                    <a:fld id="{46EBE206-A3A3-4E25-BE0B-98CC8A5A421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a:lstStyle/>
                  <a:p>
                    <a:fld id="{D32BEF9C-835F-4DB3-9D78-991F22EC7A45}" type="CELLRANGE">
                      <a:rPr lang="en-US" baseline="0"/>
                      <a:pPr/>
                      <a:t>[CELLRANGE]</a:t>
                    </a:fld>
                    <a:r>
                      <a:rPr lang="en-US" baseline="0"/>
                      <a:t>
</a:t>
                    </a:r>
                    <a:fld id="{CD5106EC-B897-4E9F-941C-F54687BCDDE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3.6872560258028003E-3"/>
                </c:manualLayout>
              </c:layout>
              <c:tx>
                <c:rich>
                  <a:bodyPr/>
                  <a:lstStyle/>
                  <a:p>
                    <a:fld id="{D9AD5DDB-E99C-4B51-82E5-F38793BBFB2D}" type="CELLRANGE">
                      <a:rPr lang="en-US" baseline="0"/>
                      <a:pPr/>
                      <a:t>[CELLRANGE]</a:t>
                    </a:fld>
                    <a:r>
                      <a:rPr lang="en-US" baseline="0"/>
                      <a:t>
</a:t>
                    </a:r>
                    <a:fld id="{A8115FD0-3D9A-486E-AD3F-133A79CA849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0"/>
                  <c:y val="-1.9317225534193593E-3"/>
                </c:manualLayout>
              </c:layout>
              <c:tx>
                <c:rich>
                  <a:bodyPr/>
                  <a:lstStyle/>
                  <a:p>
                    <a:fld id="{CD76443D-3FC2-446D-B663-1A10CABEDC26}" type="CELLRANGE">
                      <a:rPr lang="en-US" baseline="0"/>
                      <a:pPr/>
                      <a:t>[CELLRANGE]</a:t>
                    </a:fld>
                    <a:r>
                      <a:rPr lang="en-US" baseline="0"/>
                      <a:t>
</a:t>
                    </a:r>
                    <a:fld id="{77A0438F-2430-4B78-9C50-4F4ACEE50F5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a:lstStyle/>
                  <a:p>
                    <a:fld id="{B9DDA343-F032-4A29-8174-B08629A8B34A}" type="CELLRANGE">
                      <a:rPr lang="en-US" baseline="0"/>
                      <a:pPr/>
                      <a:t>[CELLRANGE]</a:t>
                    </a:fld>
                    <a:r>
                      <a:rPr lang="en-US" baseline="0"/>
                      <a:t>
</a:t>
                    </a:r>
                    <a:fld id="{262FAB3B-7E5A-48F4-9A23-22A7E353364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a:lstStyle/>
                  <a:p>
                    <a:fld id="{3CB41938-F150-48C5-94CB-6EDD3EE1D2EE}" type="CELLRANGE">
                      <a:rPr lang="en-US" baseline="0"/>
                      <a:pPr/>
                      <a:t>[CELLRANGE]</a:t>
                    </a:fld>
                    <a:r>
                      <a:rPr lang="en-US" baseline="0"/>
                      <a:t>
</a:t>
                    </a:r>
                    <a:fld id="{CB3BB597-29A6-4598-A3EB-2EBC6451DBE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a:lstStyle/>
                  <a:p>
                    <a:fld id="{FC5F24C4-A22E-4AB0-BBA7-2A673AFE478B}" type="CELLRANGE">
                      <a:rPr lang="en-US" baseline="0"/>
                      <a:pPr/>
                      <a:t>[CELLRANGE]</a:t>
                    </a:fld>
                    <a:r>
                      <a:rPr lang="en-US" baseline="0"/>
                      <a:t>
</a:t>
                    </a:r>
                    <a:fld id="{6A7E3521-DE52-44E6-A687-DF511EB1AB8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a:lstStyle/>
                  <a:p>
                    <a:fld id="{AC5CE30C-9266-4BA0-A6E0-C9709F77B016}" type="CELLRANGE">
                      <a:rPr lang="en-US" baseline="0"/>
                      <a:pPr/>
                      <a:t>[CELLRANGE]</a:t>
                    </a:fld>
                    <a:r>
                      <a:rPr lang="en-US" baseline="0"/>
                      <a:t>
</a:t>
                    </a:r>
                    <a:fld id="{8FE09134-EE0B-4AD2-93D3-13878164EBA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a:lstStyle/>
                  <a:p>
                    <a:fld id="{21A06D95-380E-4B93-9501-D3736FE29908}" type="CELLRANGE">
                      <a:rPr lang="en-US" baseline="0"/>
                      <a:pPr/>
                      <a:t>[CELLRANGE]</a:t>
                    </a:fld>
                    <a:r>
                      <a:rPr lang="en-US" baseline="0"/>
                      <a:t>
</a:t>
                    </a:r>
                    <a:fld id="{9F6CE730-1548-4349-A94E-EECE80297C2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a:lstStyle/>
                  <a:p>
                    <a:fld id="{E408F8CE-D2CD-4827-B5B2-64DF915F3BD3}" type="CELLRANGE">
                      <a:rPr lang="en-US" baseline="0"/>
                      <a:pPr/>
                      <a:t>[CELLRANGE]</a:t>
                    </a:fld>
                    <a:r>
                      <a:rPr lang="en-US" baseline="0"/>
                      <a:t>
</a:t>
                    </a:r>
                    <a:fld id="{32B6D0E7-D668-477F-A720-5101AFF3E17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7.2413798742446925E-2"/>
                </c:manualLayout>
              </c:layout>
              <c:tx>
                <c:rich>
                  <a:bodyPr/>
                  <a:lstStyle/>
                  <a:p>
                    <a:fld id="{440C481C-C4BC-4CD8-B7E3-BC9FF4C62496}" type="CELLRANGE">
                      <a:rPr lang="en-US" baseline="0"/>
                      <a:pPr/>
                      <a:t>[CELLRANGE]</a:t>
                    </a:fld>
                    <a:r>
                      <a:rPr lang="en-US" baseline="0"/>
                      <a:t>
</a:t>
                    </a:r>
                    <a:fld id="{7B24A90F-9355-40FB-8FD3-DD299713A09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0"/>
                  <c:y val="-7.4879355033891787E-2"/>
                </c:manualLayout>
              </c:layout>
              <c:tx>
                <c:rich>
                  <a:bodyPr/>
                  <a:lstStyle/>
                  <a:p>
                    <a:fld id="{B1FEFF88-21B7-4452-BF3F-35F94065353A}" type="CELLRANGE">
                      <a:rPr lang="en-US" baseline="0"/>
                      <a:pPr/>
                      <a:t>[CELLRANGE]</a:t>
                    </a:fld>
                    <a:r>
                      <a:rPr lang="en-US" baseline="0"/>
                      <a:t>
</a:t>
                    </a:r>
                    <a:fld id="{999C8833-DAEF-4E49-BF1D-5982E922053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Ceuta</c:v>
                </c:pt>
                <c:pt idx="3">
                  <c:v>Asturias, Principado de</c:v>
                </c:pt>
                <c:pt idx="4">
                  <c:v>Galicia</c:v>
                </c:pt>
                <c:pt idx="5">
                  <c:v>Navarra, Comunidad Foral de</c:v>
                </c:pt>
                <c:pt idx="6">
                  <c:v>Castilla - La Mancha</c:v>
                </c:pt>
                <c:pt idx="7">
                  <c:v>Madrid, Comunidad de</c:v>
                </c:pt>
                <c:pt idx="8">
                  <c:v>Cantabria</c:v>
                </c:pt>
                <c:pt idx="9">
                  <c:v>Comunitat Valenciana</c:v>
                </c:pt>
                <c:pt idx="10">
                  <c:v>Canarias</c:v>
                </c:pt>
                <c:pt idx="11">
                  <c:v>Balears, Illes</c:v>
                </c:pt>
                <c:pt idx="12">
                  <c:v>Media Nacional</c:v>
                </c:pt>
                <c:pt idx="13">
                  <c:v>Extremadura</c:v>
                </c:pt>
                <c:pt idx="14">
                  <c:v>Murcia, Región de</c:v>
                </c:pt>
                <c:pt idx="15">
                  <c:v>Melilla</c:v>
                </c:pt>
                <c:pt idx="16">
                  <c:v>Rioja, La</c:v>
                </c:pt>
                <c:pt idx="17">
                  <c:v>Andalucía</c:v>
                </c:pt>
                <c:pt idx="18">
                  <c:v>País Vasco</c:v>
                </c:pt>
                <c:pt idx="19">
                  <c:v>Cataluña</c:v>
                </c:pt>
              </c:strCache>
            </c:strRef>
          </c:cat>
          <c:val>
            <c:numRef>
              <c:f>'11ListaEsperaGI'!$P$13:$P$32</c:f>
              <c:numCache>
                <c:formatCode>0.00%</c:formatCode>
                <c:ptCount val="20"/>
                <c:pt idx="0">
                  <c:v>1.3618180270661333E-3</c:v>
                </c:pt>
                <c:pt idx="1">
                  <c:v>1.0582010582010581E-2</c:v>
                </c:pt>
                <c:pt idx="2">
                  <c:v>3.5472972972972971E-2</c:v>
                </c:pt>
                <c:pt idx="3">
                  <c:v>5.796672828096118E-2</c:v>
                </c:pt>
                <c:pt idx="4">
                  <c:v>6.1025507094976929E-2</c:v>
                </c:pt>
                <c:pt idx="5">
                  <c:v>6.2675121663471459E-2</c:v>
                </c:pt>
                <c:pt idx="6">
                  <c:v>6.4159450368567947E-2</c:v>
                </c:pt>
                <c:pt idx="7">
                  <c:v>8.056632699071152E-2</c:v>
                </c:pt>
                <c:pt idx="8">
                  <c:v>0.12701808986578486</c:v>
                </c:pt>
                <c:pt idx="9">
                  <c:v>0.13707107389016526</c:v>
                </c:pt>
                <c:pt idx="10">
                  <c:v>0.14457912913929707</c:v>
                </c:pt>
                <c:pt idx="11">
                  <c:v>0.16078431372549021</c:v>
                </c:pt>
                <c:pt idx="12">
                  <c:v>0.16136044738554922</c:v>
                </c:pt>
                <c:pt idx="13">
                  <c:v>0.20761636107193229</c:v>
                </c:pt>
                <c:pt idx="14">
                  <c:v>0.21627742392073601</c:v>
                </c:pt>
                <c:pt idx="15">
                  <c:v>0.22242990654205608</c:v>
                </c:pt>
                <c:pt idx="16">
                  <c:v>0.22770142818647265</c:v>
                </c:pt>
                <c:pt idx="17">
                  <c:v>0.23285633248065418</c:v>
                </c:pt>
                <c:pt idx="18">
                  <c:v>0.24063056049822065</c:v>
                </c:pt>
                <c:pt idx="19">
                  <c:v>0.27354093036584198</c:v>
                </c:pt>
              </c:numCache>
            </c:numRef>
          </c:val>
          <c:extLst>
            <c:ext xmlns:c15="http://schemas.microsoft.com/office/drawing/2012/chart" uri="{02D57815-91ED-43cb-92C2-25804820EDAC}">
              <c15:datalabelsRange>
                <c15:f>'11ListaEsperaGI'!$N$13:$N$32</c15:f>
                <c15:dlblRangeCache>
                  <c:ptCount val="20"/>
                  <c:pt idx="0">
                    <c:v>64</c:v>
                  </c:pt>
                  <c:pt idx="1">
                    <c:v>146</c:v>
                  </c:pt>
                  <c:pt idx="2">
                    <c:v>21</c:v>
                  </c:pt>
                  <c:pt idx="3">
                    <c:v>784</c:v>
                  </c:pt>
                  <c:pt idx="4">
                    <c:v>1.402</c:v>
                  </c:pt>
                  <c:pt idx="5">
                    <c:v>425</c:v>
                  </c:pt>
                  <c:pt idx="6">
                    <c:v>1.793</c:v>
                  </c:pt>
                  <c:pt idx="7">
                    <c:v>4.467</c:v>
                  </c:pt>
                  <c:pt idx="8">
                    <c:v>653</c:v>
                  </c:pt>
                  <c:pt idx="9">
                    <c:v>7.398</c:v>
                  </c:pt>
                  <c:pt idx="10">
                    <c:v>2.135</c:v>
                  </c:pt>
                  <c:pt idx="11">
                    <c:v>2.214</c:v>
                  </c:pt>
                  <c:pt idx="12">
                    <c:v>87.514</c:v>
                  </c:pt>
                  <c:pt idx="13">
                    <c:v>2.944</c:v>
                  </c:pt>
                  <c:pt idx="14">
                    <c:v>3.056</c:v>
                  </c:pt>
                  <c:pt idx="15">
                    <c:v>119</c:v>
                  </c:pt>
                  <c:pt idx="16">
                    <c:v>845</c:v>
                  </c:pt>
                  <c:pt idx="17">
                    <c:v>21.756</c:v>
                  </c:pt>
                  <c:pt idx="18">
                    <c:v>8.655</c:v>
                  </c:pt>
                  <c:pt idx="19">
                    <c:v>28.637</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'11ListaEsperaGI'!$L$13:$L$32</c:f>
              <c:strCache>
                <c:ptCount val="20"/>
                <c:pt idx="0">
                  <c:v>Castilla y León</c:v>
                </c:pt>
                <c:pt idx="1">
                  <c:v>Aragón</c:v>
                </c:pt>
                <c:pt idx="2">
                  <c:v>Ceuta</c:v>
                </c:pt>
                <c:pt idx="3">
                  <c:v>Asturias, Principado de</c:v>
                </c:pt>
                <c:pt idx="4">
                  <c:v>Galicia</c:v>
                </c:pt>
                <c:pt idx="5">
                  <c:v>Navarra, Comunidad Foral de</c:v>
                </c:pt>
                <c:pt idx="6">
                  <c:v>Castilla - La Mancha</c:v>
                </c:pt>
                <c:pt idx="7">
                  <c:v>Madrid, Comunidad de</c:v>
                </c:pt>
                <c:pt idx="8">
                  <c:v>Cantabria</c:v>
                </c:pt>
                <c:pt idx="9">
                  <c:v>Comunitat Valenciana</c:v>
                </c:pt>
                <c:pt idx="10">
                  <c:v>Canarias</c:v>
                </c:pt>
                <c:pt idx="11">
                  <c:v>Balears, Illes</c:v>
                </c:pt>
                <c:pt idx="12">
                  <c:v>Media Nacional</c:v>
                </c:pt>
                <c:pt idx="13">
                  <c:v>Extremadura</c:v>
                </c:pt>
                <c:pt idx="14">
                  <c:v>Murcia, Región de</c:v>
                </c:pt>
                <c:pt idx="15">
                  <c:v>Melilla</c:v>
                </c:pt>
                <c:pt idx="16">
                  <c:v>Rioja, La</c:v>
                </c:pt>
                <c:pt idx="17">
                  <c:v>Andalucía</c:v>
                </c:pt>
                <c:pt idx="18">
                  <c:v>País Vasco</c:v>
                </c:pt>
                <c:pt idx="19">
                  <c:v>Cataluña</c:v>
                </c:pt>
              </c:strCache>
            </c:strRef>
          </c:cat>
          <c:val>
            <c:numRef>
              <c:f>'11ListaEsperaGI'!$Q$13:$Q$32</c:f>
              <c:numCache>
                <c:formatCode>0.00%</c:formatCode>
                <c:ptCount val="20"/>
                <c:pt idx="0">
                  <c:v>0.83863955261445078</c:v>
                </c:pt>
                <c:pt idx="1">
                  <c:v>0.83863955261445078</c:v>
                </c:pt>
                <c:pt idx="2">
                  <c:v>0.83863955261445078</c:v>
                </c:pt>
                <c:pt idx="3">
                  <c:v>0.83863955261445078</c:v>
                </c:pt>
                <c:pt idx="4">
                  <c:v>0.83863955261445078</c:v>
                </c:pt>
                <c:pt idx="5">
                  <c:v>0.83863955261445078</c:v>
                </c:pt>
                <c:pt idx="6">
                  <c:v>0.83863955261445078</c:v>
                </c:pt>
                <c:pt idx="7">
                  <c:v>0.83863955261445078</c:v>
                </c:pt>
                <c:pt idx="8">
                  <c:v>0.83863955261445078</c:v>
                </c:pt>
                <c:pt idx="9">
                  <c:v>0.83863955261445078</c:v>
                </c:pt>
                <c:pt idx="10">
                  <c:v>0.83863955261445078</c:v>
                </c:pt>
                <c:pt idx="11">
                  <c:v>0.83863955261445078</c:v>
                </c:pt>
                <c:pt idx="12">
                  <c:v>0.83863955261445078</c:v>
                </c:pt>
                <c:pt idx="13">
                  <c:v>0.83863955261445078</c:v>
                </c:pt>
                <c:pt idx="14">
                  <c:v>0.83863955261445078</c:v>
                </c:pt>
                <c:pt idx="15">
                  <c:v>0.83863955261445078</c:v>
                </c:pt>
                <c:pt idx="16">
                  <c:v>0.83863955261445078</c:v>
                </c:pt>
                <c:pt idx="17">
                  <c:v>0.83863955261445078</c:v>
                </c:pt>
                <c:pt idx="18">
                  <c:v>0.83863955261445078</c:v>
                </c:pt>
                <c:pt idx="19">
                  <c:v>0.83863955261445078</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0232325915782268"/>
          <c:y val="0.88916427502636941"/>
          <c:w val="0.56405624638538954"/>
          <c:h val="5.399661490911766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1-7314-4816-B3D7-5F2E4F941FE1}"/>
              </c:ext>
            </c:extLst>
          </c:dPt>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extLst>
              <c:ext xmlns:c16="http://schemas.microsoft.com/office/drawing/2014/chart" uri="{C3380CC4-5D6E-409C-BE32-E72D297353CC}">
                <c16:uniqueId val="{00000003-7314-4816-B3D7-5F2E4F941FE1}"/>
              </c:ext>
            </c:extLst>
          </c:dPt>
          <c:dPt>
            <c:idx val="9"/>
            <c:invertIfNegative val="0"/>
            <c:bubble3D val="0"/>
            <c:extLst>
              <c:ext xmlns:c16="http://schemas.microsoft.com/office/drawing/2014/chart" uri="{C3380CC4-5D6E-409C-BE32-E72D297353CC}">
                <c16:uniqueId val="{00000004-7314-4816-B3D7-5F2E4F941FE1}"/>
              </c:ext>
            </c:extLst>
          </c:dPt>
          <c:dPt>
            <c:idx val="10"/>
            <c:invertIfNegative val="0"/>
            <c:bubble3D val="0"/>
            <c:extLst>
              <c:ext xmlns:c16="http://schemas.microsoft.com/office/drawing/2014/chart" uri="{C3380CC4-5D6E-409C-BE32-E72D297353CC}">
                <c16:uniqueId val="{00000005-7314-4816-B3D7-5F2E4F941FE1}"/>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Extremadura</c:v>
                </c:pt>
                <c:pt idx="2">
                  <c:v>Murcia, Región de</c:v>
                </c:pt>
                <c:pt idx="3">
                  <c:v>Cataluña</c:v>
                </c:pt>
                <c:pt idx="4">
                  <c:v>Balears, Illes</c:v>
                </c:pt>
                <c:pt idx="5">
                  <c:v>Castilla y León</c:v>
                </c:pt>
                <c:pt idx="6">
                  <c:v>Castilla - La Mancha</c:v>
                </c:pt>
                <c:pt idx="7">
                  <c:v>TOTAL</c:v>
                </c:pt>
                <c:pt idx="8">
                  <c:v>Ceuta y Melilla</c:v>
                </c:pt>
                <c:pt idx="9">
                  <c:v>País Vasco</c:v>
                </c:pt>
                <c:pt idx="10">
                  <c:v>Comunitat Valenciana</c:v>
                </c:pt>
                <c:pt idx="11">
                  <c:v>Rioja, La</c:v>
                </c:pt>
                <c:pt idx="12">
                  <c:v>Asturias, Principado de</c:v>
                </c:pt>
                <c:pt idx="13">
                  <c:v>Cantabria</c:v>
                </c:pt>
                <c:pt idx="14">
                  <c:v>Aragón</c:v>
                </c:pt>
                <c:pt idx="15">
                  <c:v>Madrid, Comunidad de</c:v>
                </c:pt>
                <c:pt idx="16">
                  <c:v>Canarias</c:v>
                </c:pt>
                <c:pt idx="17">
                  <c:v>Navarra, Comunidad Foral de</c:v>
                </c:pt>
                <c:pt idx="18">
                  <c:v>Galicia</c:v>
                </c:pt>
              </c:strCache>
            </c:strRef>
          </c:cat>
          <c:val>
            <c:numRef>
              <c:f>'24asolcasaad_pobl'!$AR$11:$AR$29</c:f>
              <c:numCache>
                <c:formatCode>0.00</c:formatCode>
                <c:ptCount val="19"/>
                <c:pt idx="0">
                  <c:v>9.4375369292566447</c:v>
                </c:pt>
                <c:pt idx="1">
                  <c:v>8.5348674166726735</c:v>
                </c:pt>
                <c:pt idx="2">
                  <c:v>8.2559433773794915</c:v>
                </c:pt>
                <c:pt idx="3">
                  <c:v>7.6779431638600206</c:v>
                </c:pt>
                <c:pt idx="4">
                  <c:v>7.3303218760858622</c:v>
                </c:pt>
                <c:pt idx="5">
                  <c:v>7.1204320914176886</c:v>
                </c:pt>
                <c:pt idx="6">
                  <c:v>7.1154846771161306</c:v>
                </c:pt>
                <c:pt idx="7">
                  <c:v>6.7718069636725344</c:v>
                </c:pt>
                <c:pt idx="8">
                  <c:v>6.459759420482488</c:v>
                </c:pt>
                <c:pt idx="9">
                  <c:v>6.4304521389541636</c:v>
                </c:pt>
                <c:pt idx="10">
                  <c:v>6.2392343710817224</c:v>
                </c:pt>
                <c:pt idx="11">
                  <c:v>5.8060372511239562</c:v>
                </c:pt>
                <c:pt idx="12">
                  <c:v>5.6123427840545723</c:v>
                </c:pt>
                <c:pt idx="13">
                  <c:v>5.4850750236608992</c:v>
                </c:pt>
                <c:pt idx="14">
                  <c:v>5.3546368920346392</c:v>
                </c:pt>
                <c:pt idx="15">
                  <c:v>5.3001322117466385</c:v>
                </c:pt>
                <c:pt idx="16">
                  <c:v>5.2080254345428196</c:v>
                </c:pt>
                <c:pt idx="17">
                  <c:v>4.4761536644548947</c:v>
                </c:pt>
                <c:pt idx="18">
                  <c:v>3.2390405934225273</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36CB-4173-AF6F-681B1F338D13}"/>
              </c:ext>
            </c:extLst>
          </c:dPt>
          <c:dPt>
            <c:idx val="7"/>
            <c:invertIfNegative val="0"/>
            <c:bubble3D val="0"/>
            <c:extLst>
              <c:ext xmlns:c16="http://schemas.microsoft.com/office/drawing/2014/chart" uri="{C3380CC4-5D6E-409C-BE32-E72D297353CC}">
                <c16:uniqueId val="{00000002-36CB-4173-AF6F-681B1F338D13}"/>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4-36CB-4173-AF6F-681B1F338D13}"/>
              </c:ext>
            </c:extLst>
          </c:dPt>
          <c:dPt>
            <c:idx val="9"/>
            <c:invertIfNegative val="0"/>
            <c:bubble3D val="0"/>
            <c:extLst>
              <c:ext xmlns:c16="http://schemas.microsoft.com/office/drawing/2014/chart" uri="{C3380CC4-5D6E-409C-BE32-E72D297353CC}">
                <c16:uniqueId val="{00000005-36CB-4173-AF6F-681B1F338D13}"/>
              </c:ext>
            </c:extLst>
          </c:dPt>
          <c:dPt>
            <c:idx val="10"/>
            <c:invertIfNegative val="0"/>
            <c:bubble3D val="0"/>
            <c:extLst>
              <c:ext xmlns:c16="http://schemas.microsoft.com/office/drawing/2014/chart" uri="{C3380CC4-5D6E-409C-BE32-E72D297353CC}">
                <c16:uniqueId val="{00000006-36CB-4173-AF6F-681B1F338D13}"/>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Castilla y León</c:v>
                </c:pt>
                <c:pt idx="2">
                  <c:v>Extremadura</c:v>
                </c:pt>
                <c:pt idx="3">
                  <c:v>Castilla - La Mancha</c:v>
                </c:pt>
                <c:pt idx="4">
                  <c:v>Balears, Illes</c:v>
                </c:pt>
                <c:pt idx="5">
                  <c:v>Cataluña</c:v>
                </c:pt>
                <c:pt idx="6">
                  <c:v>País Vasco</c:v>
                </c:pt>
                <c:pt idx="7">
                  <c:v>Rioja, La</c:v>
                </c:pt>
                <c:pt idx="8">
                  <c:v>TOTAL</c:v>
                </c:pt>
                <c:pt idx="9">
                  <c:v>Murcia, Región de</c:v>
                </c:pt>
                <c:pt idx="10">
                  <c:v>Comunitat Valenciana</c:v>
                </c:pt>
                <c:pt idx="11">
                  <c:v>Madrid, Comunidad de</c:v>
                </c:pt>
                <c:pt idx="12">
                  <c:v>Aragón</c:v>
                </c:pt>
                <c:pt idx="13">
                  <c:v>Asturias, Principado de</c:v>
                </c:pt>
                <c:pt idx="14">
                  <c:v>Navarra, Comunidad Foral de</c:v>
                </c:pt>
                <c:pt idx="15">
                  <c:v>Ceuta y Melilla</c:v>
                </c:pt>
                <c:pt idx="16">
                  <c:v>Cantabria</c:v>
                </c:pt>
                <c:pt idx="17">
                  <c:v>Canarias</c:v>
                </c:pt>
                <c:pt idx="18">
                  <c:v>Galicia</c:v>
                </c:pt>
              </c:strCache>
            </c:strRef>
          </c:cat>
          <c:val>
            <c:numRef>
              <c:f>'24asolcasaad_pobl'!$AX$11:$AX$29</c:f>
              <c:numCache>
                <c:formatCode>0.00</c:formatCode>
                <c:ptCount val="19"/>
                <c:pt idx="0">
                  <c:v>47.146916994730354</c:v>
                </c:pt>
                <c:pt idx="1">
                  <c:v>43.958273361571464</c:v>
                </c:pt>
                <c:pt idx="2">
                  <c:v>43.409084775039808</c:v>
                </c:pt>
                <c:pt idx="3">
                  <c:v>41.282675783613698</c:v>
                </c:pt>
                <c:pt idx="4">
                  <c:v>40.824685963954124</c:v>
                </c:pt>
                <c:pt idx="5">
                  <c:v>40.608067562081928</c:v>
                </c:pt>
                <c:pt idx="6">
                  <c:v>38.204849755503524</c:v>
                </c:pt>
                <c:pt idx="7">
                  <c:v>38.083194074341719</c:v>
                </c:pt>
                <c:pt idx="8">
                  <c:v>37.687743303067258</c:v>
                </c:pt>
                <c:pt idx="9">
                  <c:v>37.0358997264251</c:v>
                </c:pt>
                <c:pt idx="10">
                  <c:v>36.575634039130854</c:v>
                </c:pt>
                <c:pt idx="11">
                  <c:v>36.544288823951995</c:v>
                </c:pt>
                <c:pt idx="12">
                  <c:v>34.05174636238953</c:v>
                </c:pt>
                <c:pt idx="13">
                  <c:v>30.858054825384905</c:v>
                </c:pt>
                <c:pt idx="14">
                  <c:v>30.734365205651187</c:v>
                </c:pt>
                <c:pt idx="15">
                  <c:v>30.397201070179051</c:v>
                </c:pt>
                <c:pt idx="16">
                  <c:v>29.462805888661403</c:v>
                </c:pt>
                <c:pt idx="17">
                  <c:v>27.626271621494201</c:v>
                </c:pt>
                <c:pt idx="18">
                  <c:v>18.872502638760981</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Solicitudes. </a:t>
            </a:r>
          </a:p>
          <a:p>
            <a:pPr>
              <a:defRPr sz="1200" b="1"/>
            </a:pPr>
            <a:r>
              <a:rPr lang="en-US" sz="1200" b="1">
                <a:solidFill>
                  <a:srgbClr val="008000"/>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'25solaltabaja'!$AA$11:$AA$43</c:f>
              <c:numCache>
                <c:formatCode>m/d/yyyy</c:formatCode>
                <c:ptCount val="33"/>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numCache>
            </c:numRef>
          </c:cat>
          <c:val>
            <c:numRef>
              <c:f>'25solaltabaja'!$AB$11:$AB$43</c:f>
              <c:numCache>
                <c:formatCode>0</c:formatCode>
                <c:ptCount val="33"/>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pt idx="29">
                  <c:v>23854</c:v>
                </c:pt>
                <c:pt idx="30">
                  <c:v>30663</c:v>
                </c:pt>
                <c:pt idx="31">
                  <c:v>29848</c:v>
                </c:pt>
                <c:pt idx="32">
                  <c:v>25851</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2"/>
              </a:solidFill>
              <a:round/>
            </a:ln>
            <a:effectLst/>
          </c:spPr>
          <c:marker>
            <c:symbol val="none"/>
          </c:marker>
          <c:cat>
            <c:numRef>
              <c:f>'25solaltabaja'!$AA$11:$AA$43</c:f>
              <c:numCache>
                <c:formatCode>m/d/yyyy</c:formatCode>
                <c:ptCount val="33"/>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numCache>
            </c:numRef>
          </c:cat>
          <c:val>
            <c:numRef>
              <c:f>'25solaltabaja'!$AC$11:$AC$43</c:f>
              <c:numCache>
                <c:formatCode>0</c:formatCode>
                <c:ptCount val="33"/>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pt idx="29">
                  <c:v>17588</c:v>
                </c:pt>
                <c:pt idx="30">
                  <c:v>23194</c:v>
                </c:pt>
                <c:pt idx="31">
                  <c:v>22671</c:v>
                </c:pt>
                <c:pt idx="32">
                  <c:v>49513</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6302</c:v>
                </c:pt>
                <c:pt idx="1">
                  <c:v>128911</c:v>
                </c:pt>
                <c:pt idx="2">
                  <c:v>66400</c:v>
                </c:pt>
                <c:pt idx="3">
                  <c:v>86009</c:v>
                </c:pt>
                <c:pt idx="4">
                  <c:v>94698</c:v>
                </c:pt>
                <c:pt idx="5">
                  <c:v>151607</c:v>
                </c:pt>
                <c:pt idx="6">
                  <c:v>447923</c:v>
                </c:pt>
                <c:pt idx="7">
                  <c:v>1079559</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75" b="0" i="0" u="none" strike="noStrike" baseline="0">
                <a:solidFill>
                  <a:srgbClr val="008000"/>
                </a:solidFill>
                <a:latin typeface="Verdana"/>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2.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4.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18.xml"/></Relationships>
</file>

<file path=xl/drawings/_rels/drawing3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5.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34.xml"/></Relationships>
</file>

<file path=xl/drawings/_rels/drawing5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3.png"/></Relationships>
</file>

<file path=xl/drawings/_rels/drawing54.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5.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5.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5.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1</xdr:row>
      <xdr:rowOff>9525</xdr:rowOff>
    </xdr:from>
    <xdr:to>
      <xdr:col>19</xdr:col>
      <xdr:colOff>495300</xdr:colOff>
      <xdr:row>1</xdr:row>
      <xdr:rowOff>542925</xdr:rowOff>
    </xdr:to>
    <xdr:pic>
      <xdr:nvPicPr>
        <xdr:cNvPr id="2095" name="Picture 3" descr="Sistema para la Autonomía y Atención a la Dependencia (SAAD)">
          <a:extLst>
            <a:ext uri="{FF2B5EF4-FFF2-40B4-BE49-F238E27FC236}">
              <a16:creationId xmlns:a16="http://schemas.microsoft.com/office/drawing/2014/main" id="{00000000-0008-0000-0E00-00002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9950" y="19050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66676</xdr:rowOff>
    </xdr:from>
    <xdr:to>
      <xdr:col>8</xdr:col>
      <xdr:colOff>474605</xdr:colOff>
      <xdr:row>1</xdr:row>
      <xdr:rowOff>647701</xdr:rowOff>
    </xdr:to>
    <xdr:pic>
      <xdr:nvPicPr>
        <xdr:cNvPr id="7" name="Imagen 6">
          <a:extLst>
            <a:ext uri="{FF2B5EF4-FFF2-40B4-BE49-F238E27FC236}">
              <a16:creationId xmlns:a16="http://schemas.microsoft.com/office/drawing/2014/main" id="{42A24247-5DB9-8921-2F23-5F188038B7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625" y="66676"/>
          <a:ext cx="3903605" cy="762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5</xdr:col>
      <xdr:colOff>17405</xdr:colOff>
      <xdr:row>1</xdr:row>
      <xdr:rowOff>609600</xdr:rowOff>
    </xdr:to>
    <xdr:pic>
      <xdr:nvPicPr>
        <xdr:cNvPr id="3" name="Imagen 2">
          <a:extLst>
            <a:ext uri="{FF2B5EF4-FFF2-40B4-BE49-F238E27FC236}">
              <a16:creationId xmlns:a16="http://schemas.microsoft.com/office/drawing/2014/main" id="{BA12E776-16AF-4EBF-B56B-1FEB22772C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38100"/>
          <a:ext cx="3903605" cy="762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10584</xdr:colOff>
      <xdr:row>0</xdr:row>
      <xdr:rowOff>42334</xdr:rowOff>
    </xdr:from>
    <xdr:to>
      <xdr:col>5</xdr:col>
      <xdr:colOff>453439</xdr:colOff>
      <xdr:row>1</xdr:row>
      <xdr:rowOff>613834</xdr:rowOff>
    </xdr:to>
    <xdr:pic>
      <xdr:nvPicPr>
        <xdr:cNvPr id="2" name="Imagen 1">
          <a:extLst>
            <a:ext uri="{FF2B5EF4-FFF2-40B4-BE49-F238E27FC236}">
              <a16:creationId xmlns:a16="http://schemas.microsoft.com/office/drawing/2014/main" id="{EC364AA6-3ADB-472D-8278-D18CA74893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7" y="42334"/>
          <a:ext cx="3903605" cy="762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28575</xdr:colOff>
      <xdr:row>0</xdr:row>
      <xdr:rowOff>57150</xdr:rowOff>
    </xdr:from>
    <xdr:to>
      <xdr:col>6</xdr:col>
      <xdr:colOff>436505</xdr:colOff>
      <xdr:row>2</xdr:row>
      <xdr:rowOff>438150</xdr:rowOff>
    </xdr:to>
    <xdr:pic>
      <xdr:nvPicPr>
        <xdr:cNvPr id="2" name="Imagen 1">
          <a:extLst>
            <a:ext uri="{FF2B5EF4-FFF2-40B4-BE49-F238E27FC236}">
              <a16:creationId xmlns:a16="http://schemas.microsoft.com/office/drawing/2014/main" id="{F8C4D841-DB36-4597-9D67-8A764A68CB4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150" y="57150"/>
          <a:ext cx="3903605" cy="7620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52917</xdr:colOff>
      <xdr:row>0</xdr:row>
      <xdr:rowOff>74084</xdr:rowOff>
    </xdr:from>
    <xdr:to>
      <xdr:col>6</xdr:col>
      <xdr:colOff>580439</xdr:colOff>
      <xdr:row>1</xdr:row>
      <xdr:rowOff>645584</xdr:rowOff>
    </xdr:to>
    <xdr:pic>
      <xdr:nvPicPr>
        <xdr:cNvPr id="3" name="Imagen 2">
          <a:extLst>
            <a:ext uri="{FF2B5EF4-FFF2-40B4-BE49-F238E27FC236}">
              <a16:creationId xmlns:a16="http://schemas.microsoft.com/office/drawing/2014/main" id="{57DF60D0-48DE-432F-BF70-D6D7590F87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917" y="74084"/>
          <a:ext cx="3903605" cy="7620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52917</xdr:colOff>
      <xdr:row>0</xdr:row>
      <xdr:rowOff>63500</xdr:rowOff>
    </xdr:from>
    <xdr:to>
      <xdr:col>6</xdr:col>
      <xdr:colOff>93605</xdr:colOff>
      <xdr:row>1</xdr:row>
      <xdr:rowOff>635000</xdr:rowOff>
    </xdr:to>
    <xdr:pic>
      <xdr:nvPicPr>
        <xdr:cNvPr id="2" name="Imagen 1">
          <a:extLst>
            <a:ext uri="{FF2B5EF4-FFF2-40B4-BE49-F238E27FC236}">
              <a16:creationId xmlns:a16="http://schemas.microsoft.com/office/drawing/2014/main" id="{FF48C17B-925E-4422-8431-E210FC1312A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917" y="63500"/>
          <a:ext cx="3903605" cy="762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47625</xdr:rowOff>
    </xdr:from>
    <xdr:to>
      <xdr:col>6</xdr:col>
      <xdr:colOff>255530</xdr:colOff>
      <xdr:row>1</xdr:row>
      <xdr:rowOff>619125</xdr:rowOff>
    </xdr:to>
    <xdr:pic>
      <xdr:nvPicPr>
        <xdr:cNvPr id="2" name="Imagen 1">
          <a:extLst>
            <a:ext uri="{FF2B5EF4-FFF2-40B4-BE49-F238E27FC236}">
              <a16:creationId xmlns:a16="http://schemas.microsoft.com/office/drawing/2014/main" id="{DBF89B6C-DBCE-4AEC-BA68-0289DDFE23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47625"/>
          <a:ext cx="3903605" cy="7620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47625</xdr:colOff>
      <xdr:row>0</xdr:row>
      <xdr:rowOff>66675</xdr:rowOff>
    </xdr:from>
    <xdr:to>
      <xdr:col>6</xdr:col>
      <xdr:colOff>588905</xdr:colOff>
      <xdr:row>1</xdr:row>
      <xdr:rowOff>638175</xdr:rowOff>
    </xdr:to>
    <xdr:pic>
      <xdr:nvPicPr>
        <xdr:cNvPr id="3" name="Imagen 2">
          <a:extLst>
            <a:ext uri="{FF2B5EF4-FFF2-40B4-BE49-F238E27FC236}">
              <a16:creationId xmlns:a16="http://schemas.microsoft.com/office/drawing/2014/main" id="{353FC6F1-8BC3-4CB1-B650-AF826722CC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625" y="66675"/>
          <a:ext cx="3903605" cy="762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84667</xdr:colOff>
      <xdr:row>0</xdr:row>
      <xdr:rowOff>42333</xdr:rowOff>
    </xdr:from>
    <xdr:to>
      <xdr:col>5</xdr:col>
      <xdr:colOff>709084</xdr:colOff>
      <xdr:row>3</xdr:row>
      <xdr:rowOff>11158</xdr:rowOff>
    </xdr:to>
    <xdr:pic>
      <xdr:nvPicPr>
        <xdr:cNvPr id="4" name="Imagen 3">
          <a:extLst>
            <a:ext uri="{FF2B5EF4-FFF2-40B4-BE49-F238E27FC236}">
              <a16:creationId xmlns:a16="http://schemas.microsoft.com/office/drawing/2014/main" id="{1B6D5984-29A3-4F31-899E-C4B29AE671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667" y="42333"/>
          <a:ext cx="3852334" cy="75199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63500</xdr:colOff>
      <xdr:row>1</xdr:row>
      <xdr:rowOff>52917</xdr:rowOff>
    </xdr:from>
    <xdr:to>
      <xdr:col>13</xdr:col>
      <xdr:colOff>243417</xdr:colOff>
      <xdr:row>3</xdr:row>
      <xdr:rowOff>21742</xdr:rowOff>
    </xdr:to>
    <xdr:pic>
      <xdr:nvPicPr>
        <xdr:cNvPr id="4" name="Imagen 3">
          <a:extLst>
            <a:ext uri="{FF2B5EF4-FFF2-40B4-BE49-F238E27FC236}">
              <a16:creationId xmlns:a16="http://schemas.microsoft.com/office/drawing/2014/main" id="{C1C71A5E-C346-4E9D-AD0A-328664C6E41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500" y="52917"/>
          <a:ext cx="3852334" cy="7519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85725</xdr:rowOff>
    </xdr:from>
    <xdr:to>
      <xdr:col>9</xdr:col>
      <xdr:colOff>293630</xdr:colOff>
      <xdr:row>1</xdr:row>
      <xdr:rowOff>676275</xdr:rowOff>
    </xdr:to>
    <xdr:pic>
      <xdr:nvPicPr>
        <xdr:cNvPr id="15" name="Imagen 14">
          <a:extLst>
            <a:ext uri="{FF2B5EF4-FFF2-40B4-BE49-F238E27FC236}">
              <a16:creationId xmlns:a16="http://schemas.microsoft.com/office/drawing/2014/main" id="{04EF881F-6578-4B6D-9595-F5F0DE66F0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3350" y="85725"/>
          <a:ext cx="3903605" cy="762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10583</xdr:colOff>
      <xdr:row>0</xdr:row>
      <xdr:rowOff>21167</xdr:rowOff>
    </xdr:from>
    <xdr:to>
      <xdr:col>7</xdr:col>
      <xdr:colOff>677334</xdr:colOff>
      <xdr:row>2</xdr:row>
      <xdr:rowOff>21742</xdr:rowOff>
    </xdr:to>
    <xdr:pic>
      <xdr:nvPicPr>
        <xdr:cNvPr id="2" name="Imagen 1">
          <a:extLst>
            <a:ext uri="{FF2B5EF4-FFF2-40B4-BE49-F238E27FC236}">
              <a16:creationId xmlns:a16="http://schemas.microsoft.com/office/drawing/2014/main" id="{B76C2A8D-FCCB-48FB-AB51-9875C2DCA8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083" y="21167"/>
          <a:ext cx="3852334" cy="75199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19050</xdr:colOff>
      <xdr:row>0</xdr:row>
      <xdr:rowOff>9525</xdr:rowOff>
    </xdr:from>
    <xdr:to>
      <xdr:col>8</xdr:col>
      <xdr:colOff>280459</xdr:colOff>
      <xdr:row>2</xdr:row>
      <xdr:rowOff>18567</xdr:rowOff>
    </xdr:to>
    <xdr:pic>
      <xdr:nvPicPr>
        <xdr:cNvPr id="2" name="Imagen 1">
          <a:extLst>
            <a:ext uri="{FF2B5EF4-FFF2-40B4-BE49-F238E27FC236}">
              <a16:creationId xmlns:a16="http://schemas.microsoft.com/office/drawing/2014/main" id="{EDB4E244-516D-4ACB-AFC0-B192565B6C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9525"/>
          <a:ext cx="3852334" cy="75199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47625</xdr:colOff>
      <xdr:row>0</xdr:row>
      <xdr:rowOff>0</xdr:rowOff>
    </xdr:from>
    <xdr:to>
      <xdr:col>8</xdr:col>
      <xdr:colOff>309034</xdr:colOff>
      <xdr:row>2</xdr:row>
      <xdr:rowOff>9042</xdr:rowOff>
    </xdr:to>
    <xdr:pic>
      <xdr:nvPicPr>
        <xdr:cNvPr id="2" name="Imagen 1">
          <a:extLst>
            <a:ext uri="{FF2B5EF4-FFF2-40B4-BE49-F238E27FC236}">
              <a16:creationId xmlns:a16="http://schemas.microsoft.com/office/drawing/2014/main" id="{B51D7CBB-5078-48A3-939C-03AD06290D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0"/>
          <a:ext cx="3852334" cy="75199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19050</xdr:colOff>
      <xdr:row>0</xdr:row>
      <xdr:rowOff>0</xdr:rowOff>
    </xdr:from>
    <xdr:to>
      <xdr:col>6</xdr:col>
      <xdr:colOff>575734</xdr:colOff>
      <xdr:row>2</xdr:row>
      <xdr:rowOff>9042</xdr:rowOff>
    </xdr:to>
    <xdr:pic>
      <xdr:nvPicPr>
        <xdr:cNvPr id="2" name="Imagen 1">
          <a:extLst>
            <a:ext uri="{FF2B5EF4-FFF2-40B4-BE49-F238E27FC236}">
              <a16:creationId xmlns:a16="http://schemas.microsoft.com/office/drawing/2014/main" id="{57F3CBF6-2C6A-4999-87C2-302E574C33D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0"/>
          <a:ext cx="3852334" cy="75199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66675</xdr:colOff>
      <xdr:row>0</xdr:row>
      <xdr:rowOff>19050</xdr:rowOff>
    </xdr:from>
    <xdr:to>
      <xdr:col>6</xdr:col>
      <xdr:colOff>61384</xdr:colOff>
      <xdr:row>1</xdr:row>
      <xdr:rowOff>580542</xdr:rowOff>
    </xdr:to>
    <xdr:pic>
      <xdr:nvPicPr>
        <xdr:cNvPr id="2" name="Imagen 1">
          <a:extLst>
            <a:ext uri="{FF2B5EF4-FFF2-40B4-BE49-F238E27FC236}">
              <a16:creationId xmlns:a16="http://schemas.microsoft.com/office/drawing/2014/main" id="{1D8639E7-9856-453C-9581-CA20772387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9050"/>
          <a:ext cx="3852334" cy="75199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461434</xdr:colOff>
      <xdr:row>1</xdr:row>
      <xdr:rowOff>561492</xdr:rowOff>
    </xdr:to>
    <xdr:pic>
      <xdr:nvPicPr>
        <xdr:cNvPr id="2" name="Imagen 1">
          <a:extLst>
            <a:ext uri="{FF2B5EF4-FFF2-40B4-BE49-F238E27FC236}">
              <a16:creationId xmlns:a16="http://schemas.microsoft.com/office/drawing/2014/main" id="{94326012-31EC-44BA-A92C-71D4AF365A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52334" cy="75199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461434</xdr:colOff>
      <xdr:row>1</xdr:row>
      <xdr:rowOff>561492</xdr:rowOff>
    </xdr:to>
    <xdr:pic>
      <xdr:nvPicPr>
        <xdr:cNvPr id="2" name="Imagen 1">
          <a:extLst>
            <a:ext uri="{FF2B5EF4-FFF2-40B4-BE49-F238E27FC236}">
              <a16:creationId xmlns:a16="http://schemas.microsoft.com/office/drawing/2014/main" id="{8AD9725F-E73D-4904-839F-BC562B6E59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52334" cy="75199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461434</xdr:colOff>
      <xdr:row>1</xdr:row>
      <xdr:rowOff>561492</xdr:rowOff>
    </xdr:to>
    <xdr:pic>
      <xdr:nvPicPr>
        <xdr:cNvPr id="2" name="Imagen 1">
          <a:extLst>
            <a:ext uri="{FF2B5EF4-FFF2-40B4-BE49-F238E27FC236}">
              <a16:creationId xmlns:a16="http://schemas.microsoft.com/office/drawing/2014/main" id="{14FA0D1A-BC2F-4B6F-A78E-513BE5CF4F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52334" cy="75199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461434</xdr:colOff>
      <xdr:row>1</xdr:row>
      <xdr:rowOff>561492</xdr:rowOff>
    </xdr:to>
    <xdr:pic>
      <xdr:nvPicPr>
        <xdr:cNvPr id="2" name="Imagen 1">
          <a:extLst>
            <a:ext uri="{FF2B5EF4-FFF2-40B4-BE49-F238E27FC236}">
              <a16:creationId xmlns:a16="http://schemas.microsoft.com/office/drawing/2014/main" id="{DF9AAC98-A388-4CB6-A13A-C232231EB2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52334" cy="75199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137584</xdr:colOff>
      <xdr:row>1</xdr:row>
      <xdr:rowOff>561492</xdr:rowOff>
    </xdr:to>
    <xdr:pic>
      <xdr:nvPicPr>
        <xdr:cNvPr id="2" name="Imagen 1">
          <a:extLst>
            <a:ext uri="{FF2B5EF4-FFF2-40B4-BE49-F238E27FC236}">
              <a16:creationId xmlns:a16="http://schemas.microsoft.com/office/drawing/2014/main" id="{7DCAEEDC-5D50-4605-B5C4-0E7A042F65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52334" cy="7519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114300</xdr:colOff>
      <xdr:row>0</xdr:row>
      <xdr:rowOff>76200</xdr:rowOff>
    </xdr:from>
    <xdr:to>
      <xdr:col>9</xdr:col>
      <xdr:colOff>274580</xdr:colOff>
      <xdr:row>1</xdr:row>
      <xdr:rowOff>666750</xdr:rowOff>
    </xdr:to>
    <xdr:pic>
      <xdr:nvPicPr>
        <xdr:cNvPr id="8" name="Imagen 7">
          <a:extLst>
            <a:ext uri="{FF2B5EF4-FFF2-40B4-BE49-F238E27FC236}">
              <a16:creationId xmlns:a16="http://schemas.microsoft.com/office/drawing/2014/main" id="{7D132A56-DEA5-48A4-A4C1-9FD6D458F01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76200"/>
          <a:ext cx="3903605" cy="76200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28575</xdr:rowOff>
    </xdr:from>
    <xdr:to>
      <xdr:col>6</xdr:col>
      <xdr:colOff>490009</xdr:colOff>
      <xdr:row>1</xdr:row>
      <xdr:rowOff>590067</xdr:rowOff>
    </xdr:to>
    <xdr:pic>
      <xdr:nvPicPr>
        <xdr:cNvPr id="3" name="Imagen 2">
          <a:extLst>
            <a:ext uri="{FF2B5EF4-FFF2-40B4-BE49-F238E27FC236}">
              <a16:creationId xmlns:a16="http://schemas.microsoft.com/office/drawing/2014/main" id="{2BF42553-464E-4D1C-AC55-3D4EF6961D1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28575"/>
          <a:ext cx="3852334" cy="75199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63499</xdr:colOff>
      <xdr:row>0</xdr:row>
      <xdr:rowOff>42333</xdr:rowOff>
    </xdr:from>
    <xdr:to>
      <xdr:col>5</xdr:col>
      <xdr:colOff>328083</xdr:colOff>
      <xdr:row>2</xdr:row>
      <xdr:rowOff>423908</xdr:rowOff>
    </xdr:to>
    <xdr:pic>
      <xdr:nvPicPr>
        <xdr:cNvPr id="4" name="Imagen 3">
          <a:extLst>
            <a:ext uri="{FF2B5EF4-FFF2-40B4-BE49-F238E27FC236}">
              <a16:creationId xmlns:a16="http://schemas.microsoft.com/office/drawing/2014/main" id="{CCE3BA75-CEED-401E-B3B0-8F682179EC9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99" y="42333"/>
          <a:ext cx="3852334" cy="751992"/>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11</xdr:col>
      <xdr:colOff>192729</xdr:colOff>
      <xdr:row>2</xdr:row>
      <xdr:rowOff>571518</xdr:rowOff>
    </xdr:to>
    <xdr:pic>
      <xdr:nvPicPr>
        <xdr:cNvPr id="3" name="Imagen 2">
          <a:extLst>
            <a:ext uri="{FF2B5EF4-FFF2-40B4-BE49-F238E27FC236}">
              <a16:creationId xmlns:a16="http://schemas.microsoft.com/office/drawing/2014/main" id="{63BE2562-1173-4F31-A142-B7F4FE1E245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852334" cy="751992"/>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13</xdr:col>
      <xdr:colOff>13759</xdr:colOff>
      <xdr:row>2</xdr:row>
      <xdr:rowOff>571017</xdr:rowOff>
    </xdr:to>
    <xdr:pic>
      <xdr:nvPicPr>
        <xdr:cNvPr id="3" name="Imagen 2">
          <a:extLst>
            <a:ext uri="{FF2B5EF4-FFF2-40B4-BE49-F238E27FC236}">
              <a16:creationId xmlns:a16="http://schemas.microsoft.com/office/drawing/2014/main" id="{CF143834-8ED9-4934-9D6F-C933DE49E71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852334" cy="75199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1</xdr:row>
      <xdr:rowOff>9525</xdr:rowOff>
    </xdr:from>
    <xdr:to>
      <xdr:col>13</xdr:col>
      <xdr:colOff>13759</xdr:colOff>
      <xdr:row>2</xdr:row>
      <xdr:rowOff>580542</xdr:rowOff>
    </xdr:to>
    <xdr:pic>
      <xdr:nvPicPr>
        <xdr:cNvPr id="3" name="Imagen 2">
          <a:extLst>
            <a:ext uri="{FF2B5EF4-FFF2-40B4-BE49-F238E27FC236}">
              <a16:creationId xmlns:a16="http://schemas.microsoft.com/office/drawing/2014/main" id="{E1CE35AD-C58D-43B2-97B2-393335E5747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9525"/>
          <a:ext cx="3852334" cy="751992"/>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318559</xdr:colOff>
      <xdr:row>2</xdr:row>
      <xdr:rowOff>9042</xdr:rowOff>
    </xdr:to>
    <xdr:pic>
      <xdr:nvPicPr>
        <xdr:cNvPr id="2" name="Imagen 1">
          <a:extLst>
            <a:ext uri="{FF2B5EF4-FFF2-40B4-BE49-F238E27FC236}">
              <a16:creationId xmlns:a16="http://schemas.microsoft.com/office/drawing/2014/main" id="{82346B9C-76E6-4963-A5FA-029350D2FD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52334" cy="75199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8</xdr:col>
      <xdr:colOff>213784</xdr:colOff>
      <xdr:row>2</xdr:row>
      <xdr:rowOff>9042</xdr:rowOff>
    </xdr:to>
    <xdr:pic>
      <xdr:nvPicPr>
        <xdr:cNvPr id="2" name="Imagen 1">
          <a:extLst>
            <a:ext uri="{FF2B5EF4-FFF2-40B4-BE49-F238E27FC236}">
              <a16:creationId xmlns:a16="http://schemas.microsoft.com/office/drawing/2014/main" id="{15D9E3A1-7E14-4BB8-96FA-AEC53F31DF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852334" cy="75199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318559</xdr:colOff>
      <xdr:row>2</xdr:row>
      <xdr:rowOff>9042</xdr:rowOff>
    </xdr:to>
    <xdr:pic>
      <xdr:nvPicPr>
        <xdr:cNvPr id="2" name="Imagen 1">
          <a:extLst>
            <a:ext uri="{FF2B5EF4-FFF2-40B4-BE49-F238E27FC236}">
              <a16:creationId xmlns:a16="http://schemas.microsoft.com/office/drawing/2014/main" id="{D6483D35-B88E-4D39-884E-E8FBE462C0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52334" cy="751992"/>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447675</xdr:colOff>
      <xdr:row>1</xdr:row>
      <xdr:rowOff>584805</xdr:rowOff>
    </xdr:to>
    <xdr:pic>
      <xdr:nvPicPr>
        <xdr:cNvPr id="2" name="Imagen 1">
          <a:extLst>
            <a:ext uri="{FF2B5EF4-FFF2-40B4-BE49-F238E27FC236}">
              <a16:creationId xmlns:a16="http://schemas.microsoft.com/office/drawing/2014/main" id="{1966FC2D-73F6-4DD5-86A8-78F382C38D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59531</xdr:rowOff>
    </xdr:from>
    <xdr:to>
      <xdr:col>3</xdr:col>
      <xdr:colOff>212667</xdr:colOff>
      <xdr:row>2</xdr:row>
      <xdr:rowOff>11906</xdr:rowOff>
    </xdr:to>
    <xdr:pic>
      <xdr:nvPicPr>
        <xdr:cNvPr id="3" name="Imagen 2">
          <a:extLst>
            <a:ext uri="{FF2B5EF4-FFF2-40B4-BE49-F238E27FC236}">
              <a16:creationId xmlns:a16="http://schemas.microsoft.com/office/drawing/2014/main" id="{9A1FA78A-609E-4D7E-BA9F-241D78F8547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59531"/>
          <a:ext cx="3903605" cy="76200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47625</xdr:colOff>
      <xdr:row>1</xdr:row>
      <xdr:rowOff>584805</xdr:rowOff>
    </xdr:to>
    <xdr:pic>
      <xdr:nvPicPr>
        <xdr:cNvPr id="2" name="Imagen 1">
          <a:extLst>
            <a:ext uri="{FF2B5EF4-FFF2-40B4-BE49-F238E27FC236}">
              <a16:creationId xmlns:a16="http://schemas.microsoft.com/office/drawing/2014/main" id="{095A6305-36A5-4E10-A6D0-8055116E84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447675</xdr:colOff>
      <xdr:row>1</xdr:row>
      <xdr:rowOff>584805</xdr:rowOff>
    </xdr:to>
    <xdr:pic>
      <xdr:nvPicPr>
        <xdr:cNvPr id="2" name="Imagen 1">
          <a:extLst>
            <a:ext uri="{FF2B5EF4-FFF2-40B4-BE49-F238E27FC236}">
              <a16:creationId xmlns:a16="http://schemas.microsoft.com/office/drawing/2014/main" id="{A484BA39-E886-4160-AEB5-10A91C15C8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47625</xdr:colOff>
      <xdr:row>1</xdr:row>
      <xdr:rowOff>584805</xdr:rowOff>
    </xdr:to>
    <xdr:pic>
      <xdr:nvPicPr>
        <xdr:cNvPr id="2" name="Imagen 1">
          <a:extLst>
            <a:ext uri="{FF2B5EF4-FFF2-40B4-BE49-F238E27FC236}">
              <a16:creationId xmlns:a16="http://schemas.microsoft.com/office/drawing/2014/main" id="{E753F938-3E8F-469D-AB8D-FD34E8332F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447675</xdr:colOff>
      <xdr:row>1</xdr:row>
      <xdr:rowOff>584805</xdr:rowOff>
    </xdr:to>
    <xdr:pic>
      <xdr:nvPicPr>
        <xdr:cNvPr id="2" name="Imagen 1">
          <a:extLst>
            <a:ext uri="{FF2B5EF4-FFF2-40B4-BE49-F238E27FC236}">
              <a16:creationId xmlns:a16="http://schemas.microsoft.com/office/drawing/2014/main" id="{F37C9E1F-80C5-4F71-BA80-D5A0072A5F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104775</xdr:colOff>
      <xdr:row>1</xdr:row>
      <xdr:rowOff>584805</xdr:rowOff>
    </xdr:to>
    <xdr:pic>
      <xdr:nvPicPr>
        <xdr:cNvPr id="2" name="Imagen 1">
          <a:extLst>
            <a:ext uri="{FF2B5EF4-FFF2-40B4-BE49-F238E27FC236}">
              <a16:creationId xmlns:a16="http://schemas.microsoft.com/office/drawing/2014/main" id="{38D59353-F318-4A29-A1F8-968069E2700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190500</xdr:colOff>
      <xdr:row>1</xdr:row>
      <xdr:rowOff>508605</xdr:rowOff>
    </xdr:to>
    <xdr:pic>
      <xdr:nvPicPr>
        <xdr:cNvPr id="2" name="Imagen 1">
          <a:extLst>
            <a:ext uri="{FF2B5EF4-FFF2-40B4-BE49-F238E27FC236}">
              <a16:creationId xmlns:a16="http://schemas.microsoft.com/office/drawing/2014/main" id="{B43C59E2-4D1D-46FD-AF47-C84759A018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190954</xdr:colOff>
      <xdr:row>1</xdr:row>
      <xdr:rowOff>506337</xdr:rowOff>
    </xdr:to>
    <xdr:pic>
      <xdr:nvPicPr>
        <xdr:cNvPr id="2" name="Imagen 1">
          <a:extLst>
            <a:ext uri="{FF2B5EF4-FFF2-40B4-BE49-F238E27FC236}">
              <a16:creationId xmlns:a16="http://schemas.microsoft.com/office/drawing/2014/main" id="{B52ECE23-0936-40ED-8DDF-D1D2FEEAD1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190500</xdr:colOff>
      <xdr:row>1</xdr:row>
      <xdr:rowOff>508605</xdr:rowOff>
    </xdr:to>
    <xdr:pic>
      <xdr:nvPicPr>
        <xdr:cNvPr id="2" name="Imagen 1">
          <a:extLst>
            <a:ext uri="{FF2B5EF4-FFF2-40B4-BE49-F238E27FC236}">
              <a16:creationId xmlns:a16="http://schemas.microsoft.com/office/drawing/2014/main" id="{87A2F237-DC85-452A-B88C-E22AD23DC9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190500</xdr:colOff>
      <xdr:row>1</xdr:row>
      <xdr:rowOff>508605</xdr:rowOff>
    </xdr:to>
    <xdr:pic>
      <xdr:nvPicPr>
        <xdr:cNvPr id="2" name="Imagen 1">
          <a:extLst>
            <a:ext uri="{FF2B5EF4-FFF2-40B4-BE49-F238E27FC236}">
              <a16:creationId xmlns:a16="http://schemas.microsoft.com/office/drawing/2014/main" id="{7B512C29-8274-46C3-9893-18C51F9082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471196</xdr:colOff>
      <xdr:row>1</xdr:row>
      <xdr:rowOff>504717</xdr:rowOff>
    </xdr:to>
    <xdr:pic>
      <xdr:nvPicPr>
        <xdr:cNvPr id="2" name="Imagen 1">
          <a:extLst>
            <a:ext uri="{FF2B5EF4-FFF2-40B4-BE49-F238E27FC236}">
              <a16:creationId xmlns:a16="http://schemas.microsoft.com/office/drawing/2014/main" id="{3F95B713-4728-4DB8-A43E-C24BA79891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84667</xdr:colOff>
      <xdr:row>0</xdr:row>
      <xdr:rowOff>21167</xdr:rowOff>
    </xdr:from>
    <xdr:to>
      <xdr:col>5</xdr:col>
      <xdr:colOff>61855</xdr:colOff>
      <xdr:row>1</xdr:row>
      <xdr:rowOff>592667</xdr:rowOff>
    </xdr:to>
    <xdr:pic>
      <xdr:nvPicPr>
        <xdr:cNvPr id="3" name="Imagen 2">
          <a:extLst>
            <a:ext uri="{FF2B5EF4-FFF2-40B4-BE49-F238E27FC236}">
              <a16:creationId xmlns:a16="http://schemas.microsoft.com/office/drawing/2014/main" id="{CD43E433-B48C-4E71-9ACB-0861E819EB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7" y="21167"/>
          <a:ext cx="3903605" cy="76200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213632</xdr:colOff>
      <xdr:row>1</xdr:row>
      <xdr:rowOff>506337</xdr:rowOff>
    </xdr:to>
    <xdr:pic>
      <xdr:nvPicPr>
        <xdr:cNvPr id="3" name="Imagen 2">
          <a:extLst>
            <a:ext uri="{FF2B5EF4-FFF2-40B4-BE49-F238E27FC236}">
              <a16:creationId xmlns:a16="http://schemas.microsoft.com/office/drawing/2014/main" id="{8EA5681A-7BBA-4845-8BA4-1A8BC4B0716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10583</xdr:rowOff>
    </xdr:from>
    <xdr:to>
      <xdr:col>3</xdr:col>
      <xdr:colOff>1126067</xdr:colOff>
      <xdr:row>2</xdr:row>
      <xdr:rowOff>339271</xdr:rowOff>
    </xdr:to>
    <xdr:pic>
      <xdr:nvPicPr>
        <xdr:cNvPr id="4" name="Imagen 3">
          <a:extLst>
            <a:ext uri="{FF2B5EF4-FFF2-40B4-BE49-F238E27FC236}">
              <a16:creationId xmlns:a16="http://schemas.microsoft.com/office/drawing/2014/main" id="{E60F34B3-84CB-4F5F-BE37-D969C707A1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0583"/>
          <a:ext cx="3581400" cy="699105"/>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381000</xdr:colOff>
      <xdr:row>2</xdr:row>
      <xdr:rowOff>518130</xdr:rowOff>
    </xdr:to>
    <xdr:pic>
      <xdr:nvPicPr>
        <xdr:cNvPr id="3" name="Imagen 2">
          <a:extLst>
            <a:ext uri="{FF2B5EF4-FFF2-40B4-BE49-F238E27FC236}">
              <a16:creationId xmlns:a16="http://schemas.microsoft.com/office/drawing/2014/main" id="{ACDA4DCC-11D6-4F1A-8E4B-7F2EF476729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1</xdr:row>
      <xdr:rowOff>161925</xdr:rowOff>
    </xdr:from>
    <xdr:to>
      <xdr:col>10</xdr:col>
      <xdr:colOff>361950</xdr:colOff>
      <xdr:row>3</xdr:row>
      <xdr:rowOff>13044</xdr:rowOff>
    </xdr:to>
    <xdr:pic>
      <xdr:nvPicPr>
        <xdr:cNvPr id="3" name="Imagen 2">
          <a:extLst>
            <a:ext uri="{FF2B5EF4-FFF2-40B4-BE49-F238E27FC236}">
              <a16:creationId xmlns:a16="http://schemas.microsoft.com/office/drawing/2014/main" id="{7D0FD004-4664-4AB0-96AD-C27812CB3AA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61925"/>
          <a:ext cx="3238500" cy="632169"/>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276225</xdr:colOff>
      <xdr:row>1</xdr:row>
      <xdr:rowOff>575280</xdr:rowOff>
    </xdr:to>
    <xdr:pic>
      <xdr:nvPicPr>
        <xdr:cNvPr id="2" name="Imagen 1">
          <a:extLst>
            <a:ext uri="{FF2B5EF4-FFF2-40B4-BE49-F238E27FC236}">
              <a16:creationId xmlns:a16="http://schemas.microsoft.com/office/drawing/2014/main" id="{8BF4147D-7B40-4138-8C34-2C66674932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219075</xdr:colOff>
      <xdr:row>1</xdr:row>
      <xdr:rowOff>575280</xdr:rowOff>
    </xdr:to>
    <xdr:pic>
      <xdr:nvPicPr>
        <xdr:cNvPr id="2" name="Imagen 1">
          <a:extLst>
            <a:ext uri="{FF2B5EF4-FFF2-40B4-BE49-F238E27FC236}">
              <a16:creationId xmlns:a16="http://schemas.microsoft.com/office/drawing/2014/main" id="{61BDF2BD-035D-4CCC-B044-F278E48CD3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219075</xdr:colOff>
      <xdr:row>1</xdr:row>
      <xdr:rowOff>575280</xdr:rowOff>
    </xdr:to>
    <xdr:pic>
      <xdr:nvPicPr>
        <xdr:cNvPr id="2" name="Imagen 1">
          <a:extLst>
            <a:ext uri="{FF2B5EF4-FFF2-40B4-BE49-F238E27FC236}">
              <a16:creationId xmlns:a16="http://schemas.microsoft.com/office/drawing/2014/main" id="{D255E95B-161D-47B4-BA5E-ECB3F40FDD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219075</xdr:colOff>
      <xdr:row>1</xdr:row>
      <xdr:rowOff>575280</xdr:rowOff>
    </xdr:to>
    <xdr:pic>
      <xdr:nvPicPr>
        <xdr:cNvPr id="2" name="Imagen 1">
          <a:extLst>
            <a:ext uri="{FF2B5EF4-FFF2-40B4-BE49-F238E27FC236}">
              <a16:creationId xmlns:a16="http://schemas.microsoft.com/office/drawing/2014/main" id="{7E112D69-F3AE-4D56-86AB-3DD30EF4AF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219075</xdr:colOff>
      <xdr:row>1</xdr:row>
      <xdr:rowOff>575280</xdr:rowOff>
    </xdr:to>
    <xdr:pic>
      <xdr:nvPicPr>
        <xdr:cNvPr id="2" name="Imagen 1">
          <a:extLst>
            <a:ext uri="{FF2B5EF4-FFF2-40B4-BE49-F238E27FC236}">
              <a16:creationId xmlns:a16="http://schemas.microsoft.com/office/drawing/2014/main" id="{C644026F-7778-4C8A-BD50-D8C9EE3D05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19050</xdr:rowOff>
    </xdr:from>
    <xdr:to>
      <xdr:col>5</xdr:col>
      <xdr:colOff>36455</xdr:colOff>
      <xdr:row>1</xdr:row>
      <xdr:rowOff>590550</xdr:rowOff>
    </xdr:to>
    <xdr:pic>
      <xdr:nvPicPr>
        <xdr:cNvPr id="3" name="Imagen 2">
          <a:extLst>
            <a:ext uri="{FF2B5EF4-FFF2-40B4-BE49-F238E27FC236}">
              <a16:creationId xmlns:a16="http://schemas.microsoft.com/office/drawing/2014/main" id="{87B5071A-A975-48B5-8A2B-C65ED49508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19050"/>
          <a:ext cx="3903605" cy="76200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219075</xdr:colOff>
      <xdr:row>1</xdr:row>
      <xdr:rowOff>575280</xdr:rowOff>
    </xdr:to>
    <xdr:pic>
      <xdr:nvPicPr>
        <xdr:cNvPr id="2" name="Imagen 1">
          <a:extLst>
            <a:ext uri="{FF2B5EF4-FFF2-40B4-BE49-F238E27FC236}">
              <a16:creationId xmlns:a16="http://schemas.microsoft.com/office/drawing/2014/main" id="{BC547BCE-DEED-4490-AC17-FE248F55E1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219075</xdr:colOff>
      <xdr:row>1</xdr:row>
      <xdr:rowOff>575280</xdr:rowOff>
    </xdr:to>
    <xdr:pic>
      <xdr:nvPicPr>
        <xdr:cNvPr id="2" name="Imagen 1">
          <a:extLst>
            <a:ext uri="{FF2B5EF4-FFF2-40B4-BE49-F238E27FC236}">
              <a16:creationId xmlns:a16="http://schemas.microsoft.com/office/drawing/2014/main" id="{D2BFFCB3-C32C-46CF-9D1D-6D453FC9CC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219075</xdr:colOff>
      <xdr:row>1</xdr:row>
      <xdr:rowOff>575280</xdr:rowOff>
    </xdr:to>
    <xdr:pic>
      <xdr:nvPicPr>
        <xdr:cNvPr id="2" name="Imagen 1">
          <a:extLst>
            <a:ext uri="{FF2B5EF4-FFF2-40B4-BE49-F238E27FC236}">
              <a16:creationId xmlns:a16="http://schemas.microsoft.com/office/drawing/2014/main" id="{A0B3ABA2-4658-45C8-91A8-5701F29585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219075</xdr:colOff>
      <xdr:row>1</xdr:row>
      <xdr:rowOff>575280</xdr:rowOff>
    </xdr:to>
    <xdr:pic>
      <xdr:nvPicPr>
        <xdr:cNvPr id="2" name="Imagen 1">
          <a:extLst>
            <a:ext uri="{FF2B5EF4-FFF2-40B4-BE49-F238E27FC236}">
              <a16:creationId xmlns:a16="http://schemas.microsoft.com/office/drawing/2014/main" id="{7846B69B-8200-4E33-A01C-703ED2FD49E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209550</xdr:colOff>
      <xdr:row>1</xdr:row>
      <xdr:rowOff>537180</xdr:rowOff>
    </xdr:to>
    <xdr:pic>
      <xdr:nvPicPr>
        <xdr:cNvPr id="2" name="Imagen 1">
          <a:extLst>
            <a:ext uri="{FF2B5EF4-FFF2-40B4-BE49-F238E27FC236}">
              <a16:creationId xmlns:a16="http://schemas.microsoft.com/office/drawing/2014/main" id="{F4317569-A164-49EF-8C15-3AAE33C35A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209550</xdr:colOff>
      <xdr:row>1</xdr:row>
      <xdr:rowOff>537180</xdr:rowOff>
    </xdr:to>
    <xdr:pic>
      <xdr:nvPicPr>
        <xdr:cNvPr id="2" name="Imagen 1">
          <a:extLst>
            <a:ext uri="{FF2B5EF4-FFF2-40B4-BE49-F238E27FC236}">
              <a16:creationId xmlns:a16="http://schemas.microsoft.com/office/drawing/2014/main" id="{FBC87E69-CD9C-474C-AFF7-E6146C0D38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209550</xdr:colOff>
      <xdr:row>1</xdr:row>
      <xdr:rowOff>537180</xdr:rowOff>
    </xdr:to>
    <xdr:pic>
      <xdr:nvPicPr>
        <xdr:cNvPr id="2" name="Imagen 1">
          <a:extLst>
            <a:ext uri="{FF2B5EF4-FFF2-40B4-BE49-F238E27FC236}">
              <a16:creationId xmlns:a16="http://schemas.microsoft.com/office/drawing/2014/main" id="{0F3211B5-41F4-42BE-AB90-2C13D1E893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209550</xdr:colOff>
      <xdr:row>1</xdr:row>
      <xdr:rowOff>537180</xdr:rowOff>
    </xdr:to>
    <xdr:pic>
      <xdr:nvPicPr>
        <xdr:cNvPr id="2" name="Imagen 1">
          <a:extLst>
            <a:ext uri="{FF2B5EF4-FFF2-40B4-BE49-F238E27FC236}">
              <a16:creationId xmlns:a16="http://schemas.microsoft.com/office/drawing/2014/main" id="{75831670-1FC1-4F81-9D3F-B50C16E3E3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38100</xdr:colOff>
      <xdr:row>6</xdr:row>
      <xdr:rowOff>9524</xdr:rowOff>
    </xdr:from>
    <xdr:to>
      <xdr:col>6</xdr:col>
      <xdr:colOff>9525</xdr:colOff>
      <xdr:row>20</xdr:row>
      <xdr:rowOff>171449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762000</xdr:colOff>
      <xdr:row>20</xdr:row>
      <xdr:rowOff>114301</xdr:rowOff>
    </xdr:from>
    <xdr:to>
      <xdr:col>4</xdr:col>
      <xdr:colOff>676275</xdr:colOff>
      <xdr:row>34</xdr:row>
      <xdr:rowOff>57151</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304800</xdr:colOff>
      <xdr:row>1</xdr:row>
      <xdr:rowOff>518130</xdr:rowOff>
    </xdr:to>
    <xdr:pic>
      <xdr:nvPicPr>
        <xdr:cNvPr id="3" name="Imagen 2">
          <a:extLst>
            <a:ext uri="{FF2B5EF4-FFF2-40B4-BE49-F238E27FC236}">
              <a16:creationId xmlns:a16="http://schemas.microsoft.com/office/drawing/2014/main" id="{9B9BEAAB-B559-4C9E-8019-ADD131087AB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390525</xdr:colOff>
      <xdr:row>4</xdr:row>
      <xdr:rowOff>51405</xdr:rowOff>
    </xdr:to>
    <xdr:pic>
      <xdr:nvPicPr>
        <xdr:cNvPr id="2" name="Imagen 1">
          <a:extLst>
            <a:ext uri="{FF2B5EF4-FFF2-40B4-BE49-F238E27FC236}">
              <a16:creationId xmlns:a16="http://schemas.microsoft.com/office/drawing/2014/main" id="{97E7FEE3-BA79-4FBB-8A49-7D3A73DBDE8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66675</xdr:rowOff>
    </xdr:from>
    <xdr:to>
      <xdr:col>5</xdr:col>
      <xdr:colOff>45980</xdr:colOff>
      <xdr:row>2</xdr:row>
      <xdr:rowOff>19050</xdr:rowOff>
    </xdr:to>
    <xdr:pic>
      <xdr:nvPicPr>
        <xdr:cNvPr id="3" name="Imagen 2">
          <a:extLst>
            <a:ext uri="{FF2B5EF4-FFF2-40B4-BE49-F238E27FC236}">
              <a16:creationId xmlns:a16="http://schemas.microsoft.com/office/drawing/2014/main" id="{FF7EF9F6-A864-4581-B295-8F316B4017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66675"/>
          <a:ext cx="3903605" cy="762000"/>
        </a:xfrm>
        <a:prstGeom prst="rect">
          <a:avLst/>
        </a:prstGeom>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rgbClr val="006600"/>
              </a:solidFill>
            </a:rPr>
            <a:t>TOTAL</a:t>
          </a:r>
        </a:p>
        <a:p xmlns:a="http://schemas.openxmlformats.org/drawingml/2006/main">
          <a:r>
            <a:rPr lang="es-ES" sz="900">
              <a:solidFill>
                <a:srgbClr val="006600"/>
              </a:solidFill>
            </a:rPr>
            <a:t>Hombre:</a:t>
          </a:r>
        </a:p>
        <a:p xmlns:a="http://schemas.openxmlformats.org/drawingml/2006/main">
          <a:r>
            <a:rPr lang="es-ES" sz="900">
              <a:solidFill>
                <a:srgbClr val="006600"/>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26,7%</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73,3%</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685800</xdr:colOff>
      <xdr:row>1</xdr:row>
      <xdr:rowOff>575280</xdr:rowOff>
    </xdr:to>
    <xdr:pic>
      <xdr:nvPicPr>
        <xdr:cNvPr id="2" name="Imagen 1">
          <a:extLst>
            <a:ext uri="{FF2B5EF4-FFF2-40B4-BE49-F238E27FC236}">
              <a16:creationId xmlns:a16="http://schemas.microsoft.com/office/drawing/2014/main" id="{02B0F9EB-71BA-4580-B967-7F895D6858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19050</xdr:colOff>
      <xdr:row>1</xdr:row>
      <xdr:rowOff>575280</xdr:rowOff>
    </xdr:to>
    <xdr:pic>
      <xdr:nvPicPr>
        <xdr:cNvPr id="2" name="Imagen 1">
          <a:extLst>
            <a:ext uri="{FF2B5EF4-FFF2-40B4-BE49-F238E27FC236}">
              <a16:creationId xmlns:a16="http://schemas.microsoft.com/office/drawing/2014/main" id="{70CFE92B-8F83-4D0A-BC0E-2E7E184878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6</xdr:col>
      <xdr:colOff>257175</xdr:colOff>
      <xdr:row>2</xdr:row>
      <xdr:rowOff>346680</xdr:rowOff>
    </xdr:to>
    <xdr:pic>
      <xdr:nvPicPr>
        <xdr:cNvPr id="2" name="Imagen 1">
          <a:extLst>
            <a:ext uri="{FF2B5EF4-FFF2-40B4-BE49-F238E27FC236}">
              <a16:creationId xmlns:a16="http://schemas.microsoft.com/office/drawing/2014/main" id="{B34F2552-CA4D-4D6A-83E0-DD285D3EF57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542925</xdr:colOff>
      <xdr:row>4</xdr:row>
      <xdr:rowOff>51405</xdr:rowOff>
    </xdr:to>
    <xdr:pic>
      <xdr:nvPicPr>
        <xdr:cNvPr id="2" name="Imagen 1">
          <a:extLst>
            <a:ext uri="{FF2B5EF4-FFF2-40B4-BE49-F238E27FC236}">
              <a16:creationId xmlns:a16="http://schemas.microsoft.com/office/drawing/2014/main" id="{29FEBF08-555B-47B0-8E39-547F17FD588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542925</xdr:colOff>
      <xdr:row>4</xdr:row>
      <xdr:rowOff>51405</xdr:rowOff>
    </xdr:to>
    <xdr:pic>
      <xdr:nvPicPr>
        <xdr:cNvPr id="2" name="Imagen 1">
          <a:extLst>
            <a:ext uri="{FF2B5EF4-FFF2-40B4-BE49-F238E27FC236}">
              <a16:creationId xmlns:a16="http://schemas.microsoft.com/office/drawing/2014/main" id="{55113CFE-22DB-4AF4-8A9E-D3083E3B96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542925</xdr:colOff>
      <xdr:row>4</xdr:row>
      <xdr:rowOff>51405</xdr:rowOff>
    </xdr:to>
    <xdr:pic>
      <xdr:nvPicPr>
        <xdr:cNvPr id="2" name="Imagen 1">
          <a:extLst>
            <a:ext uri="{FF2B5EF4-FFF2-40B4-BE49-F238E27FC236}">
              <a16:creationId xmlns:a16="http://schemas.microsoft.com/office/drawing/2014/main" id="{B2786BE8-4810-450C-B74D-9E1ED59CB6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198343</xdr:colOff>
      <xdr:row>15</xdr:row>
      <xdr:rowOff>118780</xdr:rowOff>
    </xdr:from>
    <xdr:to>
      <xdr:col>22</xdr:col>
      <xdr:colOff>336176</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7</xdr:col>
      <xdr:colOff>96371</xdr:colOff>
      <xdr:row>2</xdr:row>
      <xdr:rowOff>351723</xdr:rowOff>
    </xdr:to>
    <xdr:pic>
      <xdr:nvPicPr>
        <xdr:cNvPr id="5" name="Imagen 4">
          <a:extLst>
            <a:ext uri="{FF2B5EF4-FFF2-40B4-BE49-F238E27FC236}">
              <a16:creationId xmlns:a16="http://schemas.microsoft.com/office/drawing/2014/main" id="{E67E31E7-A53F-4877-8378-03055AAA58B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542925</xdr:colOff>
      <xdr:row>4</xdr:row>
      <xdr:rowOff>51405</xdr:rowOff>
    </xdr:to>
    <xdr:pic>
      <xdr:nvPicPr>
        <xdr:cNvPr id="2" name="Imagen 1">
          <a:extLst>
            <a:ext uri="{FF2B5EF4-FFF2-40B4-BE49-F238E27FC236}">
              <a16:creationId xmlns:a16="http://schemas.microsoft.com/office/drawing/2014/main" id="{CB733563-71FF-4505-8F5E-2B2960F097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542925</xdr:colOff>
      <xdr:row>4</xdr:row>
      <xdr:rowOff>51405</xdr:rowOff>
    </xdr:to>
    <xdr:pic>
      <xdr:nvPicPr>
        <xdr:cNvPr id="2" name="Imagen 1">
          <a:extLst>
            <a:ext uri="{FF2B5EF4-FFF2-40B4-BE49-F238E27FC236}">
              <a16:creationId xmlns:a16="http://schemas.microsoft.com/office/drawing/2014/main" id="{416C3975-791C-4C72-9F93-0DCBD7B21A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0</xdr:row>
      <xdr:rowOff>47625</xdr:rowOff>
    </xdr:from>
    <xdr:to>
      <xdr:col>5</xdr:col>
      <xdr:colOff>26930</xdr:colOff>
      <xdr:row>2</xdr:row>
      <xdr:rowOff>0</xdr:rowOff>
    </xdr:to>
    <xdr:pic>
      <xdr:nvPicPr>
        <xdr:cNvPr id="3" name="Imagen 2">
          <a:extLst>
            <a:ext uri="{FF2B5EF4-FFF2-40B4-BE49-F238E27FC236}">
              <a16:creationId xmlns:a16="http://schemas.microsoft.com/office/drawing/2014/main" id="{C67B222D-2CF3-413D-88DE-1AA2339776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47625"/>
          <a:ext cx="3903605" cy="762000"/>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542925</xdr:colOff>
      <xdr:row>4</xdr:row>
      <xdr:rowOff>51405</xdr:rowOff>
    </xdr:to>
    <xdr:pic>
      <xdr:nvPicPr>
        <xdr:cNvPr id="2" name="Imagen 1">
          <a:extLst>
            <a:ext uri="{FF2B5EF4-FFF2-40B4-BE49-F238E27FC236}">
              <a16:creationId xmlns:a16="http://schemas.microsoft.com/office/drawing/2014/main" id="{459A39F5-4D3D-4C2D-BDFE-44675D6AF1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542925</xdr:colOff>
      <xdr:row>4</xdr:row>
      <xdr:rowOff>51405</xdr:rowOff>
    </xdr:to>
    <xdr:pic>
      <xdr:nvPicPr>
        <xdr:cNvPr id="2" name="Imagen 1">
          <a:extLst>
            <a:ext uri="{FF2B5EF4-FFF2-40B4-BE49-F238E27FC236}">
              <a16:creationId xmlns:a16="http://schemas.microsoft.com/office/drawing/2014/main" id="{EA5A4DBD-4F40-4A52-9583-37C5752217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542925</xdr:colOff>
      <xdr:row>4</xdr:row>
      <xdr:rowOff>51405</xdr:rowOff>
    </xdr:to>
    <xdr:pic>
      <xdr:nvPicPr>
        <xdr:cNvPr id="2" name="Imagen 1">
          <a:extLst>
            <a:ext uri="{FF2B5EF4-FFF2-40B4-BE49-F238E27FC236}">
              <a16:creationId xmlns:a16="http://schemas.microsoft.com/office/drawing/2014/main" id="{4149834A-7351-46FA-B3EE-D98C6953BD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542925</xdr:colOff>
      <xdr:row>4</xdr:row>
      <xdr:rowOff>51405</xdr:rowOff>
    </xdr:to>
    <xdr:pic>
      <xdr:nvPicPr>
        <xdr:cNvPr id="2" name="Imagen 1">
          <a:extLst>
            <a:ext uri="{FF2B5EF4-FFF2-40B4-BE49-F238E27FC236}">
              <a16:creationId xmlns:a16="http://schemas.microsoft.com/office/drawing/2014/main" id="{1C8300DE-F2D6-4FBF-8782-A5D1D9E6ED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542925</xdr:colOff>
      <xdr:row>4</xdr:row>
      <xdr:rowOff>51405</xdr:rowOff>
    </xdr:to>
    <xdr:pic>
      <xdr:nvPicPr>
        <xdr:cNvPr id="2" name="Imagen 1">
          <a:extLst>
            <a:ext uri="{FF2B5EF4-FFF2-40B4-BE49-F238E27FC236}">
              <a16:creationId xmlns:a16="http://schemas.microsoft.com/office/drawing/2014/main" id="{C0624823-B274-4BAB-85C8-2B589ED43B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10</xdr:col>
      <xdr:colOff>57150</xdr:colOff>
      <xdr:row>9</xdr:row>
      <xdr:rowOff>157162</xdr:rowOff>
    </xdr:from>
    <xdr:to>
      <xdr:col>16</xdr:col>
      <xdr:colOff>257175</xdr:colOff>
      <xdr:row>34</xdr:row>
      <xdr:rowOff>214312</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104775</xdr:colOff>
      <xdr:row>1</xdr:row>
      <xdr:rowOff>580042</xdr:rowOff>
    </xdr:to>
    <xdr:pic>
      <xdr:nvPicPr>
        <xdr:cNvPr id="3" name="Imagen 2">
          <a:extLst>
            <a:ext uri="{FF2B5EF4-FFF2-40B4-BE49-F238E27FC236}">
              <a16:creationId xmlns:a16="http://schemas.microsoft.com/office/drawing/2014/main" id="{9E5920E3-9ACB-45E4-97C9-70D66A6D66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352425</xdr:colOff>
      <xdr:row>4</xdr:row>
      <xdr:rowOff>51405</xdr:rowOff>
    </xdr:to>
    <xdr:pic>
      <xdr:nvPicPr>
        <xdr:cNvPr id="2" name="Imagen 1">
          <a:extLst>
            <a:ext uri="{FF2B5EF4-FFF2-40B4-BE49-F238E27FC236}">
              <a16:creationId xmlns:a16="http://schemas.microsoft.com/office/drawing/2014/main" id="{33B2216F-02E9-4E2A-A8FA-DAC9EB388B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352425</xdr:colOff>
      <xdr:row>4</xdr:row>
      <xdr:rowOff>51405</xdr:rowOff>
    </xdr:to>
    <xdr:pic>
      <xdr:nvPicPr>
        <xdr:cNvPr id="2" name="Imagen 1">
          <a:extLst>
            <a:ext uri="{FF2B5EF4-FFF2-40B4-BE49-F238E27FC236}">
              <a16:creationId xmlns:a16="http://schemas.microsoft.com/office/drawing/2014/main" id="{AC445948-C688-4D02-923B-CECE5E68F9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647700</xdr:colOff>
      <xdr:row>4</xdr:row>
      <xdr:rowOff>51405</xdr:rowOff>
    </xdr:to>
    <xdr:pic>
      <xdr:nvPicPr>
        <xdr:cNvPr id="2" name="Imagen 1">
          <a:extLst>
            <a:ext uri="{FF2B5EF4-FFF2-40B4-BE49-F238E27FC236}">
              <a16:creationId xmlns:a16="http://schemas.microsoft.com/office/drawing/2014/main" id="{38FBA836-D504-4A7A-B9CF-90F943FD6F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723900</xdr:colOff>
      <xdr:row>4</xdr:row>
      <xdr:rowOff>51405</xdr:rowOff>
    </xdr:to>
    <xdr:pic>
      <xdr:nvPicPr>
        <xdr:cNvPr id="2" name="Imagen 1">
          <a:extLst>
            <a:ext uri="{FF2B5EF4-FFF2-40B4-BE49-F238E27FC236}">
              <a16:creationId xmlns:a16="http://schemas.microsoft.com/office/drawing/2014/main" id="{F8F4E44A-D2F5-455C-9BE6-E5EEC8C809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38100</xdr:rowOff>
    </xdr:from>
    <xdr:to>
      <xdr:col>5</xdr:col>
      <xdr:colOff>26930</xdr:colOff>
      <xdr:row>1</xdr:row>
      <xdr:rowOff>609600</xdr:rowOff>
    </xdr:to>
    <xdr:pic>
      <xdr:nvPicPr>
        <xdr:cNvPr id="3" name="Imagen 2">
          <a:extLst>
            <a:ext uri="{FF2B5EF4-FFF2-40B4-BE49-F238E27FC236}">
              <a16:creationId xmlns:a16="http://schemas.microsoft.com/office/drawing/2014/main" id="{EEF0678A-439F-4243-9D4F-978E12A2DD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38100"/>
          <a:ext cx="3903605" cy="762000"/>
        </a:xfrm>
        <a:prstGeom prst="rect">
          <a:avLst/>
        </a:prstGeom>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298450</xdr:colOff>
      <xdr:row>42</xdr:row>
      <xdr:rowOff>66675</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723900</xdr:colOff>
      <xdr:row>4</xdr:row>
      <xdr:rowOff>51405</xdr:rowOff>
    </xdr:to>
    <xdr:pic>
      <xdr:nvPicPr>
        <xdr:cNvPr id="2" name="Imagen 1">
          <a:extLst>
            <a:ext uri="{FF2B5EF4-FFF2-40B4-BE49-F238E27FC236}">
              <a16:creationId xmlns:a16="http://schemas.microsoft.com/office/drawing/2014/main" id="{5D4914F0-CD35-47FB-BD79-331120E6AC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723900</xdr:colOff>
      <xdr:row>4</xdr:row>
      <xdr:rowOff>51405</xdr:rowOff>
    </xdr:to>
    <xdr:pic>
      <xdr:nvPicPr>
        <xdr:cNvPr id="2" name="Imagen 1">
          <a:extLst>
            <a:ext uri="{FF2B5EF4-FFF2-40B4-BE49-F238E27FC236}">
              <a16:creationId xmlns:a16="http://schemas.microsoft.com/office/drawing/2014/main" id="{8D44B31C-20D1-475E-9399-5D8FBEA87A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94.xml><?xml version="1.0" encoding="utf-8"?>
<c:userShapes xmlns:c="http://schemas.openxmlformats.org/drawingml/2006/chart">
  <cdr:relSizeAnchor xmlns:cdr="http://schemas.openxmlformats.org/drawingml/2006/chartDrawing">
    <cdr:from>
      <cdr:x>0</cdr:x>
      <cdr:y>0.9486</cdr:y>
    </cdr:from>
    <cdr:to>
      <cdr:x>0.98087</cdr:x>
      <cdr:y>1</cdr:y>
    </cdr:to>
    <cdr:sp macro="" textlink="">
      <cdr:nvSpPr>
        <cdr:cNvPr id="2" name="CuadroTexto 1"/>
        <cdr:cNvSpPr txBox="1"/>
      </cdr:nvSpPr>
      <cdr:spPr>
        <a:xfrm xmlns:a="http://schemas.openxmlformats.org/drawingml/2006/main">
          <a:off x="0" y="5800725"/>
          <a:ext cx="8953504" cy="31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327025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723900</xdr:colOff>
      <xdr:row>4</xdr:row>
      <xdr:rowOff>51405</xdr:rowOff>
    </xdr:to>
    <xdr:pic>
      <xdr:nvPicPr>
        <xdr:cNvPr id="2" name="Imagen 1">
          <a:extLst>
            <a:ext uri="{FF2B5EF4-FFF2-40B4-BE49-F238E27FC236}">
              <a16:creationId xmlns:a16="http://schemas.microsoft.com/office/drawing/2014/main" id="{5E043BA0-B83A-4C8C-A9EF-455A2B7ECC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drawings/drawing96.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402431</xdr:colOff>
      <xdr:row>2</xdr:row>
      <xdr:rowOff>341917</xdr:rowOff>
    </xdr:to>
    <xdr:pic>
      <xdr:nvPicPr>
        <xdr:cNvPr id="2" name="Imagen 1">
          <a:extLst>
            <a:ext uri="{FF2B5EF4-FFF2-40B4-BE49-F238E27FC236}">
              <a16:creationId xmlns:a16="http://schemas.microsoft.com/office/drawing/2014/main" id="{51FAEA7E-2E19-4BAB-BB61-5D2FC54124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581400" cy="6991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AREA%20DE%20ESTAD&#205;STICA\ESTAD&#205;STICA\Estadistica\PLANTILLAS\tva_plantilla.xlsm" TargetMode="External"/><Relationship Id="rId1" Type="http://schemas.openxmlformats.org/officeDocument/2006/relationships/externalLinkPath" Target="/AREA%20DE%20ESTAD&#205;STICA/ESTAD&#205;STICA/Estadistica/PLANTILLAS/tva_plantill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REA%20DE%20ESTAD&#205;STICA/ESTAD&#205;STICA/Estadistica/2022/Informes%20especiales%20a%2031%20de%20diciembre%20de%202022/estsisaad_Semestral2022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benef_prest"/>
      <sheetName val="resol"/>
      <sheetName val="listaespera"/>
      <sheetName val="prest"/>
      <sheetName val="datos"/>
      <sheetName val="PIAefectivo"/>
      <sheetName val="tiempos"/>
      <sheetName val="td"/>
      <sheetName val="graf1"/>
      <sheetName val="graf1_covid"/>
      <sheetName val="graf2"/>
      <sheetName val="graf2_covid"/>
      <sheetName val="graf3"/>
      <sheetName val="graf4"/>
      <sheetName val="graf5"/>
      <sheetName val="graf6"/>
      <sheetName val="graf6_covid"/>
      <sheetName val="CuadroTiempos"/>
      <sheetName val="grafTiempos"/>
      <sheetName val="CuadroEvolución"/>
      <sheetName val="graf_corr"/>
      <sheetName val="Cuadro2"/>
      <sheetName val="Cuadro2 LE"/>
      <sheetName val="Cuadro2 LE (CCAA)"/>
      <sheetName val="Cuadro2_covid"/>
      <sheetName val="Cuadro2_ene"/>
      <sheetName val="Cuadro2_ampl"/>
      <sheetName val="Cuadro_CCAA2"/>
      <sheetName val="Cuadro_CCAA2_covid"/>
      <sheetName val="Cuadro_CCAA2_ene"/>
      <sheetName val="CuadroResCCAA"/>
      <sheetName val="Cuadro_CCAA_completo"/>
      <sheetName val="Graf_benef"/>
      <sheetName val="Tipo_prest"/>
      <sheetName val="benef_CCAA"/>
      <sheetName val="benef_contrib_anual_CCAA"/>
      <sheetName val="benef_contrib_mensual_CCAA"/>
      <sheetName val="ListaEspera_gradoIIIygradoII"/>
      <sheetName val="ListaEspera_gradoI"/>
      <sheetName val="ListaEspera_gradoII"/>
      <sheetName val="ListaEspera_gradoIII"/>
      <sheetName val="graf_listaesperaTotal"/>
      <sheetName val="graficosTotales"/>
      <sheetName val="AltasBajas"/>
      <sheetName val="CuantasIntensidades"/>
      <sheetName val="SolSinGrabar"/>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5">
          <cell r="P5">
            <v>4.1332863875141568E-2</v>
          </cell>
          <cell r="Q5">
            <v>81822</v>
          </cell>
        </row>
        <row r="6">
          <cell r="P6">
            <v>5.1692517178175246E-2</v>
          </cell>
          <cell r="Q6">
            <v>95211</v>
          </cell>
        </row>
        <row r="7">
          <cell r="P7">
            <v>4.4943977199698226E-2</v>
          </cell>
          <cell r="Q7">
            <v>16085</v>
          </cell>
        </row>
        <row r="8">
          <cell r="P8">
            <v>5.3320053747282659E-2</v>
          </cell>
          <cell r="Q8">
            <v>79126</v>
          </cell>
        </row>
        <row r="9">
          <cell r="P9">
            <v>5.6491562303375265E-2</v>
          </cell>
          <cell r="Q9">
            <v>29000</v>
          </cell>
        </row>
        <row r="10">
          <cell r="P10">
            <v>5.8623299389878758E-2</v>
          </cell>
          <cell r="Q10">
            <v>32688</v>
          </cell>
        </row>
        <row r="11">
          <cell r="P11">
            <v>4.2218977960812198E-2</v>
          </cell>
          <cell r="Q11">
            <v>17438</v>
          </cell>
        </row>
        <row r="12">
          <cell r="P12">
            <v>7.6506108822112173E-2</v>
          </cell>
          <cell r="Q12">
            <v>99546</v>
          </cell>
        </row>
        <row r="13">
          <cell r="P13">
            <v>9.8125516062521401E-2</v>
          </cell>
          <cell r="Q13">
            <v>40643</v>
          </cell>
        </row>
        <row r="14">
          <cell r="P14">
            <v>7.3852687563877417E-2</v>
          </cell>
          <cell r="Q14">
            <v>37214</v>
          </cell>
        </row>
        <row r="15">
          <cell r="P15">
            <v>5.6620077167664817E-2</v>
          </cell>
          <cell r="Q15">
            <v>21689</v>
          </cell>
        </row>
        <row r="16">
          <cell r="P16">
            <v>-0.11168784287128553</v>
          </cell>
          <cell r="Q16">
            <v>-20420</v>
          </cell>
        </row>
        <row r="17">
          <cell r="P17">
            <v>-0.11741984932985061</v>
          </cell>
          <cell r="Q17">
            <v>-11643</v>
          </cell>
        </row>
        <row r="18">
          <cell r="P18">
            <v>-8.4284623549786719E-2</v>
          </cell>
          <cell r="Q18">
            <v>-4526</v>
          </cell>
        </row>
        <row r="19">
          <cell r="P19">
            <v>-0.14181818181818184</v>
          </cell>
          <cell r="Q19">
            <v>-4251</v>
          </cell>
        </row>
        <row r="24">
          <cell r="P24">
            <v>0.10557303684237351</v>
          </cell>
          <cell r="Q24">
            <v>180136</v>
          </cell>
        </row>
        <row r="25">
          <cell r="P25">
            <v>8.7421452982030745E-2</v>
          </cell>
          <cell r="Q25">
            <v>5551</v>
          </cell>
        </row>
        <row r="26">
          <cell r="P26">
            <v>0.21859021981383564</v>
          </cell>
          <cell r="Q26">
            <v>75030</v>
          </cell>
        </row>
        <row r="27">
          <cell r="P27">
            <v>7.0256297090255604E-2</v>
          </cell>
          <cell r="Q27">
            <v>22286</v>
          </cell>
        </row>
        <row r="28">
          <cell r="P28">
            <v>7.3601771362965307E-2</v>
          </cell>
          <cell r="Q28">
            <v>7180</v>
          </cell>
        </row>
        <row r="29">
          <cell r="P29">
            <v>3.7843146211117729E-2</v>
          </cell>
          <cell r="Q29">
            <v>6628</v>
          </cell>
        </row>
        <row r="30">
          <cell r="P30">
            <v>0.10789271129546085</v>
          </cell>
          <cell r="Q30">
            <v>20185</v>
          </cell>
        </row>
        <row r="31">
          <cell r="P31">
            <v>0.12253851647791048</v>
          </cell>
          <cell r="Q31">
            <v>2402</v>
          </cell>
        </row>
        <row r="32">
          <cell r="P32">
            <v>-0.27715355805243447</v>
          </cell>
          <cell r="Q32">
            <v>-74</v>
          </cell>
        </row>
        <row r="33">
          <cell r="P33">
            <v>6.7393013590924422E-2</v>
          </cell>
          <cell r="Q33">
            <v>4200</v>
          </cell>
        </row>
        <row r="34">
          <cell r="P34">
            <v>0.18396434560056485</v>
          </cell>
          <cell r="Q34">
            <v>4169</v>
          </cell>
        </row>
        <row r="35">
          <cell r="P35">
            <v>0.11538087362583904</v>
          </cell>
          <cell r="Q35">
            <v>9488</v>
          </cell>
        </row>
        <row r="36">
          <cell r="P36" t="str">
            <v>-</v>
          </cell>
          <cell r="Q36">
            <v>0</v>
          </cell>
        </row>
        <row r="37">
          <cell r="P37">
            <v>8.2292210270510147E-2</v>
          </cell>
          <cell r="Q37">
            <v>42261</v>
          </cell>
        </row>
        <row r="38">
          <cell r="P38">
            <v>0.11291578596061846</v>
          </cell>
          <cell r="Q38">
            <v>1015</v>
          </cell>
        </row>
        <row r="39">
          <cell r="O39">
            <v>4.2153238716406971E-3</v>
          </cell>
          <cell r="P39">
            <v>2.7001173316206994E-2</v>
          </cell>
        </row>
      </sheetData>
      <sheetData sheetId="28">
        <row r="5">
          <cell r="N5">
            <v>8.9683551941921458E-4</v>
          </cell>
          <cell r="O5">
            <v>379</v>
          </cell>
        </row>
        <row r="6">
          <cell r="N6">
            <v>5.6568627450980458E-2</v>
          </cell>
          <cell r="O6">
            <v>2885</v>
          </cell>
        </row>
        <row r="7">
          <cell r="N7">
            <v>7.6130653266331727E-2</v>
          </cell>
          <cell r="O7">
            <v>3333</v>
          </cell>
        </row>
        <row r="8">
          <cell r="N8">
            <v>0.10904783738346335</v>
          </cell>
          <cell r="O8">
            <v>4281</v>
          </cell>
        </row>
        <row r="9">
          <cell r="N9">
            <v>8.2320232092284229E-2</v>
          </cell>
          <cell r="O9">
            <v>4767</v>
          </cell>
        </row>
        <row r="10">
          <cell r="N10">
            <v>3.1006409146024705E-2</v>
          </cell>
          <cell r="O10">
            <v>716</v>
          </cell>
        </row>
        <row r="11">
          <cell r="N11">
            <v>6.4368473751966748E-2</v>
          </cell>
          <cell r="O11">
            <v>9450</v>
          </cell>
        </row>
        <row r="12">
          <cell r="N12">
            <v>5.4184246370552414E-2</v>
          </cell>
          <cell r="O12">
            <v>4893</v>
          </cell>
        </row>
        <row r="13">
          <cell r="N13">
            <v>-4.3816350372396506E-3</v>
          </cell>
          <cell r="O13">
            <v>-1549</v>
          </cell>
        </row>
        <row r="14">
          <cell r="N14">
            <v>0.11794724397492362</v>
          </cell>
          <cell r="O14">
            <v>21749</v>
          </cell>
        </row>
        <row r="15">
          <cell r="N15">
            <v>3.6759242879886855E-2</v>
          </cell>
          <cell r="O15">
            <v>2078</v>
          </cell>
        </row>
        <row r="16">
          <cell r="N16">
            <v>5.7910032853171645E-2</v>
          </cell>
          <cell r="O16">
            <v>4583</v>
          </cell>
        </row>
        <row r="17">
          <cell r="N17">
            <v>4.6669603524229109E-2</v>
          </cell>
          <cell r="O17">
            <v>10594</v>
          </cell>
        </row>
        <row r="18">
          <cell r="N18">
            <v>0.12855593710464497</v>
          </cell>
          <cell r="O18">
            <v>7113</v>
          </cell>
        </row>
        <row r="19">
          <cell r="N19">
            <v>5.0265805961648091E-2</v>
          </cell>
          <cell r="O19">
            <v>1059</v>
          </cell>
        </row>
        <row r="20">
          <cell r="N20">
            <v>4.6662734327477917E-2</v>
          </cell>
          <cell r="O20">
            <v>5063</v>
          </cell>
        </row>
        <row r="21">
          <cell r="N21">
            <v>1.2076624097723476E-2</v>
          </cell>
          <cell r="O21">
            <v>174</v>
          </cell>
        </row>
        <row r="22">
          <cell r="O22">
            <v>63</v>
          </cell>
        </row>
        <row r="23">
          <cell r="O23">
            <v>191</v>
          </cell>
        </row>
        <row r="24">
          <cell r="N24">
            <v>4.1332863875141568E-2</v>
          </cell>
          <cell r="O24">
            <v>81822</v>
          </cell>
          <cell r="P24">
            <v>5.1385798098320778E-2</v>
          </cell>
        </row>
        <row r="30">
          <cell r="N30">
            <v>5.9705897345778469E-2</v>
          </cell>
          <cell r="O30">
            <v>22254</v>
          </cell>
        </row>
        <row r="31">
          <cell r="N31">
            <v>3.5003314302820332E-2</v>
          </cell>
          <cell r="O31">
            <v>1637</v>
          </cell>
        </row>
        <row r="32">
          <cell r="N32">
            <v>2.0565106298529034E-2</v>
          </cell>
          <cell r="O32">
            <v>829</v>
          </cell>
        </row>
        <row r="33">
          <cell r="N33">
            <v>0.13599147599820549</v>
          </cell>
          <cell r="O33">
            <v>4850</v>
          </cell>
        </row>
        <row r="34">
          <cell r="N34">
            <v>0.11129944699874983</v>
          </cell>
          <cell r="O34">
            <v>5253</v>
          </cell>
        </row>
        <row r="35">
          <cell r="N35">
            <v>2.7674864973441071E-2</v>
          </cell>
          <cell r="O35">
            <v>620</v>
          </cell>
        </row>
        <row r="36">
          <cell r="N36">
            <v>5.5870660714414155E-2</v>
          </cell>
          <cell r="O36">
            <v>7772</v>
          </cell>
        </row>
        <row r="37">
          <cell r="N37">
            <v>6.6295663418463935E-2</v>
          </cell>
          <cell r="O37">
            <v>5742</v>
          </cell>
        </row>
        <row r="38">
          <cell r="N38">
            <v>-1.0667495209984001E-2</v>
          </cell>
          <cell r="O38">
            <v>-3502</v>
          </cell>
        </row>
        <row r="39">
          <cell r="N39">
            <v>0.12794337169547831</v>
          </cell>
          <cell r="O39">
            <v>21256</v>
          </cell>
        </row>
        <row r="40">
          <cell r="N40">
            <v>4.6073493751165762E-2</v>
          </cell>
          <cell r="O40">
            <v>2470</v>
          </cell>
        </row>
        <row r="41">
          <cell r="N41">
            <v>5.946999121321328E-2</v>
          </cell>
          <cell r="O41">
            <v>4670</v>
          </cell>
        </row>
        <row r="42">
          <cell r="N42">
            <v>4.8650367439231124E-2</v>
          </cell>
          <cell r="O42">
            <v>11016</v>
          </cell>
        </row>
        <row r="43">
          <cell r="N43">
            <v>7.3548516038772771E-2</v>
          </cell>
          <cell r="O43">
            <v>3680</v>
          </cell>
        </row>
        <row r="44">
          <cell r="N44">
            <v>4.9298120390197431E-2</v>
          </cell>
          <cell r="O44">
            <v>1036</v>
          </cell>
        </row>
        <row r="45">
          <cell r="N45">
            <v>4.7949392412566683E-2</v>
          </cell>
          <cell r="O45">
            <v>5177</v>
          </cell>
        </row>
        <row r="46">
          <cell r="N46">
            <v>8.3321760866545969E-3</v>
          </cell>
          <cell r="O46">
            <v>120</v>
          </cell>
        </row>
        <row r="47">
          <cell r="H47">
            <v>2197</v>
          </cell>
        </row>
        <row r="48">
          <cell r="H48">
            <v>2806</v>
          </cell>
        </row>
        <row r="49">
          <cell r="N49">
            <v>5.1692517178175246E-2</v>
          </cell>
          <cell r="P49">
            <v>7.0847602739726012E-2</v>
          </cell>
        </row>
        <row r="55">
          <cell r="N55">
            <v>6.325376225682966E-2</v>
          </cell>
          <cell r="O55">
            <v>19301</v>
          </cell>
        </row>
        <row r="56">
          <cell r="N56">
            <v>3.6062628336755553E-2</v>
          </cell>
          <cell r="O56">
            <v>1405</v>
          </cell>
        </row>
        <row r="57">
          <cell r="N57">
            <v>1.7679384518762831E-2</v>
          </cell>
          <cell r="O57">
            <v>563</v>
          </cell>
        </row>
        <row r="58">
          <cell r="N58">
            <v>0.13734626057761479</v>
          </cell>
          <cell r="O58">
            <v>4009</v>
          </cell>
        </row>
        <row r="59">
          <cell r="N59">
            <v>0.11156666023538486</v>
          </cell>
          <cell r="O59">
            <v>4626</v>
          </cell>
        </row>
        <row r="60">
          <cell r="N60">
            <v>1.7535287730727545E-2</v>
          </cell>
          <cell r="O60">
            <v>323</v>
          </cell>
        </row>
        <row r="61">
          <cell r="N61">
            <v>6.7542246738464318E-2</v>
          </cell>
          <cell r="O61">
            <v>7714</v>
          </cell>
        </row>
        <row r="62">
          <cell r="N62">
            <v>7.69483675453142E-2</v>
          </cell>
          <cell r="O62">
            <v>5383</v>
          </cell>
        </row>
        <row r="63">
          <cell r="N63">
            <v>-3.0573402741953082E-2</v>
          </cell>
          <cell r="O63">
            <v>-7823</v>
          </cell>
        </row>
        <row r="64">
          <cell r="N64">
            <v>0.13052518802027158</v>
          </cell>
          <cell r="O64">
            <v>18518</v>
          </cell>
        </row>
        <row r="65">
          <cell r="N65">
            <v>5.2506521346109114E-2</v>
          </cell>
          <cell r="O65">
            <v>2033</v>
          </cell>
        </row>
        <row r="66">
          <cell r="N66">
            <v>6.4457320520067807E-2</v>
          </cell>
          <cell r="O66">
            <v>4561</v>
          </cell>
        </row>
        <row r="67">
          <cell r="N67">
            <v>6.2993432343989575E-2</v>
          </cell>
          <cell r="O67">
            <v>11011</v>
          </cell>
        </row>
        <row r="68">
          <cell r="N68">
            <v>6.9387293692064311E-2</v>
          </cell>
          <cell r="O68">
            <v>3069</v>
          </cell>
        </row>
        <row r="69">
          <cell r="N69">
            <v>6.0531152944159228E-2</v>
          </cell>
          <cell r="O69">
            <v>955</v>
          </cell>
        </row>
        <row r="70">
          <cell r="N70">
            <v>4.0314288978307022E-2</v>
          </cell>
          <cell r="O70">
            <v>3176</v>
          </cell>
        </row>
        <row r="71">
          <cell r="N71">
            <v>1.2286173329552064E-3</v>
          </cell>
          <cell r="O71">
            <v>13</v>
          </cell>
        </row>
        <row r="72">
          <cell r="O72">
            <v>60</v>
          </cell>
        </row>
        <row r="73">
          <cell r="O73">
            <v>229</v>
          </cell>
        </row>
        <row r="74">
          <cell r="N74">
            <v>5.3320053747282659E-2</v>
          </cell>
          <cell r="P74">
            <v>8.4775594015840339E-2</v>
          </cell>
        </row>
        <row r="80">
          <cell r="N80">
            <v>4.8776948436116241E-2</v>
          </cell>
          <cell r="O80">
            <v>13109</v>
          </cell>
        </row>
        <row r="81">
          <cell r="N81">
            <v>8.1253705600172532E-2</v>
          </cell>
          <cell r="O81">
            <v>3015</v>
          </cell>
        </row>
        <row r="82">
          <cell r="N82">
            <v>7.3046018991964834E-2</v>
          </cell>
          <cell r="O82">
            <v>2100</v>
          </cell>
        </row>
        <row r="83">
          <cell r="N83">
            <v>0.12294639413806396</v>
          </cell>
          <cell r="O83">
            <v>3188</v>
          </cell>
        </row>
        <row r="84">
          <cell r="N84">
            <v>0.19343864631404561</v>
          </cell>
          <cell r="O84">
            <v>6539</v>
          </cell>
        </row>
        <row r="85">
          <cell r="N85">
            <v>-1.7454090624822283E-2</v>
          </cell>
          <cell r="O85">
            <v>-307</v>
          </cell>
        </row>
        <row r="86">
          <cell r="N86">
            <v>6.9380764163372799E-2</v>
          </cell>
          <cell r="O86">
            <v>7899</v>
          </cell>
        </row>
        <row r="87">
          <cell r="N87">
            <v>8.3381097469003684E-2</v>
          </cell>
          <cell r="O87">
            <v>5528</v>
          </cell>
        </row>
        <row r="88">
          <cell r="N88">
            <v>8.5823800039725784E-2</v>
          </cell>
          <cell r="O88">
            <v>15987</v>
          </cell>
        </row>
        <row r="89">
          <cell r="N89">
            <v>9.5883850860856601E-2</v>
          </cell>
          <cell r="O89">
            <v>12614</v>
          </cell>
        </row>
        <row r="90">
          <cell r="N90">
            <v>9.2562601220879559E-2</v>
          </cell>
          <cell r="O90">
            <v>2972</v>
          </cell>
        </row>
        <row r="91">
          <cell r="N91">
            <v>8.8767391207716484E-2</v>
          </cell>
          <cell r="O91">
            <v>5991</v>
          </cell>
        </row>
        <row r="92">
          <cell r="N92">
            <v>8.8292586702173548E-2</v>
          </cell>
          <cell r="O92">
            <v>14323</v>
          </cell>
        </row>
        <row r="93">
          <cell r="N93">
            <v>7.0820474619559537E-2</v>
          </cell>
          <cell r="O93">
            <v>2662</v>
          </cell>
        </row>
        <row r="94">
          <cell r="N94">
            <v>7.4443181058123198E-2</v>
          </cell>
          <cell r="O94">
            <v>1113</v>
          </cell>
        </row>
        <row r="95">
          <cell r="N95">
            <v>2.9788734553705565E-2</v>
          </cell>
          <cell r="O95">
            <v>1943</v>
          </cell>
        </row>
        <row r="96">
          <cell r="N96">
            <v>6.959878348344839E-2</v>
          </cell>
          <cell r="O96">
            <v>595</v>
          </cell>
        </row>
        <row r="97">
          <cell r="O97">
            <v>137</v>
          </cell>
        </row>
        <row r="98">
          <cell r="O98">
            <v>138</v>
          </cell>
        </row>
        <row r="99">
          <cell r="N99">
            <v>7.6506108822112173E-2</v>
          </cell>
          <cell r="P99">
            <v>8.8595360824742286E-2</v>
          </cell>
        </row>
        <row r="105">
          <cell r="N105">
            <v>0.17019405200373816</v>
          </cell>
          <cell r="O105">
            <v>6192</v>
          </cell>
        </row>
        <row r="106">
          <cell r="N106">
            <v>-0.8683926645091693</v>
          </cell>
          <cell r="O106">
            <v>-1610</v>
          </cell>
        </row>
        <row r="107">
          <cell r="N107">
            <v>-0.49644702842377264</v>
          </cell>
          <cell r="O107">
            <v>-1537</v>
          </cell>
        </row>
        <row r="108">
          <cell r="N108">
            <v>0.25191776618594663</v>
          </cell>
          <cell r="O108">
            <v>821</v>
          </cell>
        </row>
        <row r="109">
          <cell r="N109">
            <v>-0.24973890339425586</v>
          </cell>
          <cell r="O109">
            <v>-1913</v>
          </cell>
        </row>
        <row r="110">
          <cell r="N110">
            <v>0.75812274368231036</v>
          </cell>
          <cell r="O110">
            <v>630</v>
          </cell>
        </row>
        <row r="111">
          <cell r="N111">
            <v>-0.51388888888888884</v>
          </cell>
          <cell r="O111">
            <v>-185</v>
          </cell>
        </row>
        <row r="112">
          <cell r="N112">
            <v>-3.9639147074904346E-2</v>
          </cell>
          <cell r="O112">
            <v>-145</v>
          </cell>
        </row>
        <row r="113">
          <cell r="N113">
            <v>-0.34210261641690254</v>
          </cell>
          <cell r="O113">
            <v>-23810</v>
          </cell>
        </row>
        <row r="114">
          <cell r="N114">
            <v>0.57220391548749761</v>
          </cell>
          <cell r="O114">
            <v>5904</v>
          </cell>
        </row>
        <row r="115">
          <cell r="N115">
            <v>-0.14203600060505217</v>
          </cell>
          <cell r="O115">
            <v>-939</v>
          </cell>
        </row>
        <row r="116">
          <cell r="N116">
            <v>-0.43744264301009483</v>
          </cell>
          <cell r="O116">
            <v>-1430</v>
          </cell>
        </row>
        <row r="117">
          <cell r="N117">
            <v>-0.26340066804517259</v>
          </cell>
          <cell r="O117">
            <v>-3312</v>
          </cell>
        </row>
        <row r="118">
          <cell r="N118">
            <v>6.1276723878349815E-2</v>
          </cell>
          <cell r="O118">
            <v>407</v>
          </cell>
        </row>
        <row r="119">
          <cell r="N119">
            <v>-0.19128329297820823</v>
          </cell>
          <cell r="O119">
            <v>-158</v>
          </cell>
        </row>
        <row r="120">
          <cell r="N120">
            <v>9.0962744374769366E-2</v>
          </cell>
          <cell r="O120">
            <v>1233</v>
          </cell>
        </row>
        <row r="121">
          <cell r="N121">
            <v>-0.28641732283464572</v>
          </cell>
          <cell r="O121">
            <v>-582</v>
          </cell>
        </row>
        <row r="122">
          <cell r="O122">
            <v>-77</v>
          </cell>
        </row>
        <row r="123">
          <cell r="O123">
            <v>91</v>
          </cell>
        </row>
        <row r="124">
          <cell r="N124">
            <v>-0.11168784287128553</v>
          </cell>
          <cell r="O124">
            <v>-20420</v>
          </cell>
          <cell r="P124">
            <v>4.590163934426239E-2</v>
          </cell>
        </row>
        <row r="144">
          <cell r="V144">
            <v>549.07000000000005</v>
          </cell>
        </row>
        <row r="145">
          <cell r="V145">
            <v>187.86</v>
          </cell>
        </row>
        <row r="146">
          <cell r="V146">
            <v>305.17</v>
          </cell>
        </row>
        <row r="147">
          <cell r="V147">
            <v>219.47</v>
          </cell>
        </row>
        <row r="148">
          <cell r="V148">
            <v>664.22</v>
          </cell>
        </row>
        <row r="149">
          <cell r="V149">
            <v>177.18</v>
          </cell>
        </row>
        <row r="150">
          <cell r="V150">
            <v>127.24</v>
          </cell>
        </row>
        <row r="151">
          <cell r="V151">
            <v>189.58</v>
          </cell>
        </row>
        <row r="152">
          <cell r="V152">
            <v>280.44</v>
          </cell>
        </row>
        <row r="153">
          <cell r="V153">
            <v>282.83999999999997</v>
          </cell>
        </row>
        <row r="154">
          <cell r="V154">
            <v>310.83</v>
          </cell>
        </row>
        <row r="155">
          <cell r="V155">
            <v>369.78</v>
          </cell>
        </row>
        <row r="156">
          <cell r="V156">
            <v>287.87</v>
          </cell>
        </row>
        <row r="157">
          <cell r="V157">
            <v>508.1</v>
          </cell>
        </row>
        <row r="158">
          <cell r="V158">
            <v>177.55</v>
          </cell>
        </row>
        <row r="159">
          <cell r="V159">
            <v>141.29</v>
          </cell>
        </row>
        <row r="160">
          <cell r="V160">
            <v>206.75</v>
          </cell>
        </row>
        <row r="161">
          <cell r="V161">
            <v>67.930000000000007</v>
          </cell>
        </row>
        <row r="162">
          <cell r="V162">
            <v>260.14999999999998</v>
          </cell>
        </row>
        <row r="163">
          <cell r="V163">
            <v>323.26</v>
          </cell>
        </row>
        <row r="194">
          <cell r="V194">
            <v>354.29</v>
          </cell>
        </row>
        <row r="195">
          <cell r="V195">
            <v>150.4</v>
          </cell>
        </row>
        <row r="196">
          <cell r="V196">
            <v>176.28</v>
          </cell>
        </row>
        <row r="197">
          <cell r="V197">
            <v>122.45</v>
          </cell>
        </row>
        <row r="198">
          <cell r="V198">
            <v>429.42</v>
          </cell>
        </row>
        <row r="199">
          <cell r="V199">
            <v>121.31</v>
          </cell>
        </row>
        <row r="200">
          <cell r="V200">
            <v>121.59</v>
          </cell>
        </row>
        <row r="201">
          <cell r="V201">
            <v>127.3</v>
          </cell>
        </row>
        <row r="202">
          <cell r="V202">
            <v>176.32</v>
          </cell>
        </row>
        <row r="203">
          <cell r="V203">
            <v>199.05</v>
          </cell>
        </row>
        <row r="204">
          <cell r="V204">
            <v>139.21</v>
          </cell>
        </row>
        <row r="205">
          <cell r="V205">
            <v>268.22000000000003</v>
          </cell>
        </row>
        <row r="206">
          <cell r="V206">
            <v>163.87</v>
          </cell>
        </row>
        <row r="207">
          <cell r="V207">
            <v>265.94</v>
          </cell>
        </row>
        <row r="208">
          <cell r="V208">
            <v>108.22</v>
          </cell>
        </row>
        <row r="209">
          <cell r="V209">
            <v>85.06</v>
          </cell>
        </row>
        <row r="210">
          <cell r="V210">
            <v>51.65</v>
          </cell>
        </row>
        <row r="211">
          <cell r="V211">
            <v>33.880000000000003</v>
          </cell>
        </row>
        <row r="212">
          <cell r="V212">
            <v>124.09</v>
          </cell>
        </row>
        <row r="213">
          <cell r="V213">
            <v>205.35</v>
          </cell>
        </row>
        <row r="220">
          <cell r="N220">
            <v>6.9143732628015764E-2</v>
          </cell>
          <cell r="O220">
            <v>26717</v>
          </cell>
          <cell r="V220">
            <v>209.22</v>
          </cell>
        </row>
        <row r="221">
          <cell r="N221">
            <v>0.17847744794792475</v>
          </cell>
          <cell r="O221">
            <v>7732</v>
          </cell>
          <cell r="V221">
            <v>38.979999999999997</v>
          </cell>
        </row>
        <row r="222">
          <cell r="N222">
            <v>7.8404626800523847E-2</v>
          </cell>
          <cell r="O222">
            <v>2874</v>
          </cell>
          <cell r="V222">
            <v>143.9</v>
          </cell>
        </row>
        <row r="223">
          <cell r="N223">
            <v>0.1741644927892898</v>
          </cell>
          <cell r="O223">
            <v>7077</v>
          </cell>
          <cell r="V223">
            <v>94.22</v>
          </cell>
        </row>
        <row r="224">
          <cell r="N224">
            <v>0.20408811692438045</v>
          </cell>
          <cell r="O224">
            <v>7708</v>
          </cell>
          <cell r="V224">
            <v>187.73</v>
          </cell>
        </row>
        <row r="225">
          <cell r="N225">
            <v>-1.967034957435243E-2</v>
          </cell>
          <cell r="O225">
            <v>-543</v>
          </cell>
          <cell r="V225">
            <v>69.14</v>
          </cell>
        </row>
        <row r="226">
          <cell r="N226">
            <v>6.9112671724420816E-2</v>
          </cell>
          <cell r="O226">
            <v>10786</v>
          </cell>
          <cell r="V226">
            <v>0</v>
          </cell>
        </row>
        <row r="227">
          <cell r="N227">
            <v>0.14449524982823569</v>
          </cell>
          <cell r="O227">
            <v>12198</v>
          </cell>
          <cell r="V227">
            <v>65.86</v>
          </cell>
        </row>
        <row r="228">
          <cell r="N228">
            <v>9.3903598823205314E-2</v>
          </cell>
          <cell r="O228">
            <v>21130</v>
          </cell>
          <cell r="V228">
            <v>111.08</v>
          </cell>
        </row>
        <row r="229">
          <cell r="N229">
            <v>0.21060122699386508</v>
          </cell>
          <cell r="O229">
            <v>34328</v>
          </cell>
          <cell r="V229">
            <v>75.64</v>
          </cell>
        </row>
        <row r="230">
          <cell r="N230">
            <v>0.13420801258639092</v>
          </cell>
          <cell r="O230">
            <v>4777</v>
          </cell>
          <cell r="V230">
            <v>161.24</v>
          </cell>
        </row>
        <row r="231">
          <cell r="N231">
            <v>9.7355783992238099E-2</v>
          </cell>
          <cell r="O231">
            <v>7927</v>
          </cell>
          <cell r="V231">
            <v>90.3</v>
          </cell>
        </row>
        <row r="232">
          <cell r="N232">
            <v>0.12411046944858417</v>
          </cell>
          <cell r="O232">
            <v>26649</v>
          </cell>
          <cell r="V232">
            <v>54.95</v>
          </cell>
        </row>
        <row r="233">
          <cell r="N233">
            <v>6.9732779729585914E-2</v>
          </cell>
          <cell r="O233">
            <v>3275</v>
          </cell>
          <cell r="V233">
            <v>258.05</v>
          </cell>
        </row>
        <row r="234">
          <cell r="N234">
            <v>0.11253287477240548</v>
          </cell>
          <cell r="O234">
            <v>2225</v>
          </cell>
          <cell r="V234">
            <v>79.45</v>
          </cell>
        </row>
        <row r="235">
          <cell r="N235">
            <v>4.3814547720797625E-2</v>
          </cell>
          <cell r="O235">
            <v>3937</v>
          </cell>
          <cell r="V235">
            <v>48.22</v>
          </cell>
        </row>
        <row r="236">
          <cell r="N236">
            <v>7.8918750970949247E-2</v>
          </cell>
          <cell r="O236">
            <v>1016</v>
          </cell>
          <cell r="V236">
            <v>160.1</v>
          </cell>
        </row>
        <row r="237">
          <cell r="O237">
            <v>136</v>
          </cell>
          <cell r="V237">
            <v>35.21</v>
          </cell>
        </row>
        <row r="238">
          <cell r="O238">
            <v>187</v>
          </cell>
          <cell r="V238">
            <v>124.88</v>
          </cell>
        </row>
        <row r="239">
          <cell r="N239">
            <v>0.10557303684237351</v>
          </cell>
          <cell r="O239">
            <v>180136</v>
          </cell>
          <cell r="P239">
            <v>7.7235772357723498E-2</v>
          </cell>
          <cell r="V239">
            <v>104.69</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saad"/>
      <sheetName val="indsaad"/>
      <sheetName val="indsaad2"/>
      <sheetName val="EVO"/>
      <sheetName val="EVO_sol"/>
      <sheetName val="EVO_resol"/>
      <sheetName val="EVO_derecho"/>
      <sheetName val="EVO_resolPIA"/>
      <sheetName val="EVO_sinPIA"/>
      <sheetName val="EVO_prest"/>
      <sheetName val="20pobl"/>
      <sheetName val="21solsaad"/>
      <sheetName val="22solcasaadpot"/>
      <sheetName val="23solcasaad"/>
      <sheetName val="24solcasaad_pobl"/>
      <sheetName val="3solcasaad"/>
      <sheetName val="24asolcasaad_pobl"/>
      <sheetName val="25solaltabaja"/>
      <sheetName val="26perfsaad"/>
      <sheetName val="31dictsaad"/>
      <sheetName val="31adictsaad"/>
      <sheetName val="31bdictsaad"/>
      <sheetName val="32dictcasaadpot"/>
      <sheetName val="33dictcasaad"/>
      <sheetName val="33dictcasaadGIII"/>
      <sheetName val="33dictcasaadGII"/>
      <sheetName val="33dictcasaadGI"/>
      <sheetName val="33dictcasaadG0"/>
      <sheetName val="34adictcasaad"/>
      <sheetName val="8dictcasaad"/>
      <sheetName val="34bdictcasaad"/>
      <sheetName val="35ResolGraAltaBaj"/>
      <sheetName val="36perfresol"/>
      <sheetName val="36aperfresol_graf"/>
      <sheetName val="36bperfresol_graf"/>
      <sheetName val="41benpresaad"/>
      <sheetName val="41benpresaad_graf"/>
      <sheetName val="41abenpreGIII"/>
      <sheetName val="41abenpreGIII_graf"/>
      <sheetName val="41bbenpreGII"/>
      <sheetName val="41bbenpreGII_graf"/>
      <sheetName val="41cbenpreGI"/>
      <sheetName val="41cbenpreGI_graf"/>
      <sheetName val="42pbpcasaadpot"/>
      <sheetName val="43pbpcasaad"/>
      <sheetName val="43pbpcasaadGIII"/>
      <sheetName val="43pbpcasaadGII"/>
      <sheetName val="43pbpcasaadGI"/>
      <sheetName val="44apbpcasaad"/>
      <sheetName val="44bpbpcasaad"/>
      <sheetName val="45ResolPIAAltaBaj"/>
      <sheetName val="46perfpbsaad"/>
      <sheetName val="15pbpcasaad"/>
      <sheetName val="46aperfpb_graf"/>
      <sheetName val="51pbgrado"/>
      <sheetName val="51aPAPDgrado"/>
      <sheetName val="51bTeleasgrado"/>
      <sheetName val="51cSADgrado"/>
      <sheetName val="51dCDgrado"/>
      <sheetName val="51eSARgrado"/>
      <sheetName val="51fPEVincgrado"/>
      <sheetName val="51gPECgrado"/>
      <sheetName val="51hPEAsistPgrado"/>
      <sheetName val="52SubtipoVinculada"/>
      <sheetName val="52SubtipoVinculadaGIII"/>
      <sheetName val="52SubtipoVinculadaGII"/>
      <sheetName val="52SubtipoVinculadaGI"/>
      <sheetName val="6perfcuidador"/>
      <sheetName val="61aperfcuidadorCCAA"/>
      <sheetName val="62bperfcuidadorCCAA"/>
      <sheetName val="63cperfcuidadorCCAA"/>
      <sheetName val="7Intensidad"/>
      <sheetName val="7IntensidadCCAA"/>
      <sheetName val="7IntenSAD_CCAA"/>
      <sheetName val="7IntenPE_SAD_CCAA"/>
      <sheetName val="8CuantíaPrest"/>
      <sheetName val="8CuantíaPEC_CCAA"/>
      <sheetName val="8CuantíaAP_CCAA"/>
      <sheetName val="8CuantíaPEVsad_CCAA"/>
      <sheetName val="8CuantíaPEVsar_CCAA"/>
      <sheetName val="8CuantíaPEVcd_CCAA"/>
      <sheetName val="8CuantíaPEVpapd_CCAA"/>
      <sheetName val="8CuantíaPEVteleasist_CCAA"/>
      <sheetName val="9TiempoEspera"/>
      <sheetName val="91TiempoEspera_evo"/>
      <sheetName val="10pendResol"/>
      <sheetName val="10pendPrest"/>
      <sheetName val="10pend"/>
      <sheetName val="11ListaEspera"/>
      <sheetName val="11ListaEsperaGIII"/>
      <sheetName val="11ListaEsperaGII"/>
      <sheetName val="11ListaEsperaGI"/>
      <sheetName val="12BenefEfect"/>
    </sheetNames>
    <sheetDataSet>
      <sheetData sheetId="0"/>
      <sheetData sheetId="1"/>
      <sheetData sheetId="2"/>
      <sheetData sheetId="3">
        <row r="7">
          <cell r="G7">
            <v>44926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2">
    <tabColor theme="0"/>
    <pageSetUpPr fitToPage="1"/>
  </sheetPr>
  <dimension ref="A1:U12"/>
  <sheetViews>
    <sheetView showGridLines="0" tabSelected="1" zoomScaleNormal="100" workbookViewId="0"/>
  </sheetViews>
  <sheetFormatPr baseColWidth="10" defaultColWidth="11.42578125" defaultRowHeight="15" x14ac:dyDescent="0.2"/>
  <cols>
    <col min="1" max="1" width="0.5703125" style="1" customWidth="1"/>
    <col min="2" max="2" width="15.28515625" style="1" customWidth="1"/>
    <col min="3" max="3" width="0.85546875" style="1" customWidth="1"/>
    <col min="4" max="4" width="13.42578125" style="1" customWidth="1"/>
    <col min="5" max="5" width="0.85546875" style="1" customWidth="1"/>
    <col min="6" max="6" width="7" style="1" customWidth="1"/>
    <col min="7" max="7" width="7.140625" style="1" customWidth="1"/>
    <col min="8" max="8" width="7" style="1" customWidth="1"/>
    <col min="9" max="9" width="7.140625" style="1" customWidth="1"/>
    <col min="10" max="10" width="7" style="1" customWidth="1"/>
    <col min="11" max="11" width="7.140625" style="1" customWidth="1"/>
    <col min="12" max="12" width="7" style="1" customWidth="1"/>
    <col min="13" max="13" width="7.140625" style="1" customWidth="1"/>
    <col min="14" max="14" width="7" style="1" customWidth="1"/>
    <col min="15" max="15" width="7.140625" style="1" customWidth="1"/>
    <col min="16" max="16" width="7" style="2" customWidth="1"/>
    <col min="17" max="17" width="7.140625" style="1" customWidth="1"/>
    <col min="18" max="18" width="7" style="2" customWidth="1"/>
    <col min="19" max="19" width="7.140625" style="1" customWidth="1"/>
    <col min="20" max="20" width="9.140625" style="1" customWidth="1"/>
    <col min="21" max="21" width="2.140625" style="1" customWidth="1"/>
    <col min="22" max="16384" width="11.42578125" style="1"/>
  </cols>
  <sheetData>
    <row r="1" spans="1:21" s="2" customFormat="1" ht="14.25" x14ac:dyDescent="0.2">
      <c r="B1" s="11"/>
      <c r="H1"/>
    </row>
    <row r="2" spans="1:21" s="9" customFormat="1" ht="93.75" customHeight="1" x14ac:dyDescent="0.2">
      <c r="A2" s="10"/>
      <c r="B2" s="1030"/>
      <c r="C2" s="1030"/>
      <c r="D2" s="1030"/>
      <c r="E2" s="1030"/>
      <c r="F2" s="1030"/>
      <c r="G2" s="1030"/>
      <c r="H2" s="1030"/>
      <c r="I2" s="1030"/>
      <c r="J2" s="1030"/>
      <c r="K2" s="1030"/>
      <c r="L2" s="1030"/>
      <c r="M2" s="1030"/>
      <c r="N2" s="1030"/>
      <c r="O2" s="1030"/>
      <c r="P2" s="1030"/>
      <c r="Q2" s="1030"/>
      <c r="R2" s="1030"/>
      <c r="S2" s="1030"/>
      <c r="T2" s="1030"/>
      <c r="U2" s="10"/>
    </row>
    <row r="3" spans="1:21" s="7" customFormat="1" ht="45.75" customHeight="1" x14ac:dyDescent="0.2">
      <c r="A3" s="8"/>
      <c r="B3" s="1029" t="s">
        <v>2</v>
      </c>
      <c r="C3" s="1029"/>
      <c r="D3" s="1029"/>
      <c r="E3" s="1029"/>
      <c r="F3" s="1029"/>
      <c r="G3" s="1029"/>
      <c r="H3" s="1029"/>
      <c r="I3" s="1029"/>
      <c r="J3" s="1029"/>
      <c r="K3" s="1029"/>
      <c r="L3" s="1029"/>
      <c r="M3" s="1029"/>
      <c r="N3" s="1029"/>
      <c r="O3" s="1029"/>
      <c r="P3" s="1029"/>
      <c r="Q3" s="1029"/>
      <c r="R3" s="1029"/>
      <c r="S3" s="1029"/>
      <c r="T3" s="1029"/>
      <c r="U3" s="8"/>
    </row>
    <row r="4" spans="1:21" s="7" customFormat="1" ht="45.75" customHeight="1" x14ac:dyDescent="0.2">
      <c r="A4" s="8"/>
      <c r="B4" s="1029" t="s">
        <v>1</v>
      </c>
      <c r="C4" s="1029"/>
      <c r="D4" s="1029"/>
      <c r="E4" s="1029"/>
      <c r="F4" s="1029"/>
      <c r="G4" s="1029"/>
      <c r="H4" s="1029"/>
      <c r="I4" s="1029"/>
      <c r="J4" s="1029"/>
      <c r="K4" s="1029"/>
      <c r="L4" s="1029"/>
      <c r="M4" s="1029"/>
      <c r="N4" s="1029"/>
      <c r="O4" s="1029"/>
      <c r="P4" s="1029"/>
      <c r="Q4" s="1029"/>
      <c r="R4" s="1029"/>
      <c r="S4" s="1029"/>
      <c r="T4" s="1029"/>
      <c r="U4" s="8"/>
    </row>
    <row r="5" spans="1:21" s="4" customFormat="1" ht="9.75" customHeight="1" x14ac:dyDescent="0.2">
      <c r="A5" s="5"/>
      <c r="B5" s="6"/>
      <c r="C5" s="6"/>
      <c r="D5" s="6"/>
      <c r="E5" s="6"/>
      <c r="F5" s="6"/>
      <c r="G5" s="6"/>
      <c r="H5" s="6"/>
      <c r="I5" s="6"/>
      <c r="J5" s="6"/>
      <c r="K5" s="6"/>
      <c r="L5" s="6"/>
      <c r="M5" s="6"/>
      <c r="N5" s="6"/>
      <c r="O5" s="6"/>
      <c r="P5" s="6"/>
      <c r="Q5" s="6"/>
      <c r="R5" s="6"/>
      <c r="S5" s="6"/>
      <c r="T5" s="6"/>
      <c r="U5" s="5"/>
    </row>
    <row r="6" spans="1:21" ht="23.25" customHeight="1" x14ac:dyDescent="0.2">
      <c r="B6" s="1031" t="s">
        <v>489</v>
      </c>
      <c r="C6" s="1031"/>
      <c r="D6" s="1031"/>
      <c r="E6" s="1031"/>
      <c r="F6" s="1031"/>
      <c r="G6" s="1031"/>
      <c r="H6" s="1031"/>
      <c r="I6" s="1031"/>
      <c r="J6" s="1031"/>
      <c r="K6" s="1031"/>
      <c r="L6" s="1031"/>
      <c r="M6" s="1031"/>
      <c r="N6" s="1031"/>
      <c r="O6" s="1031"/>
      <c r="P6" s="1031"/>
      <c r="Q6" s="1031"/>
      <c r="R6" s="1031"/>
      <c r="S6" s="1031"/>
      <c r="T6" s="1031"/>
      <c r="U6" s="1031"/>
    </row>
    <row r="7" spans="1:21" ht="74.099999999999994" customHeight="1" x14ac:dyDescent="0.25">
      <c r="B7" s="1032"/>
      <c r="C7" s="1032"/>
      <c r="D7" s="1032"/>
      <c r="E7" s="1032"/>
      <c r="F7" s="1032"/>
      <c r="G7" s="1032"/>
      <c r="H7" s="1032"/>
      <c r="I7" s="1032"/>
      <c r="J7" s="1032"/>
      <c r="K7" s="1032"/>
      <c r="L7" s="1032"/>
      <c r="M7" s="1032"/>
      <c r="N7" s="1032"/>
      <c r="O7" s="1032"/>
      <c r="P7" s="1032"/>
      <c r="Q7" s="1032"/>
      <c r="R7" s="1032"/>
      <c r="S7" s="1032"/>
      <c r="T7" s="1032"/>
      <c r="U7" s="1032"/>
    </row>
    <row r="8" spans="1:21" ht="48" customHeight="1" x14ac:dyDescent="0.25">
      <c r="B8" s="955"/>
      <c r="C8" s="955"/>
      <c r="D8" s="955"/>
      <c r="E8" s="955"/>
      <c r="F8" s="955"/>
      <c r="G8" s="955"/>
      <c r="H8" s="955"/>
      <c r="I8" s="955"/>
      <c r="J8" s="955"/>
      <c r="K8" s="955"/>
      <c r="L8" s="955"/>
      <c r="M8" s="955"/>
      <c r="N8" s="955"/>
      <c r="O8" s="955"/>
      <c r="P8" s="955"/>
      <c r="Q8" s="955"/>
      <c r="R8" s="955"/>
      <c r="S8" s="955"/>
      <c r="T8" s="955"/>
      <c r="U8" s="955"/>
    </row>
    <row r="9" spans="1:21" ht="15" customHeight="1" x14ac:dyDescent="0.2">
      <c r="B9" s="1033" t="s">
        <v>478</v>
      </c>
      <c r="C9" s="1033"/>
      <c r="D9" s="1033"/>
      <c r="E9" s="1033"/>
      <c r="F9" s="1033"/>
      <c r="G9" s="1033"/>
      <c r="H9" s="1033"/>
      <c r="I9" s="1033"/>
      <c r="J9" s="1033"/>
      <c r="K9" s="1033"/>
      <c r="L9" s="1033"/>
      <c r="M9" s="1033"/>
      <c r="N9" s="1033"/>
      <c r="O9" s="1033"/>
      <c r="P9" s="1033"/>
      <c r="Q9" s="1033"/>
      <c r="R9" s="1033"/>
      <c r="S9" s="1033"/>
    </row>
    <row r="10" spans="1:21" x14ac:dyDescent="0.2">
      <c r="B10" s="1027" t="s">
        <v>491</v>
      </c>
      <c r="C10" s="1026"/>
      <c r="D10" s="1026"/>
      <c r="E10" s="1026"/>
      <c r="F10" s="1026"/>
      <c r="G10" s="1026"/>
      <c r="H10" s="1026"/>
      <c r="I10" s="1026"/>
      <c r="J10" s="1026"/>
      <c r="K10" s="1026"/>
      <c r="L10" s="1026"/>
      <c r="M10" s="1026"/>
      <c r="N10" s="1026"/>
      <c r="O10" s="1026"/>
      <c r="P10" s="1026"/>
      <c r="Q10" s="1026"/>
      <c r="R10" s="1026"/>
      <c r="S10" s="1026"/>
    </row>
    <row r="11" spans="1:21" ht="42.6" customHeight="1" x14ac:dyDescent="0.2">
      <c r="B11" s="852"/>
      <c r="C11" s="852"/>
      <c r="D11" s="852"/>
      <c r="E11" s="852"/>
      <c r="F11" s="852"/>
      <c r="G11" s="852"/>
      <c r="H11" s="852"/>
      <c r="I11" s="852"/>
      <c r="J11" s="852"/>
      <c r="K11" s="852"/>
      <c r="L11" s="852"/>
      <c r="M11" s="852"/>
      <c r="N11" s="852"/>
      <c r="O11" s="852"/>
      <c r="P11" s="852"/>
      <c r="Q11" s="852"/>
      <c r="R11" s="852"/>
      <c r="S11" s="852"/>
    </row>
    <row r="12" spans="1:21" s="3" customFormat="1" ht="78" customHeight="1" x14ac:dyDescent="0.25">
      <c r="B12" s="1028" t="s">
        <v>0</v>
      </c>
      <c r="C12" s="1028"/>
      <c r="D12" s="1028"/>
      <c r="E12" s="1028"/>
      <c r="F12" s="1028"/>
      <c r="G12" s="1028"/>
      <c r="H12" s="1028"/>
      <c r="I12" s="1028"/>
      <c r="J12" s="1028"/>
      <c r="K12" s="1028"/>
      <c r="L12" s="1028"/>
      <c r="M12" s="1028"/>
      <c r="N12" s="1028"/>
      <c r="O12" s="1028"/>
      <c r="P12" s="1028"/>
      <c r="Q12" s="1028"/>
      <c r="R12" s="1028"/>
      <c r="S12" s="1028"/>
      <c r="T12" s="1028"/>
    </row>
  </sheetData>
  <mergeCells count="7">
    <mergeCell ref="B12:T12"/>
    <mergeCell ref="B4:T4"/>
    <mergeCell ref="B2:T2"/>
    <mergeCell ref="B3:T3"/>
    <mergeCell ref="B6:U6"/>
    <mergeCell ref="B7:U7"/>
    <mergeCell ref="B9:S9"/>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X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9" width="10.85546875" style="867" hidden="1" customWidth="1"/>
    <col min="10" max="11" width="7.140625" style="867" customWidth="1"/>
    <col min="12" max="12" width="7.7109375" style="867" customWidth="1"/>
    <col min="13" max="18" width="8.28515625" style="867" customWidth="1"/>
    <col min="19" max="20" width="7.7109375" style="867" customWidth="1"/>
    <col min="21" max="21" width="11.42578125" style="867" customWidth="1"/>
    <col min="22" max="22" width="11.42578125" style="867"/>
    <col min="23" max="23" width="11.85546875" style="867" bestFit="1" customWidth="1"/>
    <col min="24" max="16384" width="11.42578125" style="867"/>
  </cols>
  <sheetData>
    <row r="1" spans="1:22" x14ac:dyDescent="0.25">
      <c r="A1" s="866"/>
      <c r="B1" s="866"/>
      <c r="H1" s="868"/>
      <c r="I1" s="868"/>
      <c r="J1" s="868"/>
    </row>
    <row r="2" spans="1:22" ht="48.75" customHeight="1" x14ac:dyDescent="0.25">
      <c r="A2" s="866"/>
      <c r="B2" s="866"/>
      <c r="H2" s="868"/>
      <c r="I2" s="868"/>
      <c r="J2" s="868"/>
    </row>
    <row r="3" spans="1:22" ht="24" customHeight="1" x14ac:dyDescent="0.25">
      <c r="A3" s="866"/>
      <c r="B3" s="1045" t="s">
        <v>382</v>
      </c>
      <c r="C3" s="1045"/>
      <c r="D3" s="1045"/>
      <c r="E3" s="1045"/>
      <c r="F3" s="1045"/>
      <c r="G3" s="1045"/>
      <c r="H3" s="1045"/>
      <c r="I3" s="1045"/>
      <c r="J3" s="1045"/>
      <c r="K3" s="1045"/>
      <c r="L3" s="1045"/>
      <c r="M3" s="1045"/>
      <c r="N3" s="1045"/>
      <c r="O3" s="1045"/>
      <c r="P3" s="1045"/>
      <c r="Q3" s="1045"/>
      <c r="R3" s="1045"/>
      <c r="S3" s="1045"/>
    </row>
    <row r="5" spans="1:22" x14ac:dyDescent="0.25">
      <c r="B5" s="869"/>
      <c r="C5" s="1041" t="s">
        <v>377</v>
      </c>
      <c r="D5" s="1041"/>
      <c r="E5" s="1041"/>
      <c r="F5" s="1041"/>
      <c r="G5" s="1041"/>
      <c r="H5" s="1041"/>
      <c r="I5" s="1041"/>
      <c r="J5" s="1041"/>
      <c r="K5" s="1041" t="s">
        <v>351</v>
      </c>
      <c r="L5" s="1041"/>
      <c r="M5" s="1041"/>
      <c r="N5" s="1041"/>
      <c r="O5" s="1041"/>
      <c r="P5" s="1041"/>
      <c r="Q5" s="1041"/>
      <c r="R5" s="1041"/>
      <c r="S5" s="1041"/>
      <c r="T5" s="1041"/>
    </row>
    <row r="6" spans="1:22" ht="21" customHeight="1" x14ac:dyDescent="0.25">
      <c r="B6" s="869"/>
      <c r="C6" s="1042"/>
      <c r="D6" s="1042"/>
      <c r="E6" s="1042"/>
      <c r="F6" s="1042"/>
      <c r="G6" s="1042"/>
      <c r="H6" s="1042"/>
      <c r="I6" s="1042"/>
      <c r="J6" s="1042"/>
      <c r="K6" s="1042">
        <v>43830</v>
      </c>
      <c r="L6" s="1043"/>
      <c r="M6" s="1044">
        <v>44196</v>
      </c>
      <c r="N6" s="1044"/>
      <c r="O6" s="1044">
        <v>44561</v>
      </c>
      <c r="P6" s="1044"/>
      <c r="Q6" s="1044">
        <v>44926</v>
      </c>
      <c r="R6" s="1044"/>
      <c r="S6" s="1044">
        <f>H7</f>
        <v>45260</v>
      </c>
      <c r="T6" s="1044"/>
    </row>
    <row r="7" spans="1:22" x14ac:dyDescent="0.25">
      <c r="B7" s="938"/>
      <c r="C7" s="871">
        <v>43465</v>
      </c>
      <c r="D7" s="871">
        <v>43830</v>
      </c>
      <c r="E7" s="871">
        <v>44196</v>
      </c>
      <c r="F7" s="871">
        <v>44561</v>
      </c>
      <c r="G7" s="871">
        <v>44926</v>
      </c>
      <c r="H7" s="871">
        <f>EVO!H7</f>
        <v>45260</v>
      </c>
      <c r="I7" s="871">
        <v>44530</v>
      </c>
      <c r="J7" s="871"/>
      <c r="K7" s="871" t="s">
        <v>31</v>
      </c>
      <c r="L7" s="871" t="s">
        <v>352</v>
      </c>
      <c r="M7" s="871" t="s">
        <v>31</v>
      </c>
      <c r="N7" s="871" t="s">
        <v>352</v>
      </c>
      <c r="O7" s="871" t="s">
        <v>31</v>
      </c>
      <c r="P7" s="871" t="s">
        <v>352</v>
      </c>
      <c r="Q7" s="871" t="s">
        <v>31</v>
      </c>
      <c r="R7" s="871" t="s">
        <v>352</v>
      </c>
      <c r="S7" s="871" t="s">
        <v>31</v>
      </c>
      <c r="T7" s="871" t="s">
        <v>352</v>
      </c>
    </row>
    <row r="8" spans="1:22" ht="15" customHeight="1" x14ac:dyDescent="0.25">
      <c r="B8" s="910" t="s">
        <v>11</v>
      </c>
      <c r="C8" s="917">
        <v>279274</v>
      </c>
      <c r="D8" s="917">
        <v>293661</v>
      </c>
      <c r="E8" s="917">
        <v>310424</v>
      </c>
      <c r="F8" s="917">
        <v>359285</v>
      </c>
      <c r="G8" s="917">
        <v>390413</v>
      </c>
      <c r="H8" s="917">
        <v>413115</v>
      </c>
      <c r="I8" s="917" t="e">
        <v>#REF!</v>
      </c>
      <c r="J8" s="882"/>
      <c r="K8" s="918">
        <v>5.1515715748691182E-2</v>
      </c>
      <c r="L8" s="917">
        <v>14387</v>
      </c>
      <c r="M8" s="919">
        <v>5.7082826796884811E-2</v>
      </c>
      <c r="N8" s="920">
        <v>16763</v>
      </c>
      <c r="O8" s="919">
        <v>0.15740084529546694</v>
      </c>
      <c r="P8" s="920">
        <v>48861</v>
      </c>
      <c r="Q8" s="919">
        <v>8.6638740832486683E-2</v>
      </c>
      <c r="R8" s="920">
        <f>G8-F8</f>
        <v>31128</v>
      </c>
      <c r="S8" s="921">
        <f>[1]Cuadro_CCAA2!N220</f>
        <v>6.9143732628015764E-2</v>
      </c>
      <c r="T8" s="920">
        <f>[1]Cuadro_CCAA2!O220</f>
        <v>26717</v>
      </c>
    </row>
    <row r="9" spans="1:22" x14ac:dyDescent="0.25">
      <c r="B9" s="939" t="s">
        <v>10</v>
      </c>
      <c r="C9" s="887">
        <v>34548</v>
      </c>
      <c r="D9" s="887">
        <v>39164</v>
      </c>
      <c r="E9" s="887">
        <v>37313</v>
      </c>
      <c r="F9" s="887">
        <v>41449</v>
      </c>
      <c r="G9" s="887">
        <v>43712</v>
      </c>
      <c r="H9" s="887">
        <v>51054</v>
      </c>
      <c r="I9" s="887" t="e">
        <v>#REF!</v>
      </c>
      <c r="J9" s="888"/>
      <c r="K9" s="889">
        <v>0.13361120759522982</v>
      </c>
      <c r="L9" s="887">
        <v>4616</v>
      </c>
      <c r="M9" s="892">
        <v>-4.726279236033093E-2</v>
      </c>
      <c r="N9" s="890">
        <v>-1851</v>
      </c>
      <c r="O9" s="892">
        <v>0.11084608581459543</v>
      </c>
      <c r="P9" s="890">
        <v>4136</v>
      </c>
      <c r="Q9" s="892">
        <v>5.4597215855629821E-2</v>
      </c>
      <c r="R9" s="890">
        <f t="shared" ref="R9:R26" si="0">G9-F9</f>
        <v>2263</v>
      </c>
      <c r="S9" s="891">
        <f>[1]Cuadro_CCAA2!N221</f>
        <v>0.17847744794792475</v>
      </c>
      <c r="T9" s="890">
        <f>[1]Cuadro_CCAA2!O221</f>
        <v>7732</v>
      </c>
    </row>
    <row r="10" spans="1:22" x14ac:dyDescent="0.25">
      <c r="B10" s="939" t="s">
        <v>40</v>
      </c>
      <c r="C10" s="887">
        <v>28413</v>
      </c>
      <c r="D10" s="887">
        <v>27579</v>
      </c>
      <c r="E10" s="887">
        <v>30931</v>
      </c>
      <c r="F10" s="887">
        <v>35120</v>
      </c>
      <c r="G10" s="887">
        <v>36982</v>
      </c>
      <c r="H10" s="887">
        <v>39530</v>
      </c>
      <c r="I10" s="887" t="e">
        <v>#REF!</v>
      </c>
      <c r="J10" s="888"/>
      <c r="K10" s="889">
        <v>-2.9352761060078114E-2</v>
      </c>
      <c r="L10" s="887">
        <v>-834</v>
      </c>
      <c r="M10" s="892">
        <v>0.12154175278291457</v>
      </c>
      <c r="N10" s="890">
        <v>3352</v>
      </c>
      <c r="O10" s="892">
        <v>0.13543047428146515</v>
      </c>
      <c r="P10" s="890">
        <v>4189</v>
      </c>
      <c r="Q10" s="892">
        <v>5.3018223234624129E-2</v>
      </c>
      <c r="R10" s="890">
        <f t="shared" si="0"/>
        <v>1862</v>
      </c>
      <c r="S10" s="891">
        <f>[1]Cuadro_CCAA2!N222</f>
        <v>7.8404626800523847E-2</v>
      </c>
      <c r="T10" s="890">
        <f>[1]Cuadro_CCAA2!O222</f>
        <v>2874</v>
      </c>
    </row>
    <row r="11" spans="1:22" x14ac:dyDescent="0.25">
      <c r="B11" s="939" t="s">
        <v>41</v>
      </c>
      <c r="C11" s="887">
        <v>22115</v>
      </c>
      <c r="D11" s="887">
        <v>28653</v>
      </c>
      <c r="E11" s="887">
        <v>36929</v>
      </c>
      <c r="F11" s="887">
        <v>39491</v>
      </c>
      <c r="G11" s="887">
        <v>42042</v>
      </c>
      <c r="H11" s="887">
        <v>47711</v>
      </c>
      <c r="I11" s="887" t="e">
        <v>#REF!</v>
      </c>
      <c r="J11" s="888"/>
      <c r="K11" s="889">
        <v>0.29563644585123217</v>
      </c>
      <c r="L11" s="887">
        <v>6538</v>
      </c>
      <c r="M11" s="892">
        <v>0.28883537500436263</v>
      </c>
      <c r="N11" s="890">
        <v>8276</v>
      </c>
      <c r="O11" s="892">
        <v>6.9376370873839077E-2</v>
      </c>
      <c r="P11" s="890">
        <v>2562</v>
      </c>
      <c r="Q11" s="892">
        <v>6.4596996784077376E-2</v>
      </c>
      <c r="R11" s="890">
        <f t="shared" si="0"/>
        <v>2551</v>
      </c>
      <c r="S11" s="891">
        <f>[1]Cuadro_CCAA2!N223</f>
        <v>0.1741644927892898</v>
      </c>
      <c r="T11" s="890">
        <f>[1]Cuadro_CCAA2!O223</f>
        <v>7077</v>
      </c>
    </row>
    <row r="12" spans="1:22" x14ac:dyDescent="0.25">
      <c r="B12" s="939" t="s">
        <v>9</v>
      </c>
      <c r="C12" s="887">
        <v>22532</v>
      </c>
      <c r="D12" s="887">
        <v>24418</v>
      </c>
      <c r="E12" s="887">
        <v>26624</v>
      </c>
      <c r="F12" s="887">
        <v>28747</v>
      </c>
      <c r="G12" s="887">
        <v>38665</v>
      </c>
      <c r="H12" s="887">
        <v>45476</v>
      </c>
      <c r="I12" s="887" t="e">
        <v>#REF!</v>
      </c>
      <c r="J12" s="888"/>
      <c r="K12" s="889">
        <v>8.3703177702822762E-2</v>
      </c>
      <c r="L12" s="887">
        <v>1886</v>
      </c>
      <c r="M12" s="892">
        <v>9.0343189450405426E-2</v>
      </c>
      <c r="N12" s="890">
        <v>2206</v>
      </c>
      <c r="O12" s="892">
        <v>7.9740084134615419E-2</v>
      </c>
      <c r="P12" s="890">
        <v>2123</v>
      </c>
      <c r="Q12" s="892">
        <v>0.34500991407799075</v>
      </c>
      <c r="R12" s="890">
        <f t="shared" si="0"/>
        <v>9918</v>
      </c>
      <c r="S12" s="891">
        <f>[1]Cuadro_CCAA2!N224</f>
        <v>0.20408811692438045</v>
      </c>
      <c r="T12" s="890">
        <f>[1]Cuadro_CCAA2!O224</f>
        <v>7708</v>
      </c>
      <c r="V12" s="922"/>
    </row>
    <row r="13" spans="1:22" x14ac:dyDescent="0.25">
      <c r="B13" s="939" t="s">
        <v>8</v>
      </c>
      <c r="C13" s="887">
        <v>18016</v>
      </c>
      <c r="D13" s="887">
        <v>26271</v>
      </c>
      <c r="E13" s="887">
        <v>26136</v>
      </c>
      <c r="F13" s="887">
        <v>26969</v>
      </c>
      <c r="G13" s="887">
        <v>27567</v>
      </c>
      <c r="H13" s="887">
        <v>27062</v>
      </c>
      <c r="I13" s="887"/>
      <c r="J13" s="888"/>
      <c r="K13" s="889">
        <v>0.45820381882770866</v>
      </c>
      <c r="L13" s="887">
        <v>8255</v>
      </c>
      <c r="M13" s="892">
        <v>-5.1387461459403427E-3</v>
      </c>
      <c r="N13" s="890">
        <v>-135</v>
      </c>
      <c r="O13" s="892">
        <v>3.1871747780838788E-2</v>
      </c>
      <c r="P13" s="890">
        <v>833</v>
      </c>
      <c r="Q13" s="892">
        <v>2.2173606733657092E-2</v>
      </c>
      <c r="R13" s="890">
        <f t="shared" si="0"/>
        <v>598</v>
      </c>
      <c r="S13" s="891">
        <f>[1]Cuadro_CCAA2!N225</f>
        <v>-1.967034957435243E-2</v>
      </c>
      <c r="T13" s="890">
        <f>[1]Cuadro_CCAA2!O225</f>
        <v>-543</v>
      </c>
      <c r="V13" s="922"/>
    </row>
    <row r="14" spans="1:22" x14ac:dyDescent="0.25">
      <c r="B14" s="939" t="s">
        <v>7</v>
      </c>
      <c r="C14" s="887">
        <v>125565</v>
      </c>
      <c r="D14" s="887">
        <v>139852</v>
      </c>
      <c r="E14" s="887">
        <v>141310</v>
      </c>
      <c r="F14" s="887">
        <v>148050</v>
      </c>
      <c r="G14" s="887">
        <v>153910</v>
      </c>
      <c r="H14" s="887">
        <v>166850</v>
      </c>
      <c r="I14" s="887"/>
      <c r="J14" s="888"/>
      <c r="K14" s="889">
        <v>0.11378170668578025</v>
      </c>
      <c r="L14" s="887">
        <v>14287</v>
      </c>
      <c r="M14" s="892">
        <v>1.0425306752853025E-2</v>
      </c>
      <c r="N14" s="890">
        <v>1458</v>
      </c>
      <c r="O14" s="892">
        <v>4.7696553676314535E-2</v>
      </c>
      <c r="P14" s="890">
        <v>6740</v>
      </c>
      <c r="Q14" s="892">
        <v>3.9581222559945894E-2</v>
      </c>
      <c r="R14" s="890">
        <f t="shared" si="0"/>
        <v>5860</v>
      </c>
      <c r="S14" s="891">
        <f>[1]Cuadro_CCAA2!N226</f>
        <v>6.9112671724420816E-2</v>
      </c>
      <c r="T14" s="890">
        <f>[1]Cuadro_CCAA2!O226</f>
        <v>10786</v>
      </c>
      <c r="V14" s="922"/>
    </row>
    <row r="15" spans="1:22" x14ac:dyDescent="0.25">
      <c r="B15" s="939" t="s">
        <v>43</v>
      </c>
      <c r="C15" s="887">
        <v>69490</v>
      </c>
      <c r="D15" s="887">
        <v>75685</v>
      </c>
      <c r="E15" s="887">
        <v>73889</v>
      </c>
      <c r="F15" s="887">
        <v>80243</v>
      </c>
      <c r="G15" s="887">
        <v>85666</v>
      </c>
      <c r="H15" s="887">
        <v>96616</v>
      </c>
      <c r="I15" s="887"/>
      <c r="J15" s="888"/>
      <c r="K15" s="889">
        <v>8.9149517916246923E-2</v>
      </c>
      <c r="L15" s="887">
        <v>6195</v>
      </c>
      <c r="M15" s="892">
        <v>-2.372993327607853E-2</v>
      </c>
      <c r="N15" s="890">
        <v>-1796</v>
      </c>
      <c r="O15" s="892">
        <v>8.5993855648337281E-2</v>
      </c>
      <c r="P15" s="890">
        <v>6354</v>
      </c>
      <c r="Q15" s="892">
        <v>6.7582219009757916E-2</v>
      </c>
      <c r="R15" s="890">
        <f t="shared" si="0"/>
        <v>5423</v>
      </c>
      <c r="S15" s="891">
        <f>[1]Cuadro_CCAA2!N227</f>
        <v>0.14449524982823569</v>
      </c>
      <c r="T15" s="890">
        <f>[1]Cuadro_CCAA2!O227</f>
        <v>12198</v>
      </c>
      <c r="V15" s="922"/>
    </row>
    <row r="16" spans="1:22" x14ac:dyDescent="0.25">
      <c r="B16" s="939" t="s">
        <v>44</v>
      </c>
      <c r="C16" s="887">
        <v>192995</v>
      </c>
      <c r="D16" s="887">
        <v>203003</v>
      </c>
      <c r="E16" s="887">
        <v>193486</v>
      </c>
      <c r="F16" s="887">
        <v>203102</v>
      </c>
      <c r="G16" s="887">
        <v>227045</v>
      </c>
      <c r="H16" s="887">
        <v>246148</v>
      </c>
      <c r="I16" s="887"/>
      <c r="J16" s="888"/>
      <c r="K16" s="889">
        <v>5.1856265706365479E-2</v>
      </c>
      <c r="L16" s="887">
        <v>10008</v>
      </c>
      <c r="M16" s="892">
        <v>-4.6881080575163936E-2</v>
      </c>
      <c r="N16" s="890">
        <v>-9517</v>
      </c>
      <c r="O16" s="892">
        <v>4.9698686209854959E-2</v>
      </c>
      <c r="P16" s="890">
        <v>9616</v>
      </c>
      <c r="Q16" s="892">
        <v>0.11788657915727074</v>
      </c>
      <c r="R16" s="890">
        <f t="shared" si="0"/>
        <v>23943</v>
      </c>
      <c r="S16" s="891">
        <f>[1]Cuadro_CCAA2!N228</f>
        <v>9.3903598823205314E-2</v>
      </c>
      <c r="T16" s="890">
        <f>[1]Cuadro_CCAA2!O228</f>
        <v>21130</v>
      </c>
      <c r="V16" s="922"/>
    </row>
    <row r="17" spans="2:24" x14ac:dyDescent="0.25">
      <c r="B17" s="939" t="s">
        <v>6</v>
      </c>
      <c r="C17" s="887">
        <v>77342</v>
      </c>
      <c r="D17" s="887">
        <v>94194</v>
      </c>
      <c r="E17" s="887">
        <v>109857</v>
      </c>
      <c r="F17" s="887">
        <v>128089</v>
      </c>
      <c r="G17" s="887">
        <v>169532</v>
      </c>
      <c r="H17" s="887">
        <v>197328</v>
      </c>
      <c r="I17" s="887"/>
      <c r="J17" s="888"/>
      <c r="K17" s="889">
        <v>0.21788937446665457</v>
      </c>
      <c r="L17" s="887">
        <v>16852</v>
      </c>
      <c r="M17" s="892">
        <v>0.1662844767182623</v>
      </c>
      <c r="N17" s="890">
        <v>15663</v>
      </c>
      <c r="O17" s="892">
        <v>0.16596120411079851</v>
      </c>
      <c r="P17" s="890">
        <v>18232</v>
      </c>
      <c r="Q17" s="892">
        <v>0.32354847020431099</v>
      </c>
      <c r="R17" s="890">
        <f t="shared" si="0"/>
        <v>41443</v>
      </c>
      <c r="S17" s="891">
        <f>[1]Cuadro_CCAA2!N229</f>
        <v>0.21060122699386508</v>
      </c>
      <c r="T17" s="890">
        <f>[1]Cuadro_CCAA2!O229</f>
        <v>34328</v>
      </c>
      <c r="V17" s="922"/>
    </row>
    <row r="18" spans="2:24" x14ac:dyDescent="0.25">
      <c r="B18" s="939" t="s">
        <v>5</v>
      </c>
      <c r="C18" s="887">
        <v>31925</v>
      </c>
      <c r="D18" s="887">
        <v>31136</v>
      </c>
      <c r="E18" s="887">
        <v>31717</v>
      </c>
      <c r="F18" s="887">
        <v>33614</v>
      </c>
      <c r="G18" s="887">
        <v>36559</v>
      </c>
      <c r="H18" s="887">
        <v>40371</v>
      </c>
      <c r="I18" s="887"/>
      <c r="J18" s="888"/>
      <c r="K18" s="889">
        <v>-2.4714173844949117E-2</v>
      </c>
      <c r="L18" s="887">
        <v>-789</v>
      </c>
      <c r="M18" s="892">
        <v>1.8660071942446121E-2</v>
      </c>
      <c r="N18" s="890">
        <v>581</v>
      </c>
      <c r="O18" s="892">
        <v>5.9810196424630258E-2</v>
      </c>
      <c r="P18" s="890">
        <v>1897</v>
      </c>
      <c r="Q18" s="892">
        <v>8.7612304396977425E-2</v>
      </c>
      <c r="R18" s="890">
        <f t="shared" si="0"/>
        <v>2945</v>
      </c>
      <c r="S18" s="891">
        <f>[1]Cuadro_CCAA2!N230</f>
        <v>0.13420801258639092</v>
      </c>
      <c r="T18" s="890">
        <f>[1]Cuadro_CCAA2!O230</f>
        <v>4777</v>
      </c>
      <c r="V18" s="922"/>
    </row>
    <row r="19" spans="2:24" x14ac:dyDescent="0.25">
      <c r="B19" s="939" t="s">
        <v>38</v>
      </c>
      <c r="C19" s="887">
        <v>70220</v>
      </c>
      <c r="D19" s="887">
        <v>72627</v>
      </c>
      <c r="E19" s="887">
        <v>73730</v>
      </c>
      <c r="F19" s="887">
        <v>77158</v>
      </c>
      <c r="G19" s="887">
        <v>82694</v>
      </c>
      <c r="H19" s="887">
        <v>89350</v>
      </c>
      <c r="I19" s="887"/>
      <c r="J19" s="888"/>
      <c r="K19" s="889">
        <v>3.4277983480489826E-2</v>
      </c>
      <c r="L19" s="887">
        <v>2407</v>
      </c>
      <c r="M19" s="892">
        <v>1.518718933729879E-2</v>
      </c>
      <c r="N19" s="890">
        <v>1103</v>
      </c>
      <c r="O19" s="892">
        <v>4.6493964464939586E-2</v>
      </c>
      <c r="P19" s="890">
        <v>3428</v>
      </c>
      <c r="Q19" s="892">
        <v>7.1748878923766801E-2</v>
      </c>
      <c r="R19" s="890">
        <f t="shared" si="0"/>
        <v>5536</v>
      </c>
      <c r="S19" s="891">
        <f>[1]Cuadro_CCAA2!N231</f>
        <v>9.7355783992238099E-2</v>
      </c>
      <c r="T19" s="890">
        <f>[1]Cuadro_CCAA2!O231</f>
        <v>7927</v>
      </c>
      <c r="V19" s="922"/>
    </row>
    <row r="20" spans="2:24" x14ac:dyDescent="0.25">
      <c r="B20" s="939" t="s">
        <v>45</v>
      </c>
      <c r="C20" s="887">
        <v>187101</v>
      </c>
      <c r="D20" s="887">
        <v>187165</v>
      </c>
      <c r="E20" s="887">
        <v>169910</v>
      </c>
      <c r="F20" s="887">
        <v>198080</v>
      </c>
      <c r="G20" s="887">
        <v>218173</v>
      </c>
      <c r="H20" s="887">
        <v>241369</v>
      </c>
      <c r="I20" s="887"/>
      <c r="J20" s="888"/>
      <c r="K20" s="889">
        <v>3.4206123965141444E-4</v>
      </c>
      <c r="L20" s="887">
        <v>64</v>
      </c>
      <c r="M20" s="892">
        <v>-9.2191381935725181E-2</v>
      </c>
      <c r="N20" s="890">
        <v>-17255</v>
      </c>
      <c r="O20" s="892">
        <v>0.16579365546465774</v>
      </c>
      <c r="P20" s="890">
        <v>28170</v>
      </c>
      <c r="Q20" s="892">
        <v>0.10143881260096932</v>
      </c>
      <c r="R20" s="890">
        <f t="shared" si="0"/>
        <v>20093</v>
      </c>
      <c r="S20" s="891">
        <f>[1]Cuadro_CCAA2!N232</f>
        <v>0.12411046944858417</v>
      </c>
      <c r="T20" s="890">
        <f>[1]Cuadro_CCAA2!O232</f>
        <v>26649</v>
      </c>
      <c r="V20" s="922"/>
    </row>
    <row r="21" spans="2:24" x14ac:dyDescent="0.25">
      <c r="B21" s="939" t="s">
        <v>46</v>
      </c>
      <c r="C21" s="887">
        <v>43902</v>
      </c>
      <c r="D21" s="887">
        <v>44054</v>
      </c>
      <c r="E21" s="887">
        <v>44045</v>
      </c>
      <c r="F21" s="887">
        <v>46064</v>
      </c>
      <c r="G21" s="887">
        <v>47227</v>
      </c>
      <c r="H21" s="887">
        <v>50240</v>
      </c>
      <c r="I21" s="887"/>
      <c r="J21" s="888"/>
      <c r="K21" s="889">
        <v>3.4622568447906232E-3</v>
      </c>
      <c r="L21" s="887">
        <v>152</v>
      </c>
      <c r="M21" s="892">
        <v>-2.0429472919603064E-4</v>
      </c>
      <c r="N21" s="890">
        <v>-9</v>
      </c>
      <c r="O21" s="892">
        <v>4.5839482347598937E-2</v>
      </c>
      <c r="P21" s="890">
        <v>2019</v>
      </c>
      <c r="Q21" s="892">
        <v>2.5247481764501645E-2</v>
      </c>
      <c r="R21" s="890">
        <f t="shared" si="0"/>
        <v>1163</v>
      </c>
      <c r="S21" s="891">
        <f>[1]Cuadro_CCAA2!N233</f>
        <v>6.9732779729585914E-2</v>
      </c>
      <c r="T21" s="890">
        <f>[1]Cuadro_CCAA2!O233</f>
        <v>3275</v>
      </c>
      <c r="V21" s="922"/>
    </row>
    <row r="22" spans="2:24" x14ac:dyDescent="0.25">
      <c r="B22" s="939" t="s">
        <v>47</v>
      </c>
      <c r="C22" s="887">
        <v>17706</v>
      </c>
      <c r="D22" s="887">
        <v>17755</v>
      </c>
      <c r="E22" s="887">
        <v>17268</v>
      </c>
      <c r="F22" s="887">
        <v>18123</v>
      </c>
      <c r="G22" s="887">
        <v>20187</v>
      </c>
      <c r="H22" s="887">
        <v>21997</v>
      </c>
      <c r="I22" s="887"/>
      <c r="J22" s="888"/>
      <c r="K22" s="889">
        <v>2.7674234722692148E-3</v>
      </c>
      <c r="L22" s="887">
        <v>49</v>
      </c>
      <c r="M22" s="892">
        <v>-2.7428893269501597E-2</v>
      </c>
      <c r="N22" s="890">
        <v>-487</v>
      </c>
      <c r="O22" s="892">
        <v>4.9513551077136952E-2</v>
      </c>
      <c r="P22" s="890">
        <v>855</v>
      </c>
      <c r="Q22" s="892">
        <v>0.11388842906803509</v>
      </c>
      <c r="R22" s="890">
        <f t="shared" si="0"/>
        <v>2064</v>
      </c>
      <c r="S22" s="891">
        <f>[1]Cuadro_CCAA2!N234</f>
        <v>0.11253287477240548</v>
      </c>
      <c r="T22" s="890">
        <f>[1]Cuadro_CCAA2!O234</f>
        <v>2225</v>
      </c>
      <c r="V22" s="922"/>
    </row>
    <row r="23" spans="2:24" x14ac:dyDescent="0.25">
      <c r="B23" s="939" t="s">
        <v>48</v>
      </c>
      <c r="C23" s="887">
        <v>84144</v>
      </c>
      <c r="D23" s="887">
        <v>89779</v>
      </c>
      <c r="E23" s="887">
        <v>88748</v>
      </c>
      <c r="F23" s="887">
        <v>89865</v>
      </c>
      <c r="G23" s="887">
        <v>89904</v>
      </c>
      <c r="H23" s="887">
        <v>93793</v>
      </c>
      <c r="I23" s="887"/>
      <c r="J23" s="888"/>
      <c r="K23" s="889">
        <v>6.6968530138809657E-2</v>
      </c>
      <c r="L23" s="887">
        <v>5635</v>
      </c>
      <c r="M23" s="892">
        <v>-1.1483754552846448E-2</v>
      </c>
      <c r="N23" s="890">
        <v>-1031</v>
      </c>
      <c r="O23" s="892">
        <v>1.2586199125614206E-2</v>
      </c>
      <c r="P23" s="890">
        <v>1117</v>
      </c>
      <c r="Q23" s="892">
        <v>4.3398430979801894E-4</v>
      </c>
      <c r="R23" s="890">
        <f t="shared" si="0"/>
        <v>39</v>
      </c>
      <c r="S23" s="891">
        <f>[1]Cuadro_CCAA2!N235</f>
        <v>4.3814547720797625E-2</v>
      </c>
      <c r="T23" s="890">
        <f>[1]Cuadro_CCAA2!O235</f>
        <v>3937</v>
      </c>
      <c r="V23" s="922"/>
    </row>
    <row r="24" spans="2:24" x14ac:dyDescent="0.25">
      <c r="B24" s="939" t="s">
        <v>49</v>
      </c>
      <c r="C24" s="887">
        <v>11661</v>
      </c>
      <c r="D24" s="887">
        <v>12152</v>
      </c>
      <c r="E24" s="887">
        <v>11213</v>
      </c>
      <c r="F24" s="887">
        <v>11764</v>
      </c>
      <c r="G24" s="887">
        <v>12841</v>
      </c>
      <c r="H24" s="887">
        <v>13890</v>
      </c>
      <c r="I24" s="887"/>
      <c r="J24" s="888"/>
      <c r="K24" s="889">
        <v>4.2106165851985233E-2</v>
      </c>
      <c r="L24" s="887">
        <v>491</v>
      </c>
      <c r="M24" s="892">
        <v>-7.7271231073074431E-2</v>
      </c>
      <c r="N24" s="890">
        <v>-939</v>
      </c>
      <c r="O24" s="892">
        <v>4.9139391777401231E-2</v>
      </c>
      <c r="P24" s="890">
        <v>551</v>
      </c>
      <c r="Q24" s="892">
        <v>9.1550493029581848E-2</v>
      </c>
      <c r="R24" s="890">
        <f t="shared" si="0"/>
        <v>1077</v>
      </c>
      <c r="S24" s="891">
        <f>[1]Cuadro_CCAA2!N236</f>
        <v>7.8918750970949247E-2</v>
      </c>
      <c r="T24" s="890">
        <f>[1]Cuadro_CCAA2!O236</f>
        <v>1016</v>
      </c>
      <c r="V24" s="922"/>
    </row>
    <row r="25" spans="2:24" x14ac:dyDescent="0.25">
      <c r="B25" s="940" t="s">
        <v>4</v>
      </c>
      <c r="C25" s="903">
        <v>3710</v>
      </c>
      <c r="D25" s="903">
        <v>3873</v>
      </c>
      <c r="E25" s="903">
        <v>3677</v>
      </c>
      <c r="F25" s="903">
        <v>3992</v>
      </c>
      <c r="G25" s="903">
        <v>4310</v>
      </c>
      <c r="H25" s="903">
        <v>4505</v>
      </c>
      <c r="I25" s="903" t="e">
        <v>#REF!</v>
      </c>
      <c r="J25" s="904"/>
      <c r="K25" s="906">
        <v>4.3935309973045733E-2</v>
      </c>
      <c r="L25" s="903">
        <v>163</v>
      </c>
      <c r="M25" s="909">
        <v>-5.060676478182291E-2</v>
      </c>
      <c r="N25" s="907">
        <v>-196</v>
      </c>
      <c r="O25" s="909">
        <v>8.5667663856404674E-2</v>
      </c>
      <c r="P25" s="907">
        <v>315</v>
      </c>
      <c r="Q25" s="909">
        <v>7.965931863727449E-2</v>
      </c>
      <c r="R25" s="907">
        <f t="shared" si="0"/>
        <v>318</v>
      </c>
      <c r="S25" s="908">
        <f>[1]Cuadro_CCAA2!P239</f>
        <v>7.7235772357723498E-2</v>
      </c>
      <c r="T25" s="907">
        <f>[1]Cuadro_CCAA2!O237+[1]Cuadro_CCAA2!O238</f>
        <v>323</v>
      </c>
      <c r="V25" s="922"/>
      <c r="W25" s="922"/>
      <c r="X25" s="930"/>
    </row>
    <row r="26" spans="2:24" x14ac:dyDescent="0.25">
      <c r="B26" s="872" t="s">
        <v>3</v>
      </c>
      <c r="C26" s="873">
        <v>1320659</v>
      </c>
      <c r="D26" s="873">
        <v>1411021</v>
      </c>
      <c r="E26" s="873">
        <v>1427207</v>
      </c>
      <c r="F26" s="873">
        <v>1569205</v>
      </c>
      <c r="G26" s="873">
        <v>1727429</v>
      </c>
      <c r="H26" s="873">
        <v>1886405</v>
      </c>
      <c r="I26" s="873" t="e">
        <v>#REF!</v>
      </c>
      <c r="J26" s="874"/>
      <c r="K26" s="875">
        <v>6.842190149008931E-2</v>
      </c>
      <c r="L26" s="876">
        <v>90362</v>
      </c>
      <c r="M26" s="877">
        <v>1.1471126227037054E-2</v>
      </c>
      <c r="N26" s="873">
        <v>16186</v>
      </c>
      <c r="O26" s="878">
        <v>9.9493626362538778E-2</v>
      </c>
      <c r="P26" s="879">
        <v>141998</v>
      </c>
      <c r="Q26" s="878">
        <v>0.10083067540569912</v>
      </c>
      <c r="R26" s="879">
        <f t="shared" si="0"/>
        <v>158224</v>
      </c>
      <c r="S26" s="878">
        <f>[1]Cuadro_CCAA2!N239</f>
        <v>0.10557303684237351</v>
      </c>
      <c r="T26" s="879">
        <f>[1]Cuadro_CCAA2!O239</f>
        <v>180136</v>
      </c>
    </row>
  </sheetData>
  <mergeCells count="8">
    <mergeCell ref="B3:S3"/>
    <mergeCell ref="C5:J6"/>
    <mergeCell ref="K5:T5"/>
    <mergeCell ref="K6:L6"/>
    <mergeCell ref="M6:N6"/>
    <mergeCell ref="S6:T6"/>
    <mergeCell ref="O6:P6"/>
    <mergeCell ref="Q6:R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EVO_prest!C8:H8</xm:f>
              <xm:sqref>J8</xm:sqref>
            </x14:sparkline>
            <x14:sparkline>
              <xm:f>EVO_prest!C9:H9</xm:f>
              <xm:sqref>J9</xm:sqref>
            </x14:sparkline>
            <x14:sparkline>
              <xm:f>EVO_prest!C10:H10</xm:f>
              <xm:sqref>J10</xm:sqref>
            </x14:sparkline>
            <x14:sparkline>
              <xm:f>EVO_prest!C11:H11</xm:f>
              <xm:sqref>J11</xm:sqref>
            </x14:sparkline>
            <x14:sparkline>
              <xm:f>EVO_prest!C12:H12</xm:f>
              <xm:sqref>J12</xm:sqref>
            </x14:sparkline>
            <x14:sparkline>
              <xm:f>EVO_prest!C13:H13</xm:f>
              <xm:sqref>J13</xm:sqref>
            </x14:sparkline>
            <x14:sparkline>
              <xm:f>EVO_prest!C14:H14</xm:f>
              <xm:sqref>J14</xm:sqref>
            </x14:sparkline>
            <x14:sparkline>
              <xm:f>EVO_prest!C15:H15</xm:f>
              <xm:sqref>J15</xm:sqref>
            </x14:sparkline>
            <x14:sparkline>
              <xm:f>EVO_prest!C16:H16</xm:f>
              <xm:sqref>J16</xm:sqref>
            </x14:sparkline>
            <x14:sparkline>
              <xm:f>EVO_prest!C17:H17</xm:f>
              <xm:sqref>J17</xm:sqref>
            </x14:sparkline>
            <x14:sparkline>
              <xm:f>EVO_prest!C18:H18</xm:f>
              <xm:sqref>J18</xm:sqref>
            </x14:sparkline>
            <x14:sparkline>
              <xm:f>EVO_prest!C19:H19</xm:f>
              <xm:sqref>J19</xm:sqref>
            </x14:sparkline>
            <x14:sparkline>
              <xm:f>EVO_prest!C20:H20</xm:f>
              <xm:sqref>J20</xm:sqref>
            </x14:sparkline>
            <x14:sparkline>
              <xm:f>EVO_prest!C21:H21</xm:f>
              <xm:sqref>J21</xm:sqref>
            </x14:sparkline>
            <x14:sparkline>
              <xm:f>EVO_prest!C22:H22</xm:f>
              <xm:sqref>J22</xm:sqref>
            </x14:sparkline>
            <x14:sparkline>
              <xm:f>EVO_prest!C23:H23</xm:f>
              <xm:sqref>J23</xm:sqref>
            </x14:sparkline>
            <x14:sparkline>
              <xm:f>EVO_prest!C24:H24</xm:f>
              <xm:sqref>J24</xm:sqref>
            </x14:sparkline>
            <x14:sparkline>
              <xm:f>EVO_prest!C25:H25</xm:f>
              <xm:sqref>J25</xm:sqref>
            </x14:sparkline>
            <x14:sparkline>
              <xm:f>EVO_prest!C26:H26</xm:f>
              <xm:sqref>J26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90" zoomScaleNormal="9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5" width="11.28515625" style="261" bestFit="1" customWidth="1"/>
    <col min="6" max="6" width="7" style="261" customWidth="1"/>
    <col min="7" max="7" width="11.28515625" style="261" bestFit="1" customWidth="1"/>
    <col min="8" max="8" width="7" style="261" customWidth="1"/>
    <col min="9" max="9" width="0.42578125" style="261" customWidth="1"/>
    <col min="10" max="10" width="11.28515625" style="261" bestFit="1" customWidth="1"/>
    <col min="11" max="11" width="6.7109375" style="261" customWidth="1"/>
    <col min="12" max="12" width="11.28515625" style="261" bestFit="1" customWidth="1"/>
    <col min="13" max="13" width="6.7109375" style="261" bestFit="1" customWidth="1"/>
    <col min="14" max="14" width="11.28515625" style="261" bestFit="1" customWidth="1"/>
    <col min="15" max="15" width="6.7109375" style="261" bestFit="1" customWidth="1"/>
    <col min="16" max="16" width="0.42578125" style="261" customWidth="1"/>
    <col min="17" max="17" width="10.140625" style="261" bestFit="1" customWidth="1"/>
    <col min="18" max="18" width="6.85546875" style="261" customWidth="1"/>
    <col min="19" max="19" width="10.140625" style="261" bestFit="1" customWidth="1"/>
    <col min="20" max="20" width="6.7109375" style="261" bestFit="1" customWidth="1"/>
    <col min="21" max="21" width="10.140625" style="261" bestFit="1" customWidth="1"/>
    <col min="22" max="22" width="6.7109375" style="261" bestFit="1" customWidth="1"/>
    <col min="23" max="23" width="0.42578125" style="261" customWidth="1"/>
    <col min="24" max="24" width="10.140625" style="261" bestFit="1" customWidth="1"/>
    <col min="25" max="25" width="7" style="261" customWidth="1"/>
    <col min="26" max="26" width="10.140625" style="261" bestFit="1" customWidth="1"/>
    <col min="27" max="27" width="6.7109375" style="261" bestFit="1" customWidth="1"/>
    <col min="28" max="28" width="10.140625" style="261" bestFit="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7"/>
      <c r="C2" s="1047"/>
    </row>
    <row r="3" spans="1:53" s="208" customFormat="1" ht="4.5" customHeight="1" x14ac:dyDescent="0.2">
      <c r="B3" s="1048"/>
      <c r="C3" s="1048"/>
    </row>
    <row r="4" spans="1:53" s="208" customFormat="1" ht="17.25" customHeight="1" x14ac:dyDescent="0.2">
      <c r="A4" s="1048" t="s">
        <v>402</v>
      </c>
      <c r="B4" s="1048"/>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1048"/>
      <c r="AA4" s="1048"/>
      <c r="AB4" s="1048"/>
      <c r="AC4" s="1048"/>
    </row>
    <row r="5" spans="1:53" s="208" customFormat="1" ht="17.25" customHeight="1" x14ac:dyDescent="0.2">
      <c r="B5" s="1049"/>
      <c r="C5" s="1049"/>
      <c r="D5" s="1049"/>
      <c r="E5" s="1049"/>
      <c r="F5" s="1049"/>
      <c r="G5" s="1049"/>
      <c r="H5" s="1049"/>
      <c r="I5" s="1049"/>
      <c r="J5" s="1049"/>
      <c r="K5" s="1049"/>
      <c r="L5" s="1049"/>
      <c r="M5" s="1049"/>
      <c r="N5" s="1049"/>
      <c r="O5" s="1049"/>
      <c r="P5" s="1049"/>
      <c r="Q5" s="1049"/>
      <c r="R5" s="1049"/>
      <c r="S5" s="1049"/>
      <c r="T5" s="1049"/>
      <c r="U5" s="1049"/>
      <c r="V5" s="1049"/>
      <c r="W5" s="1049"/>
      <c r="X5" s="1049"/>
      <c r="Y5" s="1049"/>
      <c r="Z5" s="1049"/>
      <c r="AA5" s="1049"/>
      <c r="AB5" s="1049"/>
      <c r="AC5" s="1049"/>
    </row>
    <row r="6" spans="1:53" s="208" customFormat="1" ht="6" customHeight="1" x14ac:dyDescent="0.2"/>
    <row r="7" spans="1:53" s="213" customFormat="1" ht="12.75" customHeight="1" x14ac:dyDescent="0.2">
      <c r="A7" s="209"/>
      <c r="B7" s="1050" t="s">
        <v>15</v>
      </c>
      <c r="C7" s="211"/>
      <c r="D7" s="1053" t="s">
        <v>223</v>
      </c>
      <c r="E7" s="1054"/>
      <c r="F7" s="1054"/>
      <c r="G7" s="1054"/>
      <c r="H7" s="1054"/>
      <c r="I7" s="568"/>
      <c r="J7" s="1057"/>
      <c r="K7" s="1057"/>
      <c r="L7" s="1057"/>
      <c r="M7" s="1057"/>
      <c r="N7" s="1057"/>
      <c r="O7" s="1057"/>
      <c r="P7" s="568"/>
      <c r="Q7" s="1057"/>
      <c r="R7" s="1057"/>
      <c r="S7" s="1057"/>
      <c r="T7" s="1057"/>
      <c r="U7" s="1057"/>
      <c r="V7" s="1057"/>
      <c r="W7" s="568"/>
      <c r="X7" s="1057"/>
      <c r="Y7" s="1057"/>
      <c r="Z7" s="1057"/>
      <c r="AA7" s="1057"/>
      <c r="AB7" s="1057"/>
      <c r="AC7" s="1058"/>
      <c r="AD7" s="430"/>
      <c r="AE7" s="430"/>
      <c r="AF7" s="431"/>
      <c r="AG7" s="431"/>
      <c r="AH7" s="431"/>
      <c r="AI7" s="431"/>
      <c r="AJ7" s="431"/>
      <c r="AK7" s="431"/>
      <c r="AL7" s="432"/>
    </row>
    <row r="8" spans="1:53" s="213" customFormat="1" ht="33.75" customHeight="1" x14ac:dyDescent="0.2">
      <c r="A8" s="209"/>
      <c r="B8" s="1051"/>
      <c r="C8" s="211"/>
      <c r="D8" s="1055"/>
      <c r="E8" s="1056"/>
      <c r="F8" s="1056"/>
      <c r="G8" s="1056"/>
      <c r="H8" s="1056"/>
      <c r="I8" s="501"/>
      <c r="J8" s="1059" t="s">
        <v>224</v>
      </c>
      <c r="K8" s="1057"/>
      <c r="L8" s="1057"/>
      <c r="M8" s="1057"/>
      <c r="N8" s="1057"/>
      <c r="O8" s="1058"/>
      <c r="P8" s="211"/>
      <c r="Q8" s="1059" t="s">
        <v>225</v>
      </c>
      <c r="R8" s="1057"/>
      <c r="S8" s="1057"/>
      <c r="T8" s="1057"/>
      <c r="U8" s="1057"/>
      <c r="V8" s="1058"/>
      <c r="W8" s="211"/>
      <c r="X8" s="1059" t="s">
        <v>226</v>
      </c>
      <c r="Y8" s="1057"/>
      <c r="Z8" s="1057"/>
      <c r="AA8" s="1057"/>
      <c r="AB8" s="1057"/>
      <c r="AC8" s="1058"/>
      <c r="AD8" s="430"/>
      <c r="AE8" s="430"/>
      <c r="AF8" s="431"/>
      <c r="AG8" s="431"/>
      <c r="AH8" s="431"/>
      <c r="AI8" s="431"/>
      <c r="AJ8" s="431"/>
      <c r="AK8" s="431"/>
      <c r="AL8" s="432"/>
    </row>
    <row r="9" spans="1:53" s="213" customFormat="1" ht="21.75" customHeight="1" x14ac:dyDescent="0.2">
      <c r="A9" s="209"/>
      <c r="B9" s="1051"/>
      <c r="C9" s="211"/>
      <c r="D9" s="1060" t="s">
        <v>12</v>
      </c>
      <c r="E9" s="1062" t="s">
        <v>27</v>
      </c>
      <c r="F9" s="1063"/>
      <c r="G9" s="1063" t="s">
        <v>26</v>
      </c>
      <c r="H9" s="1064"/>
      <c r="I9" s="211"/>
      <c r="J9" s="1065" t="s">
        <v>12</v>
      </c>
      <c r="K9" s="1067" t="s">
        <v>221</v>
      </c>
      <c r="L9" s="1062" t="s">
        <v>27</v>
      </c>
      <c r="M9" s="1063"/>
      <c r="N9" s="1063" t="s">
        <v>26</v>
      </c>
      <c r="O9" s="1064"/>
      <c r="P9" s="211"/>
      <c r="Q9" s="1065" t="s">
        <v>12</v>
      </c>
      <c r="R9" s="1067" t="s">
        <v>221</v>
      </c>
      <c r="S9" s="1062" t="s">
        <v>27</v>
      </c>
      <c r="T9" s="1063"/>
      <c r="U9" s="1063" t="s">
        <v>26</v>
      </c>
      <c r="V9" s="1064"/>
      <c r="W9" s="211"/>
      <c r="X9" s="1065" t="s">
        <v>12</v>
      </c>
      <c r="Y9" s="1067" t="s">
        <v>221</v>
      </c>
      <c r="Z9" s="1062" t="s">
        <v>27</v>
      </c>
      <c r="AA9" s="1063"/>
      <c r="AB9" s="1063" t="s">
        <v>26</v>
      </c>
      <c r="AC9" s="1064"/>
      <c r="AD9" s="430"/>
      <c r="AE9" s="430"/>
      <c r="AF9" s="431"/>
      <c r="AG9" s="431"/>
      <c r="AH9" s="431"/>
      <c r="AI9" s="431"/>
      <c r="AJ9" s="431"/>
      <c r="AK9" s="431"/>
      <c r="AL9" s="432"/>
    </row>
    <row r="10" spans="1:53" s="219" customFormat="1" ht="36.75" customHeight="1" x14ac:dyDescent="0.2">
      <c r="A10" s="214"/>
      <c r="B10" s="1052"/>
      <c r="C10" s="216"/>
      <c r="D10" s="1061"/>
      <c r="E10" s="408" t="s">
        <v>12</v>
      </c>
      <c r="F10" s="408" t="s">
        <v>221</v>
      </c>
      <c r="G10" s="408" t="s">
        <v>12</v>
      </c>
      <c r="H10" s="218" t="s">
        <v>221</v>
      </c>
      <c r="I10" s="216"/>
      <c r="J10" s="1066"/>
      <c r="K10" s="1068"/>
      <c r="L10" s="408" t="s">
        <v>12</v>
      </c>
      <c r="M10" s="408" t="s">
        <v>222</v>
      </c>
      <c r="N10" s="408" t="s">
        <v>12</v>
      </c>
      <c r="O10" s="218" t="s">
        <v>222</v>
      </c>
      <c r="P10" s="216"/>
      <c r="Q10" s="1066"/>
      <c r="R10" s="1068"/>
      <c r="S10" s="408" t="s">
        <v>12</v>
      </c>
      <c r="T10" s="408" t="s">
        <v>222</v>
      </c>
      <c r="U10" s="408" t="s">
        <v>12</v>
      </c>
      <c r="V10" s="218" t="s">
        <v>222</v>
      </c>
      <c r="W10" s="216"/>
      <c r="X10" s="1066"/>
      <c r="Y10" s="1068"/>
      <c r="Z10" s="408" t="s">
        <v>12</v>
      </c>
      <c r="AA10" s="408" t="s">
        <v>222</v>
      </c>
      <c r="AB10" s="408" t="s">
        <v>12</v>
      </c>
      <c r="AC10" s="218" t="s">
        <v>222</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8500187</v>
      </c>
      <c r="E12" s="739">
        <f>L12+S12+Z12</f>
        <v>4312592</v>
      </c>
      <c r="F12" s="748">
        <f>E12/$D12*100</f>
        <v>50.735260294861753</v>
      </c>
      <c r="G12" s="739">
        <f>N12+U12+AB12</f>
        <v>4187595</v>
      </c>
      <c r="H12" s="230">
        <f>G12/$D12*100</f>
        <v>49.264739705138247</v>
      </c>
      <c r="I12" s="226"/>
      <c r="J12" s="227">
        <f>L12+N12</f>
        <v>6973199</v>
      </c>
      <c r="K12" s="751">
        <f>J12/$D12*100</f>
        <v>82.035830505846519</v>
      </c>
      <c r="L12" s="745">
        <v>3455026</v>
      </c>
      <c r="M12" s="748">
        <v>49.547216421042911</v>
      </c>
      <c r="N12" s="745">
        <v>3518173</v>
      </c>
      <c r="O12" s="228">
        <v>50.452783578957096</v>
      </c>
      <c r="P12" s="226"/>
      <c r="Q12" s="227">
        <v>1106846</v>
      </c>
      <c r="R12" s="751">
        <v>13.021431175572962</v>
      </c>
      <c r="S12" s="745">
        <v>592822</v>
      </c>
      <c r="T12" s="748">
        <v>53.559573779911574</v>
      </c>
      <c r="U12" s="745">
        <v>514024</v>
      </c>
      <c r="V12" s="228">
        <v>46.440426220088433</v>
      </c>
      <c r="W12" s="226"/>
      <c r="X12" s="227">
        <v>420142</v>
      </c>
      <c r="Y12" s="751">
        <v>4.9427383185805214</v>
      </c>
      <c r="Z12" s="745">
        <v>264744</v>
      </c>
      <c r="AA12" s="748">
        <v>63.01298132536143</v>
      </c>
      <c r="AB12" s="745">
        <v>155398</v>
      </c>
      <c r="AC12" s="228">
        <f t="shared" ref="AC12:AC29" si="0">AB12/$X12*100</f>
        <v>36.98701867463857</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1326315</v>
      </c>
      <c r="E13" s="740">
        <f t="shared" ref="E13:E29" si="2">L13+S13+Z13</f>
        <v>670839</v>
      </c>
      <c r="F13" s="577">
        <f t="shared" ref="F13:H28" si="3">E13/$D13*100</f>
        <v>50.579161059024436</v>
      </c>
      <c r="G13" s="740">
        <f t="shared" ref="G13:G29" si="4">N13+U13+AB13</f>
        <v>655476</v>
      </c>
      <c r="H13" s="237">
        <f t="shared" si="3"/>
        <v>49.420838940975557</v>
      </c>
      <c r="I13" s="226"/>
      <c r="J13" s="234">
        <f t="shared" ref="J13:J29" si="5">L13+N13</f>
        <v>1033381</v>
      </c>
      <c r="K13" s="752">
        <f t="shared" ref="K13:K29" si="6">J13/$D13*100</f>
        <v>77.913693202595155</v>
      </c>
      <c r="L13" s="746">
        <v>505920</v>
      </c>
      <c r="M13" s="749">
        <v>48.957741626757219</v>
      </c>
      <c r="N13" s="746">
        <v>527461</v>
      </c>
      <c r="O13" s="235">
        <v>51.042258373242788</v>
      </c>
      <c r="P13" s="226"/>
      <c r="Q13" s="234">
        <v>195961</v>
      </c>
      <c r="R13" s="752">
        <v>14.77484609613855</v>
      </c>
      <c r="S13" s="746">
        <v>104323</v>
      </c>
      <c r="T13" s="749">
        <v>53.236613407769916</v>
      </c>
      <c r="U13" s="746">
        <v>91638</v>
      </c>
      <c r="V13" s="235">
        <v>46.763386592230091</v>
      </c>
      <c r="W13" s="226"/>
      <c r="X13" s="234">
        <v>96973</v>
      </c>
      <c r="Y13" s="752">
        <v>7.3114607012662907</v>
      </c>
      <c r="Z13" s="746">
        <v>60596</v>
      </c>
      <c r="AA13" s="749">
        <v>62.487496519649795</v>
      </c>
      <c r="AB13" s="746">
        <v>36377</v>
      </c>
      <c r="AC13" s="235">
        <f t="shared" si="0"/>
        <v>37.512503480350205</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1004686</v>
      </c>
      <c r="E14" s="740">
        <f t="shared" si="2"/>
        <v>525552</v>
      </c>
      <c r="F14" s="577">
        <f t="shared" si="3"/>
        <v>52.310074988603404</v>
      </c>
      <c r="G14" s="740">
        <f t="shared" si="4"/>
        <v>479134</v>
      </c>
      <c r="H14" s="237">
        <f t="shared" si="3"/>
        <v>47.689925011396596</v>
      </c>
      <c r="I14" s="226"/>
      <c r="J14" s="234">
        <f t="shared" si="5"/>
        <v>731830</v>
      </c>
      <c r="K14" s="752">
        <f t="shared" si="6"/>
        <v>72.841663962670921</v>
      </c>
      <c r="L14" s="746">
        <v>367339</v>
      </c>
      <c r="M14" s="749">
        <v>50.194580708634518</v>
      </c>
      <c r="N14" s="746">
        <v>364491</v>
      </c>
      <c r="O14" s="235">
        <v>49.805419291365482</v>
      </c>
      <c r="P14" s="226"/>
      <c r="Q14" s="234">
        <v>187640</v>
      </c>
      <c r="R14" s="752">
        <v>18.676482005323056</v>
      </c>
      <c r="S14" s="746">
        <v>102668</v>
      </c>
      <c r="T14" s="749">
        <v>54.715412492005967</v>
      </c>
      <c r="U14" s="746">
        <v>84972</v>
      </c>
      <c r="V14" s="235">
        <v>45.284587507994026</v>
      </c>
      <c r="W14" s="226"/>
      <c r="X14" s="234">
        <v>85216</v>
      </c>
      <c r="Y14" s="752">
        <v>8.4818540320060194</v>
      </c>
      <c r="Z14" s="746">
        <v>55545</v>
      </c>
      <c r="AA14" s="749">
        <v>65.181421329327833</v>
      </c>
      <c r="AB14" s="746">
        <v>29671</v>
      </c>
      <c r="AC14" s="235">
        <f t="shared" si="0"/>
        <v>34.818578670672174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1176659</v>
      </c>
      <c r="E15" s="740">
        <f t="shared" si="2"/>
        <v>590963</v>
      </c>
      <c r="F15" s="577">
        <f t="shared" si="3"/>
        <v>50.2238116565632</v>
      </c>
      <c r="G15" s="740">
        <f t="shared" si="4"/>
        <v>585696</v>
      </c>
      <c r="H15" s="237">
        <f t="shared" si="3"/>
        <v>49.7761883434368</v>
      </c>
      <c r="I15" s="226"/>
      <c r="J15" s="234">
        <f t="shared" si="5"/>
        <v>984374</v>
      </c>
      <c r="K15" s="752">
        <f t="shared" si="6"/>
        <v>83.658392108503818</v>
      </c>
      <c r="L15" s="746">
        <v>484292</v>
      </c>
      <c r="M15" s="749">
        <v>49.197967439205023</v>
      </c>
      <c r="N15" s="746">
        <v>500082</v>
      </c>
      <c r="O15" s="235">
        <v>50.802032560794984</v>
      </c>
      <c r="P15" s="226"/>
      <c r="Q15" s="234">
        <v>141017</v>
      </c>
      <c r="R15" s="752">
        <v>11.984525678212634</v>
      </c>
      <c r="S15" s="746">
        <v>74671</v>
      </c>
      <c r="T15" s="749">
        <v>52.951771772197674</v>
      </c>
      <c r="U15" s="746">
        <v>66346</v>
      </c>
      <c r="V15" s="235">
        <v>47.048228227802319</v>
      </c>
      <c r="W15" s="226"/>
      <c r="X15" s="234">
        <v>51268</v>
      </c>
      <c r="Y15" s="752">
        <v>4.3570822132835429</v>
      </c>
      <c r="Z15" s="746">
        <v>32000</v>
      </c>
      <c r="AA15" s="749">
        <v>62.41710228602637</v>
      </c>
      <c r="AB15" s="746">
        <v>19268</v>
      </c>
      <c r="AC15" s="235">
        <f t="shared" si="0"/>
        <v>37.58289771397363</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2177701</v>
      </c>
      <c r="E16" s="740">
        <f t="shared" si="2"/>
        <v>1102286</v>
      </c>
      <c r="F16" s="577">
        <f t="shared" si="3"/>
        <v>50.616957975406173</v>
      </c>
      <c r="G16" s="740">
        <f t="shared" si="4"/>
        <v>1075415</v>
      </c>
      <c r="H16" s="237">
        <f t="shared" si="3"/>
        <v>49.383042024593827</v>
      </c>
      <c r="I16" s="226"/>
      <c r="J16" s="234">
        <f t="shared" si="5"/>
        <v>1804834</v>
      </c>
      <c r="K16" s="752">
        <f t="shared" si="6"/>
        <v>82.877952482916612</v>
      </c>
      <c r="L16" s="746">
        <v>896471</v>
      </c>
      <c r="M16" s="749">
        <v>49.670551419133282</v>
      </c>
      <c r="N16" s="746">
        <v>908363</v>
      </c>
      <c r="O16" s="235">
        <v>50.329448580866718</v>
      </c>
      <c r="P16" s="226"/>
      <c r="Q16" s="234">
        <v>277418</v>
      </c>
      <c r="R16" s="752">
        <v>12.739030748482</v>
      </c>
      <c r="S16" s="746">
        <v>146526</v>
      </c>
      <c r="T16" s="749">
        <v>52.81776957515374</v>
      </c>
      <c r="U16" s="746">
        <v>130892</v>
      </c>
      <c r="V16" s="235">
        <v>47.18223042484626</v>
      </c>
      <c r="W16" s="226"/>
      <c r="X16" s="234">
        <v>95449</v>
      </c>
      <c r="Y16" s="752">
        <v>4.3830167686013821</v>
      </c>
      <c r="Z16" s="746">
        <v>59289</v>
      </c>
      <c r="AA16" s="749">
        <v>62.115894351957593</v>
      </c>
      <c r="AB16" s="746">
        <v>36160</v>
      </c>
      <c r="AC16" s="235">
        <f t="shared" si="0"/>
        <v>37.884105648042407</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585402</v>
      </c>
      <c r="E17" s="741">
        <f t="shared" si="2"/>
        <v>301684</v>
      </c>
      <c r="F17" s="578">
        <f t="shared" si="3"/>
        <v>51.534501077891768</v>
      </c>
      <c r="G17" s="741">
        <f t="shared" si="4"/>
        <v>283718</v>
      </c>
      <c r="H17" s="237">
        <f t="shared" si="3"/>
        <v>48.465498922108225</v>
      </c>
      <c r="I17" s="226"/>
      <c r="J17" s="238">
        <f t="shared" si="5"/>
        <v>450337</v>
      </c>
      <c r="K17" s="753">
        <f t="shared" si="6"/>
        <v>76.927820540414956</v>
      </c>
      <c r="L17" s="741">
        <v>224677</v>
      </c>
      <c r="M17" s="578">
        <v>49.890859511876663</v>
      </c>
      <c r="N17" s="741">
        <v>225660</v>
      </c>
      <c r="O17" s="235">
        <v>50.109140488123337</v>
      </c>
      <c r="P17" s="226"/>
      <c r="Q17" s="238">
        <v>94037</v>
      </c>
      <c r="R17" s="753">
        <v>16.063662235523623</v>
      </c>
      <c r="S17" s="741">
        <v>50383</v>
      </c>
      <c r="T17" s="578">
        <v>53.57784701766326</v>
      </c>
      <c r="U17" s="741">
        <v>43654</v>
      </c>
      <c r="V17" s="235">
        <v>46.42215298233674</v>
      </c>
      <c r="W17" s="226"/>
      <c r="X17" s="238">
        <v>41028</v>
      </c>
      <c r="Y17" s="753">
        <v>7.0085172240614142</v>
      </c>
      <c r="Z17" s="741">
        <v>26624</v>
      </c>
      <c r="AA17" s="578">
        <v>64.892268694550054</v>
      </c>
      <c r="AB17" s="741">
        <v>14404</v>
      </c>
      <c r="AC17" s="235">
        <f t="shared" si="0"/>
        <v>35.107731305449938</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2372640</v>
      </c>
      <c r="E18" s="740">
        <f t="shared" si="2"/>
        <v>1204757</v>
      </c>
      <c r="F18" s="577">
        <f t="shared" si="3"/>
        <v>50.777066895947129</v>
      </c>
      <c r="G18" s="740">
        <f t="shared" si="4"/>
        <v>1167883</v>
      </c>
      <c r="H18" s="237">
        <f t="shared" si="3"/>
        <v>49.222933104052871</v>
      </c>
      <c r="I18" s="226"/>
      <c r="J18" s="234">
        <f t="shared" si="5"/>
        <v>1750539</v>
      </c>
      <c r="K18" s="752">
        <f t="shared" si="6"/>
        <v>73.780219502326531</v>
      </c>
      <c r="L18" s="746">
        <v>860399</v>
      </c>
      <c r="M18" s="749">
        <v>49.150518783071959</v>
      </c>
      <c r="N18" s="746">
        <v>890140</v>
      </c>
      <c r="O18" s="235">
        <v>50.849481216928041</v>
      </c>
      <c r="P18" s="226"/>
      <c r="Q18" s="234">
        <v>403248</v>
      </c>
      <c r="R18" s="752">
        <v>16.995751567873761</v>
      </c>
      <c r="S18" s="746">
        <v>207868</v>
      </c>
      <c r="T18" s="749">
        <v>51.548426774590325</v>
      </c>
      <c r="U18" s="746">
        <v>195380</v>
      </c>
      <c r="V18" s="235">
        <v>48.451573225409675</v>
      </c>
      <c r="W18" s="226"/>
      <c r="X18" s="234">
        <v>218853</v>
      </c>
      <c r="Y18" s="752">
        <v>9.2240289297997169</v>
      </c>
      <c r="Z18" s="746">
        <v>136490</v>
      </c>
      <c r="AA18" s="749">
        <v>62.366063065162457</v>
      </c>
      <c r="AB18" s="746">
        <v>82363</v>
      </c>
      <c r="AC18" s="235">
        <f t="shared" si="0"/>
        <v>37.633936934837543</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2053328</v>
      </c>
      <c r="E19" s="740">
        <f t="shared" si="2"/>
        <v>1025325</v>
      </c>
      <c r="F19" s="577">
        <f t="shared" si="3"/>
        <v>49.934788791659201</v>
      </c>
      <c r="G19" s="740">
        <f t="shared" si="4"/>
        <v>1028003</v>
      </c>
      <c r="H19" s="237">
        <f t="shared" si="3"/>
        <v>50.065211208340799</v>
      </c>
      <c r="I19" s="226"/>
      <c r="J19" s="234">
        <f t="shared" si="5"/>
        <v>1657821</v>
      </c>
      <c r="K19" s="752">
        <f t="shared" si="6"/>
        <v>80.738245424014082</v>
      </c>
      <c r="L19" s="746">
        <v>806769</v>
      </c>
      <c r="M19" s="749">
        <v>48.664421550939458</v>
      </c>
      <c r="N19" s="746">
        <v>851052</v>
      </c>
      <c r="O19" s="235">
        <v>51.335578449060549</v>
      </c>
      <c r="P19" s="226"/>
      <c r="Q19" s="234">
        <v>263299</v>
      </c>
      <c r="R19" s="752">
        <v>12.823036553341696</v>
      </c>
      <c r="S19" s="746">
        <v>137473</v>
      </c>
      <c r="T19" s="749">
        <v>52.21174406283351</v>
      </c>
      <c r="U19" s="746">
        <v>125826</v>
      </c>
      <c r="V19" s="235">
        <v>47.78825593716649</v>
      </c>
      <c r="W19" s="226"/>
      <c r="X19" s="234">
        <v>132208</v>
      </c>
      <c r="Y19" s="752">
        <v>6.4387180226442142</v>
      </c>
      <c r="Z19" s="746">
        <v>81083</v>
      </c>
      <c r="AA19" s="749">
        <v>61.329874137722371</v>
      </c>
      <c r="AB19" s="746">
        <v>51125</v>
      </c>
      <c r="AC19" s="235">
        <f t="shared" si="0"/>
        <v>38.670125862277622</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7792611</v>
      </c>
      <c r="E20" s="740">
        <f t="shared" si="2"/>
        <v>3958825</v>
      </c>
      <c r="F20" s="577">
        <f t="shared" si="3"/>
        <v>50.802292068730239</v>
      </c>
      <c r="G20" s="740">
        <f t="shared" si="4"/>
        <v>3833786</v>
      </c>
      <c r="H20" s="237">
        <f t="shared" si="3"/>
        <v>49.197707931269761</v>
      </c>
      <c r="I20" s="226"/>
      <c r="J20" s="234">
        <f t="shared" si="5"/>
        <v>6290816</v>
      </c>
      <c r="K20" s="752">
        <f t="shared" si="6"/>
        <v>80.727961398304117</v>
      </c>
      <c r="L20" s="746">
        <v>3102706</v>
      </c>
      <c r="M20" s="749">
        <v>49.32120093800232</v>
      </c>
      <c r="N20" s="746">
        <v>3188110</v>
      </c>
      <c r="O20" s="235">
        <v>50.67879906199768</v>
      </c>
      <c r="P20" s="226"/>
      <c r="Q20" s="234">
        <v>1048523</v>
      </c>
      <c r="R20" s="752">
        <v>13.455348919636819</v>
      </c>
      <c r="S20" s="746">
        <v>569613</v>
      </c>
      <c r="T20" s="749">
        <v>54.325274695929416</v>
      </c>
      <c r="U20" s="746">
        <v>478910</v>
      </c>
      <c r="V20" s="235">
        <v>45.674725304070584</v>
      </c>
      <c r="W20" s="226"/>
      <c r="X20" s="234">
        <v>453272</v>
      </c>
      <c r="Y20" s="752">
        <v>5.816689682059069</v>
      </c>
      <c r="Z20" s="746">
        <v>286506</v>
      </c>
      <c r="AA20" s="749">
        <v>63.208404666513708</v>
      </c>
      <c r="AB20" s="746">
        <v>166766</v>
      </c>
      <c r="AC20" s="235">
        <f t="shared" si="0"/>
        <v>36.791595333486292</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5097967</v>
      </c>
      <c r="E21" s="740">
        <f t="shared" si="2"/>
        <v>2588006</v>
      </c>
      <c r="F21" s="577">
        <f t="shared" si="3"/>
        <v>50.765452189078509</v>
      </c>
      <c r="G21" s="740">
        <f t="shared" si="4"/>
        <v>2509961</v>
      </c>
      <c r="H21" s="237">
        <f t="shared" si="3"/>
        <v>49.234547810921491</v>
      </c>
      <c r="I21" s="226"/>
      <c r="J21" s="234">
        <f t="shared" si="5"/>
        <v>4079746</v>
      </c>
      <c r="K21" s="752">
        <f t="shared" si="6"/>
        <v>80.02692053518588</v>
      </c>
      <c r="L21" s="746">
        <v>2016669</v>
      </c>
      <c r="M21" s="749">
        <v>49.431239101649957</v>
      </c>
      <c r="N21" s="746">
        <v>2063077</v>
      </c>
      <c r="O21" s="235">
        <v>50.568760898350043</v>
      </c>
      <c r="P21" s="226"/>
      <c r="Q21" s="234">
        <v>729753</v>
      </c>
      <c r="R21" s="752">
        <v>14.314588540883062</v>
      </c>
      <c r="S21" s="746">
        <v>392358</v>
      </c>
      <c r="T21" s="749">
        <v>53.765863244138771</v>
      </c>
      <c r="U21" s="746">
        <v>337395</v>
      </c>
      <c r="V21" s="235">
        <v>46.234136755861229</v>
      </c>
      <c r="W21" s="226"/>
      <c r="X21" s="234">
        <v>288468</v>
      </c>
      <c r="Y21" s="752">
        <v>5.6584909239310495</v>
      </c>
      <c r="Z21" s="746">
        <v>178979</v>
      </c>
      <c r="AA21" s="749">
        <v>62.044663532870189</v>
      </c>
      <c r="AB21" s="746">
        <v>109489</v>
      </c>
      <c r="AC21" s="235">
        <f t="shared" si="0"/>
        <v>37.955336467129804</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1054776</v>
      </c>
      <c r="E22" s="740">
        <f t="shared" si="2"/>
        <v>533313</v>
      </c>
      <c r="F22" s="577">
        <f t="shared" si="3"/>
        <v>50.561730642335434</v>
      </c>
      <c r="G22" s="740">
        <f t="shared" si="4"/>
        <v>521463</v>
      </c>
      <c r="H22" s="237">
        <f t="shared" si="3"/>
        <v>49.438269357664566</v>
      </c>
      <c r="I22" s="226"/>
      <c r="J22" s="234">
        <f t="shared" si="5"/>
        <v>828053</v>
      </c>
      <c r="K22" s="752">
        <f t="shared" si="6"/>
        <v>78.505104401313645</v>
      </c>
      <c r="L22" s="746">
        <v>407146</v>
      </c>
      <c r="M22" s="749">
        <v>49.169074926363407</v>
      </c>
      <c r="N22" s="746">
        <v>420907</v>
      </c>
      <c r="O22" s="235">
        <v>50.830925073636593</v>
      </c>
      <c r="P22" s="226"/>
      <c r="Q22" s="234">
        <v>152621</v>
      </c>
      <c r="R22" s="752">
        <v>14.469517698544527</v>
      </c>
      <c r="S22" s="746">
        <v>79669</v>
      </c>
      <c r="T22" s="749">
        <v>52.200549072539168</v>
      </c>
      <c r="U22" s="746">
        <v>72952</v>
      </c>
      <c r="V22" s="235">
        <v>47.799450927460832</v>
      </c>
      <c r="W22" s="226"/>
      <c r="X22" s="234">
        <v>74102</v>
      </c>
      <c r="Y22" s="752">
        <v>7.0253779001418311</v>
      </c>
      <c r="Z22" s="746">
        <v>46498</v>
      </c>
      <c r="AA22" s="749">
        <v>62.748643761301992</v>
      </c>
      <c r="AB22" s="746">
        <v>27604</v>
      </c>
      <c r="AC22" s="235">
        <f t="shared" si="0"/>
        <v>37.251356238698015</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2690464</v>
      </c>
      <c r="E23" s="740">
        <f t="shared" si="2"/>
        <v>1395756</v>
      </c>
      <c r="F23" s="577">
        <f t="shared" si="3"/>
        <v>51.877891694518119</v>
      </c>
      <c r="G23" s="740">
        <f t="shared" si="4"/>
        <v>1294708</v>
      </c>
      <c r="H23" s="237">
        <f t="shared" si="3"/>
        <v>48.122108305481881</v>
      </c>
      <c r="I23" s="226"/>
      <c r="J23" s="234">
        <f t="shared" si="5"/>
        <v>1987834</v>
      </c>
      <c r="K23" s="752">
        <f t="shared" si="6"/>
        <v>73.884430343613587</v>
      </c>
      <c r="L23" s="746">
        <v>994395</v>
      </c>
      <c r="M23" s="749">
        <v>50.024046273481595</v>
      </c>
      <c r="N23" s="746">
        <v>993439</v>
      </c>
      <c r="O23" s="235">
        <v>49.975953726518412</v>
      </c>
      <c r="P23" s="226"/>
      <c r="Q23" s="234">
        <v>464829</v>
      </c>
      <c r="R23" s="752">
        <v>17.276908369708718</v>
      </c>
      <c r="S23" s="746">
        <v>250613</v>
      </c>
      <c r="T23" s="749">
        <v>53.915095658833678</v>
      </c>
      <c r="U23" s="746">
        <v>214216</v>
      </c>
      <c r="V23" s="235">
        <v>46.084904341166322</v>
      </c>
      <c r="W23" s="226"/>
      <c r="X23" s="234">
        <v>237801</v>
      </c>
      <c r="Y23" s="752">
        <v>8.8386612866776897</v>
      </c>
      <c r="Z23" s="746">
        <v>150748</v>
      </c>
      <c r="AA23" s="749">
        <v>63.392500452058655</v>
      </c>
      <c r="AB23" s="746">
        <v>87053</v>
      </c>
      <c r="AC23" s="235">
        <f t="shared" si="0"/>
        <v>36.607499547941345</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6750336</v>
      </c>
      <c r="E24" s="740">
        <f t="shared" si="2"/>
        <v>3520182</v>
      </c>
      <c r="F24" s="577">
        <f t="shared" si="3"/>
        <v>52.148248620513115</v>
      </c>
      <c r="G24" s="740">
        <f t="shared" si="4"/>
        <v>3230154</v>
      </c>
      <c r="H24" s="237">
        <f t="shared" si="3"/>
        <v>47.851751379486892</v>
      </c>
      <c r="I24" s="226"/>
      <c r="J24" s="234">
        <f t="shared" si="5"/>
        <v>5514027</v>
      </c>
      <c r="K24" s="752">
        <f t="shared" si="6"/>
        <v>81.685222780021618</v>
      </c>
      <c r="L24" s="746">
        <v>2796320</v>
      </c>
      <c r="M24" s="749">
        <v>50.712845620813972</v>
      </c>
      <c r="N24" s="746">
        <v>2717707</v>
      </c>
      <c r="O24" s="235">
        <v>49.287154379186028</v>
      </c>
      <c r="P24" s="226"/>
      <c r="Q24" s="234">
        <v>866035</v>
      </c>
      <c r="R24" s="752">
        <v>12.829509523674082</v>
      </c>
      <c r="S24" s="746">
        <v>485204</v>
      </c>
      <c r="T24" s="749">
        <v>56.025911192965637</v>
      </c>
      <c r="U24" s="746">
        <v>380831</v>
      </c>
      <c r="V24" s="235">
        <v>43.974088807034356</v>
      </c>
      <c r="W24" s="226"/>
      <c r="X24" s="234">
        <v>370274</v>
      </c>
      <c r="Y24" s="752">
        <v>5.4852676963043026</v>
      </c>
      <c r="Z24" s="746">
        <v>238658</v>
      </c>
      <c r="AA24" s="749">
        <v>64.454431042957381</v>
      </c>
      <c r="AB24" s="746">
        <v>131616</v>
      </c>
      <c r="AC24" s="235">
        <f t="shared" si="0"/>
        <v>35.545568957042626</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1531878</v>
      </c>
      <c r="E25" s="740">
        <f t="shared" si="2"/>
        <v>764470</v>
      </c>
      <c r="F25" s="577">
        <f t="shared" si="3"/>
        <v>49.904104634964405</v>
      </c>
      <c r="G25" s="740">
        <f t="shared" si="4"/>
        <v>767408</v>
      </c>
      <c r="H25" s="237">
        <f t="shared" si="3"/>
        <v>50.095895365035595</v>
      </c>
      <c r="I25" s="226"/>
      <c r="J25" s="234">
        <f t="shared" si="5"/>
        <v>1285039</v>
      </c>
      <c r="K25" s="752">
        <f t="shared" si="6"/>
        <v>83.886510544573383</v>
      </c>
      <c r="L25" s="746">
        <v>626571</v>
      </c>
      <c r="M25" s="749">
        <v>48.758909262676077</v>
      </c>
      <c r="N25" s="746">
        <v>658468</v>
      </c>
      <c r="O25" s="235">
        <v>51.241090737323923</v>
      </c>
      <c r="P25" s="226"/>
      <c r="Q25" s="234">
        <v>175195</v>
      </c>
      <c r="R25" s="752">
        <v>11.436615709606118</v>
      </c>
      <c r="S25" s="746">
        <v>93660</v>
      </c>
      <c r="T25" s="749">
        <v>53.460429806786728</v>
      </c>
      <c r="U25" s="746">
        <v>81535</v>
      </c>
      <c r="V25" s="235">
        <v>46.539570193213272</v>
      </c>
      <c r="W25" s="226"/>
      <c r="X25" s="234">
        <v>71644</v>
      </c>
      <c r="Y25" s="752">
        <v>4.6768737458204894</v>
      </c>
      <c r="Z25" s="746">
        <v>44239</v>
      </c>
      <c r="AA25" s="749">
        <v>61.748366925353139</v>
      </c>
      <c r="AB25" s="746">
        <v>27405</v>
      </c>
      <c r="AC25" s="235">
        <f t="shared" si="0"/>
        <v>38.251633074646861</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664117</v>
      </c>
      <c r="E26" s="742">
        <f t="shared" si="2"/>
        <v>335497</v>
      </c>
      <c r="F26" s="579">
        <f t="shared" si="3"/>
        <v>50.517755154588727</v>
      </c>
      <c r="G26" s="742">
        <f t="shared" si="4"/>
        <v>328620</v>
      </c>
      <c r="H26" s="237">
        <f t="shared" si="3"/>
        <v>49.48224484541128</v>
      </c>
      <c r="I26" s="226"/>
      <c r="J26" s="238">
        <f t="shared" si="5"/>
        <v>529501</v>
      </c>
      <c r="K26" s="753">
        <f t="shared" si="6"/>
        <v>79.730077682095171</v>
      </c>
      <c r="L26" s="741">
        <v>260559</v>
      </c>
      <c r="M26" s="578">
        <v>49.208405649847684</v>
      </c>
      <c r="N26" s="741">
        <v>268942</v>
      </c>
      <c r="O26" s="235">
        <v>50.791594350152316</v>
      </c>
      <c r="P26" s="226"/>
      <c r="Q26" s="238">
        <v>93138</v>
      </c>
      <c r="R26" s="753">
        <v>14.024336073312382</v>
      </c>
      <c r="S26" s="741">
        <v>48824</v>
      </c>
      <c r="T26" s="578">
        <v>52.421138525628642</v>
      </c>
      <c r="U26" s="741">
        <v>44314</v>
      </c>
      <c r="V26" s="235">
        <v>47.578861474371365</v>
      </c>
      <c r="W26" s="226"/>
      <c r="X26" s="238">
        <v>41478</v>
      </c>
      <c r="Y26" s="753">
        <v>6.2455862445924435</v>
      </c>
      <c r="Z26" s="741">
        <v>26114</v>
      </c>
      <c r="AA26" s="578">
        <v>62.958676888953178</v>
      </c>
      <c r="AB26" s="741">
        <v>15364</v>
      </c>
      <c r="AC26" s="235">
        <f t="shared" si="0"/>
        <v>37.041323111046822</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2208174</v>
      </c>
      <c r="E27" s="742">
        <f t="shared" si="2"/>
        <v>1134581</v>
      </c>
      <c r="F27" s="579">
        <f t="shared" si="3"/>
        <v>51.380960014926359</v>
      </c>
      <c r="G27" s="742">
        <f t="shared" si="4"/>
        <v>1073593</v>
      </c>
      <c r="H27" s="237">
        <f t="shared" si="3"/>
        <v>48.619039985073641</v>
      </c>
      <c r="I27" s="226"/>
      <c r="J27" s="238">
        <f t="shared" si="5"/>
        <v>1695657</v>
      </c>
      <c r="K27" s="753">
        <f t="shared" si="6"/>
        <v>76.790008396077482</v>
      </c>
      <c r="L27" s="741">
        <v>841099</v>
      </c>
      <c r="M27" s="578">
        <v>49.603133180826077</v>
      </c>
      <c r="N27" s="741">
        <v>854558</v>
      </c>
      <c r="O27" s="235">
        <v>50.396866819173923</v>
      </c>
      <c r="P27" s="226"/>
      <c r="Q27" s="238">
        <v>353210</v>
      </c>
      <c r="R27" s="753">
        <v>15.995569189746822</v>
      </c>
      <c r="S27" s="741">
        <v>190823</v>
      </c>
      <c r="T27" s="578">
        <v>54.025367345205396</v>
      </c>
      <c r="U27" s="741">
        <v>162387</v>
      </c>
      <c r="V27" s="235">
        <v>45.974632654794604</v>
      </c>
      <c r="W27" s="226"/>
      <c r="X27" s="238">
        <v>159307</v>
      </c>
      <c r="Y27" s="753">
        <v>7.2144224141756945</v>
      </c>
      <c r="Z27" s="741">
        <v>102659</v>
      </c>
      <c r="AA27" s="578">
        <v>64.440985016352073</v>
      </c>
      <c r="AB27" s="741">
        <v>56648</v>
      </c>
      <c r="AC27" s="235">
        <f t="shared" si="0"/>
        <v>35.559014983647927</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319892</v>
      </c>
      <c r="E28" s="742">
        <f t="shared" si="2"/>
        <v>162041</v>
      </c>
      <c r="F28" s="579">
        <f t="shared" si="3"/>
        <v>50.654908531629431</v>
      </c>
      <c r="G28" s="742">
        <f t="shared" si="4"/>
        <v>157851</v>
      </c>
      <c r="H28" s="243">
        <f t="shared" si="3"/>
        <v>49.345091468370576</v>
      </c>
      <c r="I28" s="226"/>
      <c r="J28" s="238">
        <f t="shared" si="5"/>
        <v>251041</v>
      </c>
      <c r="K28" s="753">
        <f t="shared" si="6"/>
        <v>78.476798419466562</v>
      </c>
      <c r="L28" s="741">
        <v>123897</v>
      </c>
      <c r="M28" s="578">
        <v>49.353292888412646</v>
      </c>
      <c r="N28" s="741">
        <v>127144</v>
      </c>
      <c r="O28" s="242">
        <v>50.646707111587354</v>
      </c>
      <c r="P28" s="226"/>
      <c r="Q28" s="238">
        <v>46710</v>
      </c>
      <c r="R28" s="753">
        <v>14.601803108549136</v>
      </c>
      <c r="S28" s="741">
        <v>24276</v>
      </c>
      <c r="T28" s="578">
        <v>51.971740526653818</v>
      </c>
      <c r="U28" s="741">
        <v>22434</v>
      </c>
      <c r="V28" s="242">
        <v>48.028259473346182</v>
      </c>
      <c r="W28" s="226"/>
      <c r="X28" s="238">
        <v>22141</v>
      </c>
      <c r="Y28" s="753">
        <v>6.9213984719842943</v>
      </c>
      <c r="Z28" s="741">
        <v>13868</v>
      </c>
      <c r="AA28" s="578">
        <v>62.634930671604714</v>
      </c>
      <c r="AB28" s="741">
        <v>8273</v>
      </c>
      <c r="AC28" s="242">
        <f t="shared" si="0"/>
        <v>37.365069328395286</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168287</v>
      </c>
      <c r="E29" s="743">
        <f t="shared" si="2"/>
        <v>83370</v>
      </c>
      <c r="F29" s="580">
        <f t="shared" ref="F29:H29" si="7">E29/$D29*100</f>
        <v>49.540368537082486</v>
      </c>
      <c r="G29" s="743">
        <f t="shared" si="4"/>
        <v>84917</v>
      </c>
      <c r="H29" s="248">
        <f t="shared" si="7"/>
        <v>50.459631462917521</v>
      </c>
      <c r="I29" s="226"/>
      <c r="J29" s="245">
        <f t="shared" si="5"/>
        <v>148381</v>
      </c>
      <c r="K29" s="754">
        <f t="shared" si="6"/>
        <v>88.171397671834427</v>
      </c>
      <c r="L29" s="747">
        <v>72450</v>
      </c>
      <c r="M29" s="750">
        <v>48.827006153078898</v>
      </c>
      <c r="N29" s="747">
        <v>75931</v>
      </c>
      <c r="O29" s="246">
        <v>51.172993846921102</v>
      </c>
      <c r="P29" s="226"/>
      <c r="Q29" s="245">
        <v>15047</v>
      </c>
      <c r="R29" s="754">
        <v>8.9412729444342105</v>
      </c>
      <c r="S29" s="747">
        <v>7767</v>
      </c>
      <c r="T29" s="750">
        <v>51.618262776633216</v>
      </c>
      <c r="U29" s="747">
        <v>7280</v>
      </c>
      <c r="V29" s="246">
        <v>48.381737223366784</v>
      </c>
      <c r="W29" s="226"/>
      <c r="X29" s="245">
        <v>4859</v>
      </c>
      <c r="Y29" s="754">
        <v>2.8873293837313638</v>
      </c>
      <c r="Z29" s="747">
        <v>3153</v>
      </c>
      <c r="AA29" s="750">
        <v>64.889895040131719</v>
      </c>
      <c r="AB29" s="747">
        <v>1706</v>
      </c>
      <c r="AC29" s="246">
        <f t="shared" si="0"/>
        <v>35.110104959868288</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47475420</v>
      </c>
      <c r="E31" s="744">
        <f>L31+S31+Z31</f>
        <v>24210039</v>
      </c>
      <c r="F31" s="409">
        <f>E31/$D31*100</f>
        <v>50.994891672364353</v>
      </c>
      <c r="G31" s="744">
        <f>N31+U31+AB31</f>
        <v>23265381</v>
      </c>
      <c r="H31" s="255">
        <f>G31/$D31*100</f>
        <v>49.005108327635647</v>
      </c>
      <c r="I31" s="211"/>
      <c r="J31" s="253">
        <f>L31+N31</f>
        <v>37996410</v>
      </c>
      <c r="K31" s="755">
        <f>J31/$D31*100</f>
        <v>80.033857520375804</v>
      </c>
      <c r="L31" s="744">
        <f>SUM(L12:L29)</f>
        <v>18842705</v>
      </c>
      <c r="M31" s="409">
        <f t="shared" ref="M31:O31" si="8">L31/$J31*100</f>
        <v>49.59075081040551</v>
      </c>
      <c r="N31" s="744">
        <f>SUM(N12:N29)</f>
        <v>19153705</v>
      </c>
      <c r="O31" s="254">
        <f t="shared" si="8"/>
        <v>50.409249189594497</v>
      </c>
      <c r="P31" s="211"/>
      <c r="Q31" s="253">
        <f>SUM(Q12:Q29)</f>
        <v>6614527</v>
      </c>
      <c r="R31" s="755">
        <f>Q31/$D31*100</f>
        <v>13.932529717483277</v>
      </c>
      <c r="S31" s="744">
        <f>SUM(S12:S29)</f>
        <v>3559541</v>
      </c>
      <c r="T31" s="409">
        <f>S31/$Q31*100</f>
        <v>53.81399153711218</v>
      </c>
      <c r="U31" s="744">
        <f>SUM(U12:U29)</f>
        <v>3054986</v>
      </c>
      <c r="V31" s="254">
        <f>U31/$Q31*100</f>
        <v>46.18600846288782</v>
      </c>
      <c r="W31" s="211"/>
      <c r="X31" s="253">
        <f>SUM(X12:X29)</f>
        <v>2864483</v>
      </c>
      <c r="Y31" s="755">
        <f>X31/$D31*100</f>
        <v>6.0336127621409146</v>
      </c>
      <c r="Z31" s="744">
        <f>SUM(Z12:Z29)</f>
        <v>1807793</v>
      </c>
      <c r="AA31" s="409">
        <f>Z31/$X31*100</f>
        <v>63.110620659993444</v>
      </c>
      <c r="AB31" s="744">
        <f>SUM(AB12:AB29)</f>
        <v>1056690</v>
      </c>
      <c r="AC31" s="254">
        <f>AB31/$X31*100</f>
        <v>36.889379340006556</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97" customFormat="1" ht="5.25" customHeight="1" x14ac:dyDescent="0.2">
      <c r="B32" s="257" t="s">
        <v>42</v>
      </c>
      <c r="C32" s="613"/>
      <c r="I32" s="613"/>
    </row>
    <row r="33" spans="2:15" s="297" customFormat="1" ht="5.25" customHeight="1" x14ac:dyDescent="0.2">
      <c r="B33" s="257" t="s">
        <v>50</v>
      </c>
      <c r="C33" s="993"/>
      <c r="I33" s="993"/>
    </row>
    <row r="34" spans="2:15" s="251" customFormat="1" ht="13.5" customHeight="1" x14ac:dyDescent="0.2">
      <c r="B34" s="1071" t="s">
        <v>487</v>
      </c>
      <c r="C34" s="1071"/>
      <c r="D34" s="1071"/>
      <c r="E34" s="1071"/>
      <c r="F34" s="1071"/>
      <c r="G34" s="1071"/>
      <c r="H34" s="1071"/>
      <c r="I34" s="1071"/>
      <c r="J34" s="1071"/>
      <c r="K34" s="1071"/>
      <c r="L34" s="1071"/>
      <c r="M34" s="1071"/>
      <c r="N34" s="1071"/>
      <c r="O34" s="1071"/>
    </row>
    <row r="35" spans="2:15" s="439" customFormat="1" ht="29.25" customHeight="1" x14ac:dyDescent="0.2">
      <c r="B35" s="1069"/>
      <c r="C35" s="1069"/>
      <c r="D35" s="1069"/>
      <c r="E35" s="996"/>
      <c r="F35" s="996"/>
      <c r="G35" s="996"/>
      <c r="H35" s="700"/>
      <c r="I35" s="700"/>
      <c r="J35" s="700"/>
      <c r="K35" s="700"/>
      <c r="L35" s="700"/>
      <c r="M35" s="700"/>
      <c r="N35" s="700"/>
    </row>
    <row r="36" spans="2:15" s="439" customFormat="1" ht="4.5" customHeight="1" x14ac:dyDescent="0.2">
      <c r="B36" s="1070"/>
      <c r="C36" s="1070"/>
      <c r="D36" s="1070"/>
      <c r="E36" s="995"/>
      <c r="F36" s="995"/>
      <c r="G36" s="995"/>
      <c r="H36" s="700"/>
      <c r="I36" s="700"/>
      <c r="J36" s="700"/>
      <c r="K36" s="700"/>
      <c r="L36" s="700"/>
      <c r="M36" s="700"/>
      <c r="N36" s="700"/>
    </row>
    <row r="37" spans="2:15" s="439" customFormat="1" x14ac:dyDescent="0.2"/>
    <row r="38" spans="2:15" s="439" customFormat="1" x14ac:dyDescent="0.2"/>
    <row r="39" spans="2:15" s="439" customFormat="1" x14ac:dyDescent="0.2"/>
    <row r="40" spans="2:15" s="439" customFormat="1" x14ac:dyDescent="0.2"/>
    <row r="41" spans="2:15" s="439" customFormat="1" x14ac:dyDescent="0.2"/>
    <row r="42" spans="2:15" s="439" customFormat="1" x14ac:dyDescent="0.2"/>
    <row r="43" spans="2:15" s="297" customFormat="1" x14ac:dyDescent="0.2"/>
    <row r="44" spans="2:15" s="297" customFormat="1" x14ac:dyDescent="0.2"/>
    <row r="45" spans="2:15" s="297" customFormat="1" x14ac:dyDescent="0.2"/>
    <row r="46" spans="2:15" s="297" customFormat="1" x14ac:dyDescent="0.2"/>
  </sheetData>
  <mergeCells count="30">
    <mergeCell ref="B35:D35"/>
    <mergeCell ref="B36:D36"/>
    <mergeCell ref="R9:R10"/>
    <mergeCell ref="S9:T9"/>
    <mergeCell ref="K9:K10"/>
    <mergeCell ref="L9:M9"/>
    <mergeCell ref="N9:O9"/>
    <mergeCell ref="Q9:Q10"/>
    <mergeCell ref="B34:O34"/>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Normal="100" workbookViewId="0">
      <selection activeCell="B5" sqref="B5:M5"/>
    </sheetView>
  </sheetViews>
  <sheetFormatPr baseColWidth="10" defaultColWidth="11.42578125" defaultRowHeight="15" x14ac:dyDescent="0.2"/>
  <cols>
    <col min="1" max="1" width="0.42578125" style="1" customWidth="1"/>
    <col min="2" max="2" width="28.7109375" style="1" customWidth="1"/>
    <col min="3" max="3" width="0.28515625" style="1" customWidth="1"/>
    <col min="4" max="4" width="13.7109375" style="1" customWidth="1"/>
    <col min="5" max="5" width="9.28515625" style="1" customWidth="1"/>
    <col min="6" max="6" width="0.42578125" style="1" customWidth="1"/>
    <col min="7" max="7" width="11.28515625" style="1" customWidth="1"/>
    <col min="8" max="8" width="7.5703125" style="1" customWidth="1"/>
    <col min="9" max="9" width="0.42578125" style="1" customWidth="1"/>
    <col min="10" max="10" width="9.5703125" style="1" customWidth="1"/>
    <col min="11" max="11" width="7.5703125" style="1" customWidth="1"/>
    <col min="12" max="12" width="18.42578125" style="1" customWidth="1"/>
    <col min="13" max="13" width="15" style="1" customWidth="1"/>
    <col min="14" max="14" width="2" style="1" customWidth="1"/>
    <col min="15" max="16384" width="11.42578125" style="1"/>
  </cols>
  <sheetData>
    <row r="1" spans="2:19" x14ac:dyDescent="0.2">
      <c r="G1" s="142" t="s">
        <v>27</v>
      </c>
      <c r="H1" s="143"/>
      <c r="I1" s="143"/>
      <c r="J1" s="142" t="s">
        <v>26</v>
      </c>
    </row>
    <row r="2" spans="2:19" s="2" customFormat="1" ht="15" customHeight="1" x14ac:dyDescent="0.2">
      <c r="B2" s="11"/>
      <c r="C2" s="46"/>
      <c r="F2" s="46"/>
    </row>
    <row r="3" spans="2:19" s="44" customFormat="1" ht="52.5" customHeight="1" x14ac:dyDescent="0.2">
      <c r="B3" s="1072"/>
      <c r="C3" s="1072"/>
      <c r="D3" s="1072"/>
      <c r="E3" s="1072"/>
      <c r="F3" s="1072"/>
    </row>
    <row r="4" spans="2:19" s="7" customFormat="1" ht="23.25" customHeight="1" x14ac:dyDescent="0.2">
      <c r="B4" s="1045" t="s">
        <v>403</v>
      </c>
      <c r="C4" s="1045"/>
      <c r="D4" s="1045"/>
      <c r="E4" s="1045"/>
      <c r="F4" s="1045"/>
      <c r="G4" s="1045"/>
      <c r="H4" s="1045"/>
      <c r="I4" s="1045"/>
      <c r="J4" s="1045"/>
      <c r="K4" s="1045"/>
      <c r="L4" s="1045"/>
      <c r="M4" s="1045"/>
    </row>
    <row r="5" spans="2:19" s="7" customFormat="1" ht="15.75" customHeight="1" x14ac:dyDescent="0.2">
      <c r="B5" s="1077" t="str">
        <f>porsaad!B6</f>
        <v>Situación a 30 de noviembre de 2023</v>
      </c>
      <c r="C5" s="1077"/>
      <c r="D5" s="1077"/>
      <c r="E5" s="1077"/>
      <c r="F5" s="1077"/>
      <c r="G5" s="1077"/>
      <c r="H5" s="1077"/>
      <c r="I5" s="1077"/>
      <c r="J5" s="1077"/>
      <c r="K5" s="1077"/>
      <c r="L5" s="1077"/>
      <c r="M5" s="1077"/>
      <c r="N5" s="43"/>
      <c r="O5" s="43"/>
      <c r="P5" s="43"/>
      <c r="Q5" s="43"/>
      <c r="R5" s="43"/>
      <c r="S5" s="43"/>
    </row>
    <row r="6" spans="2:19" s="7" customFormat="1" ht="10.5" customHeight="1" x14ac:dyDescent="0.2">
      <c r="B6" s="42"/>
    </row>
    <row r="7" spans="2:19" s="40" customFormat="1" ht="36.75" customHeight="1" x14ac:dyDescent="0.2">
      <c r="B7" s="1075" t="s">
        <v>15</v>
      </c>
      <c r="C7" s="23"/>
      <c r="D7" s="1073" t="s">
        <v>14</v>
      </c>
      <c r="E7" s="1074"/>
      <c r="F7" s="21"/>
      <c r="G7" s="144"/>
      <c r="H7" s="144"/>
      <c r="I7" s="144"/>
      <c r="J7" s="144"/>
      <c r="K7" s="144"/>
      <c r="L7" s="144"/>
      <c r="M7" s="144"/>
    </row>
    <row r="8" spans="2:19" s="36" customFormat="1" ht="30.75" customHeight="1" x14ac:dyDescent="0.2">
      <c r="B8" s="1076"/>
      <c r="C8" s="39"/>
      <c r="D8" s="38" t="s">
        <v>12</v>
      </c>
      <c r="E8" s="37" t="s">
        <v>13</v>
      </c>
      <c r="F8" s="21"/>
      <c r="G8" s="145"/>
      <c r="H8" s="145"/>
      <c r="I8" s="145"/>
      <c r="J8" s="145"/>
      <c r="K8" s="145"/>
      <c r="L8" s="145"/>
      <c r="M8" s="148"/>
    </row>
    <row r="9" spans="2:19" s="25" customFormat="1" ht="4.5" customHeight="1" x14ac:dyDescent="0.2">
      <c r="B9" s="26"/>
      <c r="C9" s="27"/>
      <c r="D9" s="26"/>
      <c r="E9" s="26"/>
      <c r="F9"/>
      <c r="G9" s="146"/>
      <c r="H9" s="146"/>
      <c r="I9" s="146"/>
      <c r="J9" s="146"/>
      <c r="K9" s="146"/>
      <c r="L9" s="146"/>
      <c r="M9" s="146"/>
    </row>
    <row r="10" spans="2:19" s="28" customFormat="1" ht="18" customHeight="1" x14ac:dyDescent="0.2">
      <c r="B10" s="35" t="s">
        <v>11</v>
      </c>
      <c r="C10" s="30">
        <f t="shared" ref="C10:C27" si="0">D10</f>
        <v>422976</v>
      </c>
      <c r="D10" s="137">
        <v>422976</v>
      </c>
      <c r="E10" s="185">
        <f t="shared" ref="E10:E27" si="1">D10*100/$D$29</f>
        <v>20.518781086140596</v>
      </c>
      <c r="F10" s="29"/>
      <c r="G10" s="147"/>
      <c r="H10" s="147"/>
      <c r="I10" s="147"/>
      <c r="J10" s="147"/>
      <c r="K10" s="147"/>
      <c r="L10" s="147"/>
      <c r="M10" s="146"/>
    </row>
    <row r="11" spans="2:19" s="28" customFormat="1" ht="18" customHeight="1" x14ac:dyDescent="0.2">
      <c r="B11" s="32" t="s">
        <v>10</v>
      </c>
      <c r="C11" s="30">
        <f t="shared" si="0"/>
        <v>53885</v>
      </c>
      <c r="D11" s="138">
        <v>53885</v>
      </c>
      <c r="E11" s="186">
        <f t="shared" si="1"/>
        <v>2.6139887814596716</v>
      </c>
      <c r="F11" s="29"/>
      <c r="G11" s="147"/>
      <c r="H11" s="147"/>
      <c r="I11" s="147"/>
      <c r="J11" s="147"/>
      <c r="K11" s="147"/>
      <c r="L11" s="147"/>
      <c r="M11" s="147"/>
    </row>
    <row r="12" spans="2:19" s="28" customFormat="1" ht="18" customHeight="1" x14ac:dyDescent="0.2">
      <c r="B12" s="32" t="s">
        <v>40</v>
      </c>
      <c r="C12" s="30">
        <f t="shared" si="0"/>
        <v>47113</v>
      </c>
      <c r="D12" s="138">
        <v>47113</v>
      </c>
      <c r="E12" s="186">
        <f t="shared" si="1"/>
        <v>2.2854756140096408</v>
      </c>
      <c r="F12" s="29"/>
      <c r="G12" s="147"/>
      <c r="H12" s="147"/>
      <c r="I12" s="147"/>
      <c r="J12" s="147"/>
      <c r="K12" s="147"/>
      <c r="L12" s="147"/>
      <c r="M12" s="147"/>
    </row>
    <row r="13" spans="2:19" s="28" customFormat="1" ht="18" customHeight="1" x14ac:dyDescent="0.2">
      <c r="B13" s="32" t="s">
        <v>41</v>
      </c>
      <c r="C13" s="30">
        <f t="shared" si="0"/>
        <v>43539</v>
      </c>
      <c r="D13" s="138">
        <v>43539</v>
      </c>
      <c r="E13" s="186">
        <f t="shared" si="1"/>
        <v>2.1120990545786889</v>
      </c>
      <c r="F13" s="29"/>
      <c r="G13" s="147"/>
      <c r="H13" s="147"/>
      <c r="I13" s="147"/>
      <c r="J13" s="147"/>
      <c r="K13" s="147"/>
      <c r="L13" s="147"/>
      <c r="M13" s="147"/>
    </row>
    <row r="14" spans="2:19" s="28" customFormat="1" ht="18" customHeight="1" x14ac:dyDescent="0.2">
      <c r="B14" s="32" t="s">
        <v>9</v>
      </c>
      <c r="C14" s="30">
        <f t="shared" si="0"/>
        <v>62675</v>
      </c>
      <c r="D14" s="138">
        <v>62675</v>
      </c>
      <c r="E14" s="186">
        <f t="shared" si="1"/>
        <v>3.0403961562213029</v>
      </c>
      <c r="F14" s="29"/>
      <c r="G14" s="147"/>
      <c r="H14" s="147"/>
      <c r="I14" s="147"/>
      <c r="J14" s="147"/>
      <c r="K14" s="147"/>
      <c r="L14" s="147"/>
      <c r="M14" s="149"/>
    </row>
    <row r="15" spans="2:19" s="28" customFormat="1" ht="18" customHeight="1" x14ac:dyDescent="0.2">
      <c r="B15" s="32" t="s">
        <v>8</v>
      </c>
      <c r="C15" s="30">
        <f t="shared" si="0"/>
        <v>23808</v>
      </c>
      <c r="D15" s="138">
        <v>23808</v>
      </c>
      <c r="E15" s="186">
        <f t="shared" si="1"/>
        <v>1.154938200036965</v>
      </c>
      <c r="F15" s="29"/>
      <c r="G15" s="147"/>
      <c r="H15" s="147"/>
      <c r="I15" s="147"/>
      <c r="J15" s="147"/>
      <c r="K15" s="147"/>
      <c r="L15" s="147"/>
      <c r="M15" s="149"/>
    </row>
    <row r="16" spans="2:19" s="28" customFormat="1" ht="18" customHeight="1" x14ac:dyDescent="0.2">
      <c r="B16" s="32" t="s">
        <v>7</v>
      </c>
      <c r="C16" s="30">
        <f t="shared" si="0"/>
        <v>156261</v>
      </c>
      <c r="D16" s="138">
        <v>156261</v>
      </c>
      <c r="E16" s="186">
        <f t="shared" si="1"/>
        <v>7.5803006584331394</v>
      </c>
      <c r="F16" s="29"/>
      <c r="G16" s="147"/>
      <c r="H16" s="147"/>
      <c r="I16" s="147"/>
      <c r="J16" s="147"/>
      <c r="K16" s="147"/>
      <c r="L16" s="147"/>
      <c r="M16" s="147"/>
    </row>
    <row r="17" spans="2:13" s="28" customFormat="1" ht="18" customHeight="1" x14ac:dyDescent="0.2">
      <c r="B17" s="32" t="s">
        <v>43</v>
      </c>
      <c r="C17" s="30">
        <f t="shared" si="0"/>
        <v>95196</v>
      </c>
      <c r="D17" s="138">
        <v>95196</v>
      </c>
      <c r="E17" s="186">
        <f t="shared" si="1"/>
        <v>4.6180064218211916</v>
      </c>
      <c r="F17" s="29"/>
      <c r="G17" s="147"/>
      <c r="H17" s="147"/>
      <c r="I17" s="147"/>
      <c r="J17" s="147"/>
      <c r="K17" s="147"/>
      <c r="L17" s="147"/>
      <c r="M17" s="147"/>
    </row>
    <row r="18" spans="2:13" s="28" customFormat="1" ht="18" customHeight="1" x14ac:dyDescent="0.2">
      <c r="B18" s="32" t="s">
        <v>44</v>
      </c>
      <c r="C18" s="30">
        <f t="shared" si="0"/>
        <v>351972</v>
      </c>
      <c r="D18" s="138">
        <v>351972</v>
      </c>
      <c r="E18" s="186">
        <f t="shared" si="1"/>
        <v>17.074340899840838</v>
      </c>
      <c r="F18" s="29"/>
      <c r="G18" s="147"/>
      <c r="H18" s="147"/>
      <c r="I18" s="147"/>
      <c r="J18" s="147"/>
      <c r="K18" s="147"/>
      <c r="L18" s="147"/>
      <c r="M18" s="147"/>
    </row>
    <row r="19" spans="2:13" s="28" customFormat="1" ht="18" customHeight="1" x14ac:dyDescent="0.2">
      <c r="B19" s="32" t="s">
        <v>6</v>
      </c>
      <c r="C19" s="30">
        <f t="shared" si="0"/>
        <v>206145</v>
      </c>
      <c r="D19" s="138">
        <v>206145</v>
      </c>
      <c r="E19" s="186">
        <f t="shared" si="1"/>
        <v>10.000198893087203</v>
      </c>
      <c r="F19" s="29"/>
      <c r="G19" s="147"/>
      <c r="H19" s="147"/>
      <c r="I19" s="147"/>
      <c r="J19" s="147"/>
      <c r="K19" s="147"/>
      <c r="L19" s="147"/>
      <c r="M19" s="147"/>
    </row>
    <row r="20" spans="2:13" s="28" customFormat="1" ht="18" customHeight="1" x14ac:dyDescent="0.2">
      <c r="B20" s="32" t="s">
        <v>5</v>
      </c>
      <c r="C20" s="30">
        <f t="shared" si="0"/>
        <v>58608</v>
      </c>
      <c r="D20" s="138">
        <v>58608</v>
      </c>
      <c r="E20" s="186">
        <f t="shared" si="1"/>
        <v>2.843103915816803</v>
      </c>
      <c r="F20" s="29"/>
      <c r="G20" s="147"/>
      <c r="H20" s="147"/>
      <c r="I20" s="147"/>
      <c r="J20" s="147"/>
      <c r="K20" s="147"/>
      <c r="L20" s="147"/>
      <c r="M20" s="147"/>
    </row>
    <row r="21" spans="2:13" s="28" customFormat="1" ht="18" customHeight="1" x14ac:dyDescent="0.2">
      <c r="B21" s="32" t="s">
        <v>38</v>
      </c>
      <c r="C21" s="30">
        <f t="shared" si="0"/>
        <v>83723</v>
      </c>
      <c r="D21" s="138">
        <v>83723</v>
      </c>
      <c r="E21" s="186">
        <f t="shared" si="1"/>
        <v>4.0614453512136599</v>
      </c>
      <c r="F21" s="29"/>
      <c r="G21" s="147"/>
      <c r="H21" s="147"/>
      <c r="I21" s="147"/>
      <c r="J21" s="147"/>
      <c r="K21" s="147"/>
      <c r="L21" s="147"/>
      <c r="M21" s="147"/>
    </row>
    <row r="22" spans="2:13" s="28" customFormat="1" ht="18" customHeight="1" x14ac:dyDescent="0.2">
      <c r="B22" s="32" t="s">
        <v>45</v>
      </c>
      <c r="C22" s="30">
        <f t="shared" si="0"/>
        <v>237594</v>
      </c>
      <c r="D22" s="138">
        <v>237594</v>
      </c>
      <c r="E22" s="186">
        <f t="shared" si="1"/>
        <v>11.525805892959621</v>
      </c>
      <c r="F22" s="29"/>
      <c r="G22" s="147"/>
      <c r="H22" s="147"/>
      <c r="I22" s="147"/>
      <c r="J22" s="147"/>
      <c r="K22" s="147"/>
      <c r="L22" s="147"/>
      <c r="M22" s="147"/>
    </row>
    <row r="23" spans="2:13" s="33" customFormat="1" ht="18" customHeight="1" x14ac:dyDescent="0.2">
      <c r="B23" s="32" t="s">
        <v>46</v>
      </c>
      <c r="C23" s="30">
        <f t="shared" si="0"/>
        <v>62443</v>
      </c>
      <c r="D23" s="138">
        <v>62443</v>
      </c>
      <c r="E23" s="186">
        <f t="shared" si="1"/>
        <v>3.029141718116104</v>
      </c>
      <c r="F23" s="34"/>
      <c r="G23" s="147"/>
      <c r="H23" s="147"/>
      <c r="I23" s="147"/>
      <c r="J23" s="147"/>
      <c r="K23" s="147"/>
      <c r="L23" s="147"/>
      <c r="M23" s="147"/>
    </row>
    <row r="24" spans="2:13" s="28" customFormat="1" ht="18" customHeight="1" x14ac:dyDescent="0.2">
      <c r="B24" s="32" t="s">
        <v>47</v>
      </c>
      <c r="C24" s="30">
        <f t="shared" si="0"/>
        <v>22127</v>
      </c>
      <c r="D24" s="138">
        <v>22127</v>
      </c>
      <c r="E24" s="186">
        <f t="shared" si="1"/>
        <v>1.073392034283347</v>
      </c>
      <c r="F24" s="29"/>
      <c r="G24" s="147"/>
      <c r="H24" s="147"/>
      <c r="I24" s="147"/>
      <c r="J24" s="147"/>
      <c r="K24" s="147"/>
      <c r="L24" s="147"/>
      <c r="M24" s="147"/>
    </row>
    <row r="25" spans="2:13" s="28" customFormat="1" ht="18" customHeight="1" x14ac:dyDescent="0.2">
      <c r="B25" s="32" t="s">
        <v>48</v>
      </c>
      <c r="C25" s="30">
        <f t="shared" si="0"/>
        <v>113565</v>
      </c>
      <c r="D25" s="138">
        <v>113565</v>
      </c>
      <c r="E25" s="186">
        <f t="shared" si="1"/>
        <v>5.5090959630039453</v>
      </c>
      <c r="F25" s="29"/>
      <c r="G25" s="147"/>
      <c r="H25" s="147"/>
      <c r="I25" s="147"/>
      <c r="J25" s="147"/>
      <c r="K25" s="147"/>
      <c r="L25" s="147"/>
      <c r="M25" s="147"/>
    </row>
    <row r="26" spans="2:13" s="28" customFormat="1" ht="18" customHeight="1" x14ac:dyDescent="0.2">
      <c r="B26" s="32" t="s">
        <v>49</v>
      </c>
      <c r="C26" s="30">
        <f t="shared" si="0"/>
        <v>14582</v>
      </c>
      <c r="D26" s="138">
        <v>14582</v>
      </c>
      <c r="E26" s="187">
        <f t="shared" si="1"/>
        <v>0.70738024331901139</v>
      </c>
      <c r="F26" s="29"/>
      <c r="G26" s="147"/>
      <c r="H26" s="147"/>
      <c r="I26" s="147"/>
      <c r="J26" s="147"/>
      <c r="K26" s="147"/>
      <c r="L26" s="147"/>
      <c r="M26" s="147"/>
    </row>
    <row r="27" spans="2:13" s="28" customFormat="1" ht="18" customHeight="1" x14ac:dyDescent="0.2">
      <c r="B27" s="31" t="s">
        <v>4</v>
      </c>
      <c r="C27" s="30">
        <f t="shared" si="0"/>
        <v>5197</v>
      </c>
      <c r="D27" s="139">
        <v>5197</v>
      </c>
      <c r="E27" s="188">
        <f t="shared" si="1"/>
        <v>0.25210911565827065</v>
      </c>
      <c r="F27" s="29"/>
      <c r="G27" s="147"/>
      <c r="H27" s="147"/>
      <c r="I27" s="147"/>
      <c r="J27" s="147"/>
      <c r="K27" s="147"/>
      <c r="L27" s="147"/>
      <c r="M27" s="147"/>
    </row>
    <row r="28" spans="2:13" s="25" customFormat="1" ht="3.75" customHeight="1" x14ac:dyDescent="0.2">
      <c r="B28" s="26"/>
      <c r="C28" s="27"/>
      <c r="D28" s="26"/>
      <c r="E28" s="193"/>
      <c r="F28"/>
      <c r="G28" s="146"/>
      <c r="H28" s="146"/>
      <c r="I28" s="146"/>
      <c r="J28" s="146"/>
      <c r="K28" s="146"/>
      <c r="L28" s="146"/>
      <c r="M28" s="146"/>
    </row>
    <row r="29" spans="2:13" s="20" customFormat="1" ht="18" customHeight="1" x14ac:dyDescent="0.2">
      <c r="B29" s="24" t="s">
        <v>3</v>
      </c>
      <c r="C29" s="23"/>
      <c r="D29" s="22">
        <f>SUM(D10:D28)</f>
        <v>2061409</v>
      </c>
      <c r="E29" s="190">
        <f>D29*100/$D$29</f>
        <v>100</v>
      </c>
      <c r="F29" s="21"/>
      <c r="G29" s="135"/>
      <c r="H29" s="135"/>
      <c r="I29" s="135"/>
      <c r="J29" s="135"/>
      <c r="K29" s="135"/>
      <c r="L29" s="135"/>
      <c r="M29" s="135"/>
    </row>
    <row r="30" spans="2:13" s="19" customFormat="1" ht="23.25" customHeight="1" x14ac:dyDescent="0.2">
      <c r="B30" s="1071"/>
      <c r="C30" s="1071"/>
      <c r="D30" s="1071"/>
      <c r="E30" s="1071"/>
      <c r="F30" s="1071"/>
      <c r="G30" s="1071"/>
      <c r="H30" s="1071"/>
      <c r="I30" s="1071"/>
      <c r="J30" s="1071"/>
      <c r="K30" s="1071"/>
      <c r="L30" s="1071"/>
      <c r="M30" s="1071"/>
    </row>
    <row r="31" spans="2:13" ht="24" customHeight="1" x14ac:dyDescent="0.2">
      <c r="D31" s="18"/>
    </row>
  </sheetData>
  <mergeCells count="6">
    <mergeCell ref="B30:M30"/>
    <mergeCell ref="B3:F3"/>
    <mergeCell ref="D7:E7"/>
    <mergeCell ref="B7:B8"/>
    <mergeCell ref="B4:M4"/>
    <mergeCell ref="B5:M5"/>
  </mergeCells>
  <conditionalFormatting sqref="D10">
    <cfRule type="cellIs" dxfId="15" priority="21" stopIfTrue="1" operator="notEqual">
      <formula>#REF!+#REF!</formula>
    </cfRule>
  </conditionalFormatting>
  <conditionalFormatting sqref="D11">
    <cfRule type="cellIs" dxfId="14" priority="22" stopIfTrue="1" operator="notEqual">
      <formula>#REF!+#REF!</formula>
    </cfRule>
  </conditionalFormatting>
  <conditionalFormatting sqref="D12">
    <cfRule type="cellIs" dxfId="13" priority="23" stopIfTrue="1" operator="notEqual">
      <formula>#REF!+#REF!</formula>
    </cfRule>
  </conditionalFormatting>
  <conditionalFormatting sqref="D13:D27">
    <cfRule type="cellIs" dxfId="12" priority="24" stopIfTrue="1" operator="notEqual">
      <formula>#REF!+#REF!</formula>
    </cfRule>
  </conditionalFormatting>
  <printOptions horizontalCentered="1"/>
  <pageMargins left="0" right="0" top="0.43307086614173229" bottom="0.43307086614173229" header="0" footer="0"/>
  <pageSetup paperSize="9" scale="9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90" zoomScaleNormal="9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4.5703125" style="261" customWidth="1"/>
    <col min="8" max="8" width="9.28515625" style="261" customWidth="1"/>
    <col min="9" max="9" width="0.42578125" style="261" customWidth="1"/>
    <col min="10" max="10" width="10.85546875" style="261" customWidth="1"/>
    <col min="11" max="11" width="8.140625" style="261" customWidth="1"/>
    <col min="12" max="12" width="11.5703125" style="261" customWidth="1"/>
    <col min="13" max="13" width="4.140625" style="261" customWidth="1"/>
    <col min="14" max="14" width="6.140625" style="261" customWidth="1"/>
    <col min="15" max="15" width="3.7109375" style="259" customWidth="1"/>
    <col min="16" max="16" width="3.140625" style="261" customWidth="1"/>
    <col min="17" max="17" width="7" style="261" customWidth="1"/>
    <col min="18" max="18" width="5.7109375" style="261" customWidth="1"/>
    <col min="19" max="20" width="11.42578125" style="261"/>
    <col min="21" max="21" width="17.140625" style="261" customWidth="1"/>
    <col min="22" max="16384" width="11.42578125" style="261"/>
  </cols>
  <sheetData>
    <row r="1" spans="1:21" s="201" customFormat="1" ht="15" customHeight="1" x14ac:dyDescent="0.2">
      <c r="B1" s="202"/>
      <c r="C1" s="203"/>
      <c r="F1" s="203"/>
      <c r="I1" s="203"/>
      <c r="O1" s="204"/>
    </row>
    <row r="2" spans="1:21" s="205" customFormat="1" ht="52.5" customHeight="1" x14ac:dyDescent="0.2">
      <c r="B2" s="1047"/>
      <c r="C2" s="1047"/>
      <c r="D2" s="1047"/>
      <c r="E2" s="1047"/>
      <c r="F2" s="1047"/>
      <c r="G2" s="1047"/>
      <c r="H2" s="1047"/>
      <c r="I2" s="1047"/>
      <c r="O2" s="207"/>
    </row>
    <row r="3" spans="1:21" s="208" customFormat="1" ht="4.5" customHeight="1" x14ac:dyDescent="0.2">
      <c r="B3" s="1048"/>
      <c r="C3" s="1048"/>
      <c r="D3" s="1048"/>
      <c r="E3" s="1048"/>
      <c r="F3" s="1048"/>
      <c r="G3" s="1048"/>
      <c r="H3" s="1048"/>
      <c r="I3" s="1048"/>
      <c r="O3" s="207"/>
    </row>
    <row r="4" spans="1:21" s="208" customFormat="1" ht="17.25" customHeight="1" x14ac:dyDescent="0.2">
      <c r="A4" s="1048" t="s">
        <v>404</v>
      </c>
      <c r="B4" s="1048"/>
      <c r="C4" s="1048"/>
      <c r="D4" s="1048"/>
      <c r="E4" s="1048"/>
      <c r="F4" s="1048"/>
      <c r="G4" s="1048"/>
      <c r="H4" s="1048"/>
      <c r="I4" s="1048"/>
      <c r="J4" s="1048"/>
      <c r="K4" s="1048"/>
      <c r="L4" s="1048"/>
      <c r="M4" s="1048"/>
      <c r="N4" s="1048"/>
      <c r="O4" s="1048"/>
      <c r="P4" s="1048"/>
      <c r="Q4" s="1048"/>
      <c r="R4" s="1048"/>
      <c r="S4" s="1048"/>
      <c r="T4" s="1048"/>
      <c r="U4" s="1048"/>
    </row>
    <row r="5" spans="1:21" s="208" customFormat="1" ht="17.25" customHeight="1" x14ac:dyDescent="0.2">
      <c r="B5" s="1049" t="str">
        <f>porsaad!B6</f>
        <v>Situación a 30 de noviembre de 2023</v>
      </c>
      <c r="C5" s="1049"/>
      <c r="D5" s="1049"/>
      <c r="E5" s="1049"/>
      <c r="F5" s="1049"/>
      <c r="G5" s="1049"/>
      <c r="H5" s="1049"/>
      <c r="I5" s="1049"/>
      <c r="J5" s="1049"/>
      <c r="K5" s="1049"/>
      <c r="L5" s="1049"/>
      <c r="M5" s="1049"/>
      <c r="N5" s="1049"/>
      <c r="O5" s="1049"/>
      <c r="P5" s="1049"/>
      <c r="Q5" s="1049"/>
      <c r="R5" s="1049"/>
      <c r="S5" s="1049"/>
    </row>
    <row r="6" spans="1:21" s="208" customFormat="1" ht="6" customHeight="1" x14ac:dyDescent="0.2">
      <c r="O6" s="207"/>
    </row>
    <row r="7" spans="1:21" s="213" customFormat="1" ht="39.75" customHeight="1" x14ac:dyDescent="0.2">
      <c r="A7" s="209"/>
      <c r="B7" s="1050" t="s">
        <v>15</v>
      </c>
      <c r="C7" s="211"/>
      <c r="D7" s="1059" t="s">
        <v>115</v>
      </c>
      <c r="E7" s="1058"/>
      <c r="F7" s="211"/>
      <c r="G7" s="1059" t="s">
        <v>117</v>
      </c>
      <c r="H7" s="1058"/>
      <c r="I7" s="211"/>
      <c r="J7" s="1059" t="s">
        <v>16</v>
      </c>
      <c r="K7" s="1057"/>
      <c r="L7" s="1058"/>
      <c r="M7" s="430"/>
      <c r="N7" s="430"/>
      <c r="O7" s="431"/>
      <c r="P7" s="431"/>
      <c r="Q7" s="431"/>
      <c r="R7" s="431"/>
      <c r="S7" s="431"/>
      <c r="T7" s="431"/>
      <c r="U7" s="432"/>
    </row>
    <row r="8" spans="1:21" s="219" customFormat="1" ht="26.25" customHeight="1" x14ac:dyDescent="0.2">
      <c r="A8" s="214"/>
      <c r="B8" s="1052"/>
      <c r="C8" s="216"/>
      <c r="D8" s="217" t="s">
        <v>12</v>
      </c>
      <c r="E8" s="218" t="s">
        <v>13</v>
      </c>
      <c r="F8" s="216"/>
      <c r="G8" s="217" t="s">
        <v>12</v>
      </c>
      <c r="H8" s="218" t="s">
        <v>13</v>
      </c>
      <c r="I8" s="216"/>
      <c r="J8" s="217" t="s">
        <v>12</v>
      </c>
      <c r="K8" s="408" t="s">
        <v>119</v>
      </c>
      <c r="L8" s="218" t="s">
        <v>118</v>
      </c>
      <c r="M8" s="433"/>
      <c r="N8" s="434"/>
      <c r="O8" s="309"/>
      <c r="P8" s="309"/>
      <c r="Q8" s="309"/>
      <c r="R8" s="309"/>
      <c r="S8" s="435"/>
      <c r="T8" s="435"/>
      <c r="U8" s="435"/>
    </row>
    <row r="9" spans="1:21" s="223" customFormat="1" ht="4.5" customHeight="1" x14ac:dyDescent="0.2">
      <c r="A9" s="220"/>
      <c r="B9" s="221"/>
      <c r="C9" s="222"/>
      <c r="D9" s="221"/>
      <c r="E9" s="221"/>
      <c r="F9" s="222"/>
      <c r="G9" s="221"/>
      <c r="H9" s="221"/>
      <c r="I9" s="222"/>
      <c r="J9" s="221"/>
      <c r="K9" s="221"/>
      <c r="L9" s="221"/>
      <c r="M9" s="430"/>
      <c r="N9" s="434"/>
      <c r="O9" s="309"/>
      <c r="P9" s="309"/>
      <c r="Q9" s="309"/>
      <c r="R9" s="309"/>
      <c r="S9" s="231"/>
      <c r="T9" s="231"/>
      <c r="U9" s="231"/>
    </row>
    <row r="10" spans="1:21" s="232" customFormat="1" ht="18" customHeight="1" x14ac:dyDescent="0.15">
      <c r="A10" s="224"/>
      <c r="B10" s="225" t="s">
        <v>11</v>
      </c>
      <c r="C10" s="226"/>
      <c r="D10" s="404">
        <v>8500187</v>
      </c>
      <c r="E10" s="185">
        <v>17.904395579860061</v>
      </c>
      <c r="F10" s="226"/>
      <c r="G10" s="227">
        <v>1055830</v>
      </c>
      <c r="H10" s="228">
        <v>16.278233638280728</v>
      </c>
      <c r="I10" s="226"/>
      <c r="J10" s="229">
        <v>422976</v>
      </c>
      <c r="K10" s="576">
        <f t="shared" ref="K10:K27" si="0">J10*100/D10</f>
        <v>4.9760787615613635</v>
      </c>
      <c r="L10" s="230">
        <f>J10*100/G10</f>
        <v>40.06099466770219</v>
      </c>
      <c r="M10" s="304"/>
      <c r="N10" s="305">
        <f>_xlfn.RANK.EQ(L10,L$10:L$29,0)</f>
        <v>1</v>
      </c>
      <c r="O10" s="305">
        <v>1</v>
      </c>
      <c r="P10" s="305">
        <f>MATCH(O10,N$10:N$29,0)</f>
        <v>1</v>
      </c>
      <c r="Q10" s="306" t="str">
        <f>INDEX(B$10:B$29,P10,1)</f>
        <v>Andalucía</v>
      </c>
      <c r="R10" s="436">
        <f>INDEX(L$10:L$29,P10,1)</f>
        <v>40.06099466770219</v>
      </c>
      <c r="S10" s="231"/>
      <c r="T10" s="231"/>
      <c r="U10" s="231"/>
    </row>
    <row r="11" spans="1:21" s="232" customFormat="1" ht="18" customHeight="1" x14ac:dyDescent="0.15">
      <c r="A11" s="224"/>
      <c r="B11" s="233" t="s">
        <v>10</v>
      </c>
      <c r="C11" s="226"/>
      <c r="D11" s="405">
        <v>1326315</v>
      </c>
      <c r="E11" s="186">
        <v>2.793687765163531</v>
      </c>
      <c r="F11" s="226"/>
      <c r="G11" s="234">
        <v>194402</v>
      </c>
      <c r="H11" s="235">
        <v>2.9971881607352038</v>
      </c>
      <c r="I11" s="226"/>
      <c r="J11" s="236">
        <v>53885</v>
      </c>
      <c r="K11" s="577">
        <f t="shared" si="0"/>
        <v>4.0627603548176712</v>
      </c>
      <c r="L11" s="237">
        <f>J11*100/G11</f>
        <v>27.718336231108733</v>
      </c>
      <c r="M11" s="304"/>
      <c r="N11" s="305">
        <f t="shared" ref="N11:N26" si="1">_xlfn.RANK.EQ(L11,L$10:L$29,0)</f>
        <v>13</v>
      </c>
      <c r="O11" s="305">
        <v>2</v>
      </c>
      <c r="P11" s="305">
        <f t="shared" ref="P11:P27" si="2">MATCH(O11,N$10:N$29,0)</f>
        <v>7</v>
      </c>
      <c r="Q11" s="306" t="str">
        <f t="shared" ref="Q11:Q28" si="3">INDEX(B$10:B$29,P11,1)</f>
        <v>Castilla y León</v>
      </c>
      <c r="R11" s="436">
        <f t="shared" ref="R11:R28" si="4">INDEX(L$10:L$29,P11,1)</f>
        <v>37.119624862815527</v>
      </c>
      <c r="S11" s="231"/>
      <c r="T11" s="231"/>
      <c r="U11" s="231"/>
    </row>
    <row r="12" spans="1:21" s="232" customFormat="1" ht="18" customHeight="1" x14ac:dyDescent="0.15">
      <c r="A12" s="224"/>
      <c r="B12" s="233" t="s">
        <v>40</v>
      </c>
      <c r="C12" s="226"/>
      <c r="D12" s="405">
        <v>1004686</v>
      </c>
      <c r="E12" s="186">
        <v>2.1162235110294971</v>
      </c>
      <c r="F12" s="226"/>
      <c r="G12" s="234">
        <v>193502</v>
      </c>
      <c r="H12" s="235">
        <v>2.9833124323750959</v>
      </c>
      <c r="I12" s="226"/>
      <c r="J12" s="236">
        <v>47113</v>
      </c>
      <c r="K12" s="577">
        <f t="shared" si="0"/>
        <v>4.6893258192111764</v>
      </c>
      <c r="L12" s="237">
        <f>J12*100/G12</f>
        <v>24.347551963287202</v>
      </c>
      <c r="M12" s="304"/>
      <c r="N12" s="305">
        <f t="shared" si="1"/>
        <v>16</v>
      </c>
      <c r="O12" s="305">
        <v>3</v>
      </c>
      <c r="P12" s="305">
        <f t="shared" si="2"/>
        <v>11</v>
      </c>
      <c r="Q12" s="306" t="str">
        <f t="shared" si="3"/>
        <v>Extremadura</v>
      </c>
      <c r="R12" s="437">
        <f t="shared" si="4"/>
        <v>36.739299415761892</v>
      </c>
      <c r="S12" s="231"/>
      <c r="T12" s="231"/>
      <c r="U12" s="231"/>
    </row>
    <row r="13" spans="1:21" s="232" customFormat="1" ht="18" customHeight="1" x14ac:dyDescent="0.15">
      <c r="A13" s="224"/>
      <c r="B13" s="233" t="s">
        <v>41</v>
      </c>
      <c r="C13" s="226"/>
      <c r="D13" s="405">
        <v>1176659</v>
      </c>
      <c r="E13" s="186">
        <v>2.4784593796115968</v>
      </c>
      <c r="F13" s="226"/>
      <c r="G13" s="234">
        <v>122308</v>
      </c>
      <c r="H13" s="235">
        <v>1.8856806491867435</v>
      </c>
      <c r="I13" s="226"/>
      <c r="J13" s="236">
        <v>43539</v>
      </c>
      <c r="K13" s="577">
        <f t="shared" si="0"/>
        <v>3.7002224093811376</v>
      </c>
      <c r="L13" s="237">
        <f t="shared" ref="L13:L27" si="5">J13*100/G13</f>
        <v>35.597834974000065</v>
      </c>
      <c r="M13" s="304"/>
      <c r="N13" s="305">
        <f t="shared" si="1"/>
        <v>4</v>
      </c>
      <c r="O13" s="305">
        <v>4</v>
      </c>
      <c r="P13" s="305">
        <f t="shared" si="2"/>
        <v>4</v>
      </c>
      <c r="Q13" s="306" t="str">
        <f t="shared" si="3"/>
        <v>Balears, Illes</v>
      </c>
      <c r="R13" s="436">
        <f t="shared" si="4"/>
        <v>35.597834974000065</v>
      </c>
      <c r="S13" s="231"/>
      <c r="T13" s="231"/>
      <c r="U13" s="231"/>
    </row>
    <row r="14" spans="1:21" s="232" customFormat="1" ht="18" customHeight="1" x14ac:dyDescent="0.15">
      <c r="A14" s="224"/>
      <c r="B14" s="233" t="s">
        <v>9</v>
      </c>
      <c r="C14" s="226"/>
      <c r="D14" s="405">
        <v>2177701</v>
      </c>
      <c r="E14" s="186">
        <v>4.5870073397981521</v>
      </c>
      <c r="F14" s="226"/>
      <c r="G14" s="234">
        <v>246866</v>
      </c>
      <c r="H14" s="235">
        <v>3.8060506192737567</v>
      </c>
      <c r="I14" s="226"/>
      <c r="J14" s="236">
        <v>62675</v>
      </c>
      <c r="K14" s="577">
        <f t="shared" si="0"/>
        <v>2.8780351388918866</v>
      </c>
      <c r="L14" s="237">
        <f t="shared" si="5"/>
        <v>25.388267319112394</v>
      </c>
      <c r="M14" s="304"/>
      <c r="N14" s="305">
        <f t="shared" si="1"/>
        <v>15</v>
      </c>
      <c r="O14" s="305">
        <v>5</v>
      </c>
      <c r="P14" s="305">
        <f t="shared" si="2"/>
        <v>16</v>
      </c>
      <c r="Q14" s="306" t="str">
        <f t="shared" si="3"/>
        <v>País Vasco</v>
      </c>
      <c r="R14" s="436">
        <f t="shared" si="4"/>
        <v>33.737255507759585</v>
      </c>
      <c r="S14" s="231"/>
      <c r="T14" s="231"/>
      <c r="U14" s="231"/>
    </row>
    <row r="15" spans="1:21" s="232" customFormat="1" ht="18" customHeight="1" x14ac:dyDescent="0.15">
      <c r="A15" s="224"/>
      <c r="B15" s="233" t="s">
        <v>8</v>
      </c>
      <c r="C15" s="226"/>
      <c r="D15" s="406">
        <v>585402</v>
      </c>
      <c r="E15" s="186">
        <v>1.2330633409878207</v>
      </c>
      <c r="F15" s="226"/>
      <c r="G15" s="238">
        <v>99678</v>
      </c>
      <c r="H15" s="235">
        <v>1.5367831683098099</v>
      </c>
      <c r="I15" s="226"/>
      <c r="J15" s="238">
        <v>23808</v>
      </c>
      <c r="K15" s="578">
        <f t="shared" si="0"/>
        <v>4.0669488659075306</v>
      </c>
      <c r="L15" s="237">
        <f t="shared" si="5"/>
        <v>23.88490940829471</v>
      </c>
      <c r="M15" s="304"/>
      <c r="N15" s="305">
        <f t="shared" si="1"/>
        <v>17</v>
      </c>
      <c r="O15" s="305">
        <v>6</v>
      </c>
      <c r="P15" s="305">
        <f t="shared" si="2"/>
        <v>9</v>
      </c>
      <c r="Q15" s="306" t="str">
        <f t="shared" si="3"/>
        <v>Cataluña</v>
      </c>
      <c r="R15" s="436">
        <f t="shared" si="4"/>
        <v>32.903558728176286</v>
      </c>
      <c r="S15" s="231"/>
      <c r="T15" s="231"/>
      <c r="U15" s="231"/>
    </row>
    <row r="16" spans="1:21" s="232" customFormat="1" ht="18" customHeight="1" x14ac:dyDescent="0.15">
      <c r="A16" s="224"/>
      <c r="B16" s="233" t="s">
        <v>7</v>
      </c>
      <c r="C16" s="226"/>
      <c r="D16" s="405">
        <v>2372640</v>
      </c>
      <c r="E16" s="186">
        <v>4.9976177145984177</v>
      </c>
      <c r="F16" s="226"/>
      <c r="G16" s="234">
        <v>420966</v>
      </c>
      <c r="H16" s="235">
        <v>6.4902331831568389</v>
      </c>
      <c r="I16" s="226"/>
      <c r="J16" s="236">
        <v>156261</v>
      </c>
      <c r="K16" s="577">
        <f t="shared" si="0"/>
        <v>6.5859548856969452</v>
      </c>
      <c r="L16" s="237">
        <f t="shared" si="5"/>
        <v>37.119624862815527</v>
      </c>
      <c r="M16" s="304"/>
      <c r="N16" s="305">
        <f t="shared" si="1"/>
        <v>2</v>
      </c>
      <c r="O16" s="305">
        <v>7</v>
      </c>
      <c r="P16" s="305">
        <f t="shared" si="2"/>
        <v>8</v>
      </c>
      <c r="Q16" s="306" t="str">
        <f t="shared" si="3"/>
        <v>Castilla - La Mancha</v>
      </c>
      <c r="R16" s="436">
        <f t="shared" si="4"/>
        <v>32.833566144135752</v>
      </c>
      <c r="S16" s="231"/>
      <c r="T16" s="231"/>
      <c r="U16" s="231"/>
    </row>
    <row r="17" spans="1:21" s="232" customFormat="1" ht="18" customHeight="1" x14ac:dyDescent="0.15">
      <c r="A17" s="224"/>
      <c r="B17" s="233" t="s">
        <v>43</v>
      </c>
      <c r="C17" s="226"/>
      <c r="D17" s="405">
        <v>2053328</v>
      </c>
      <c r="E17" s="186">
        <v>4.3250338806902606</v>
      </c>
      <c r="F17" s="226"/>
      <c r="G17" s="234">
        <v>289935</v>
      </c>
      <c r="H17" s="235">
        <v>4.4700658912087397</v>
      </c>
      <c r="I17" s="226"/>
      <c r="J17" s="236">
        <v>95196</v>
      </c>
      <c r="K17" s="577">
        <f t="shared" si="0"/>
        <v>4.6361808731970733</v>
      </c>
      <c r="L17" s="237">
        <f t="shared" si="5"/>
        <v>32.833566144135752</v>
      </c>
      <c r="M17" s="304"/>
      <c r="N17" s="305">
        <f t="shared" si="1"/>
        <v>7</v>
      </c>
      <c r="O17" s="305">
        <v>8</v>
      </c>
      <c r="P17" s="305">
        <f t="shared" si="2"/>
        <v>17</v>
      </c>
      <c r="Q17" s="306" t="str">
        <f t="shared" si="3"/>
        <v>Rioja, La</v>
      </c>
      <c r="R17" s="436">
        <f t="shared" si="4"/>
        <v>32.310385322727171</v>
      </c>
      <c r="S17" s="231"/>
      <c r="T17" s="231"/>
      <c r="U17" s="231"/>
    </row>
    <row r="18" spans="1:21" s="232" customFormat="1" ht="18" customHeight="1" x14ac:dyDescent="0.15">
      <c r="A18" s="224"/>
      <c r="B18" s="233" t="s">
        <v>44</v>
      </c>
      <c r="C18" s="226"/>
      <c r="D18" s="405">
        <v>7792611</v>
      </c>
      <c r="E18" s="186">
        <v>16.413990650319683</v>
      </c>
      <c r="F18" s="226"/>
      <c r="G18" s="234">
        <v>1069708</v>
      </c>
      <c r="H18" s="235">
        <v>16.492197369593594</v>
      </c>
      <c r="I18" s="226"/>
      <c r="J18" s="236">
        <v>351972</v>
      </c>
      <c r="K18" s="577">
        <f t="shared" si="0"/>
        <v>4.5167402812741457</v>
      </c>
      <c r="L18" s="237">
        <f t="shared" si="5"/>
        <v>32.903558728176286</v>
      </c>
      <c r="M18" s="304"/>
      <c r="N18" s="305">
        <f t="shared" si="1"/>
        <v>6</v>
      </c>
      <c r="O18" s="305">
        <v>9</v>
      </c>
      <c r="P18" s="305">
        <f t="shared" si="2"/>
        <v>20</v>
      </c>
      <c r="Q18" s="306" t="str">
        <f t="shared" si="3"/>
        <v>TOTAL</v>
      </c>
      <c r="R18" s="436">
        <f t="shared" si="4"/>
        <v>31.781723692312816</v>
      </c>
      <c r="S18" s="231"/>
      <c r="T18" s="231"/>
      <c r="U18" s="231"/>
    </row>
    <row r="19" spans="1:21" s="232" customFormat="1" ht="18" customHeight="1" x14ac:dyDescent="0.15">
      <c r="A19" s="224"/>
      <c r="B19" s="233" t="s">
        <v>6</v>
      </c>
      <c r="C19" s="226"/>
      <c r="D19" s="405">
        <v>5097967</v>
      </c>
      <c r="E19" s="186">
        <v>10.738118799159649</v>
      </c>
      <c r="F19" s="226"/>
      <c r="G19" s="234">
        <v>656267</v>
      </c>
      <c r="H19" s="235">
        <v>10.11798069300321</v>
      </c>
      <c r="I19" s="226"/>
      <c r="J19" s="236">
        <v>206145</v>
      </c>
      <c r="K19" s="577">
        <f t="shared" si="0"/>
        <v>4.0436707416897759</v>
      </c>
      <c r="L19" s="237">
        <f t="shared" si="5"/>
        <v>31.411757714466827</v>
      </c>
      <c r="M19" s="304"/>
      <c r="N19" s="305">
        <f t="shared" si="1"/>
        <v>10</v>
      </c>
      <c r="O19" s="305">
        <v>10</v>
      </c>
      <c r="P19" s="305">
        <f t="shared" si="2"/>
        <v>10</v>
      </c>
      <c r="Q19" s="306" t="str">
        <f t="shared" si="3"/>
        <v>Comunitat Valenciana</v>
      </c>
      <c r="R19" s="437">
        <f t="shared" si="4"/>
        <v>31.411757714466827</v>
      </c>
      <c r="S19" s="231"/>
      <c r="T19" s="231"/>
      <c r="U19" s="231"/>
    </row>
    <row r="20" spans="1:21" s="232" customFormat="1" ht="18" customHeight="1" x14ac:dyDescent="0.15">
      <c r="A20" s="224"/>
      <c r="B20" s="233" t="s">
        <v>5</v>
      </c>
      <c r="C20" s="226"/>
      <c r="D20" s="405">
        <v>1054776</v>
      </c>
      <c r="E20" s="186">
        <v>2.221730739822839</v>
      </c>
      <c r="F20" s="226"/>
      <c r="G20" s="234">
        <v>159524</v>
      </c>
      <c r="H20" s="235">
        <v>2.4594574343531583</v>
      </c>
      <c r="I20" s="226"/>
      <c r="J20" s="236">
        <v>58608</v>
      </c>
      <c r="K20" s="577">
        <f t="shared" si="0"/>
        <v>5.5564404195772372</v>
      </c>
      <c r="L20" s="237">
        <f t="shared" si="5"/>
        <v>36.739299415761892</v>
      </c>
      <c r="M20" s="304"/>
      <c r="N20" s="305">
        <f t="shared" si="1"/>
        <v>3</v>
      </c>
      <c r="O20" s="305">
        <v>11</v>
      </c>
      <c r="P20" s="305">
        <f t="shared" si="2"/>
        <v>14</v>
      </c>
      <c r="Q20" s="306" t="str">
        <f t="shared" si="3"/>
        <v>Murcia, Región de</v>
      </c>
      <c r="R20" s="436">
        <f t="shared" si="4"/>
        <v>31.000928394473323</v>
      </c>
      <c r="S20" s="231"/>
      <c r="T20" s="231"/>
      <c r="U20" s="231"/>
    </row>
    <row r="21" spans="1:21" s="232" customFormat="1" ht="18" customHeight="1" x14ac:dyDescent="0.15">
      <c r="A21" s="224"/>
      <c r="B21" s="233" t="s">
        <v>38</v>
      </c>
      <c r="C21" s="226"/>
      <c r="D21" s="405">
        <v>2690464</v>
      </c>
      <c r="E21" s="186">
        <v>5.6670672950339354</v>
      </c>
      <c r="F21" s="226"/>
      <c r="G21" s="234">
        <v>485558</v>
      </c>
      <c r="H21" s="235">
        <v>7.4860787900858226</v>
      </c>
      <c r="I21" s="226"/>
      <c r="J21" s="236">
        <v>83723</v>
      </c>
      <c r="K21" s="577">
        <f t="shared" si="0"/>
        <v>3.1118424182594526</v>
      </c>
      <c r="L21" s="237">
        <f t="shared" si="5"/>
        <v>17.242636307094106</v>
      </c>
      <c r="M21" s="304"/>
      <c r="N21" s="305">
        <f t="shared" si="1"/>
        <v>19</v>
      </c>
      <c r="O21" s="305">
        <v>12</v>
      </c>
      <c r="P21" s="305">
        <f t="shared" si="2"/>
        <v>13</v>
      </c>
      <c r="Q21" s="306" t="str">
        <f t="shared" si="3"/>
        <v>Madrid, Comunidad de</v>
      </c>
      <c r="R21" s="436">
        <f t="shared" si="4"/>
        <v>29.567048335131542</v>
      </c>
      <c r="S21" s="231"/>
      <c r="T21" s="231"/>
      <c r="U21" s="231"/>
    </row>
    <row r="22" spans="1:21" s="232" customFormat="1" ht="18" customHeight="1" x14ac:dyDescent="0.15">
      <c r="A22" s="224"/>
      <c r="B22" s="233" t="s">
        <v>45</v>
      </c>
      <c r="C22" s="226"/>
      <c r="D22" s="405">
        <v>6750336</v>
      </c>
      <c r="E22" s="186">
        <v>14.218591431102663</v>
      </c>
      <c r="F22" s="226"/>
      <c r="G22" s="234">
        <v>803577</v>
      </c>
      <c r="H22" s="235">
        <v>12.389129076033749</v>
      </c>
      <c r="I22" s="226"/>
      <c r="J22" s="236">
        <v>237594</v>
      </c>
      <c r="K22" s="577">
        <f t="shared" si="0"/>
        <v>3.5197359064793221</v>
      </c>
      <c r="L22" s="237">
        <f t="shared" si="5"/>
        <v>29.567048335131542</v>
      </c>
      <c r="M22" s="304"/>
      <c r="N22" s="305">
        <f t="shared" si="1"/>
        <v>12</v>
      </c>
      <c r="O22" s="305">
        <v>13</v>
      </c>
      <c r="P22" s="305">
        <f t="shared" si="2"/>
        <v>2</v>
      </c>
      <c r="Q22" s="306" t="str">
        <f t="shared" si="3"/>
        <v>Aragón</v>
      </c>
      <c r="R22" s="436">
        <f t="shared" si="4"/>
        <v>27.718336231108733</v>
      </c>
      <c r="S22" s="231"/>
      <c r="T22" s="231"/>
      <c r="U22" s="231"/>
    </row>
    <row r="23" spans="1:21" s="240" customFormat="1" ht="18" customHeight="1" x14ac:dyDescent="0.15">
      <c r="A23" s="239"/>
      <c r="B23" s="233" t="s">
        <v>46</v>
      </c>
      <c r="C23" s="226"/>
      <c r="D23" s="405">
        <v>1531878</v>
      </c>
      <c r="E23" s="186">
        <v>3.2266760357254345</v>
      </c>
      <c r="F23" s="226"/>
      <c r="G23" s="234">
        <v>201423</v>
      </c>
      <c r="H23" s="235">
        <v>3.1054342594200008</v>
      </c>
      <c r="I23" s="226"/>
      <c r="J23" s="236">
        <v>62443</v>
      </c>
      <c r="K23" s="577">
        <f t="shared" si="0"/>
        <v>4.0762384471870474</v>
      </c>
      <c r="L23" s="237">
        <f t="shared" si="5"/>
        <v>31.000928394473323</v>
      </c>
      <c r="M23" s="304"/>
      <c r="N23" s="305">
        <f t="shared" si="1"/>
        <v>11</v>
      </c>
      <c r="O23" s="305">
        <v>14</v>
      </c>
      <c r="P23" s="305">
        <f t="shared" si="2"/>
        <v>15</v>
      </c>
      <c r="Q23" s="306" t="str">
        <f t="shared" si="3"/>
        <v>Navarra, Comunidad Foral de</v>
      </c>
      <c r="R23" s="436">
        <f t="shared" si="4"/>
        <v>26.79365002482351</v>
      </c>
      <c r="S23" s="231"/>
      <c r="T23" s="231"/>
      <c r="U23" s="231"/>
    </row>
    <row r="24" spans="1:21" s="232" customFormat="1" ht="18" customHeight="1" x14ac:dyDescent="0.15">
      <c r="B24" s="233" t="s">
        <v>47</v>
      </c>
      <c r="C24" s="226"/>
      <c r="D24" s="406">
        <v>664117</v>
      </c>
      <c r="E24" s="186">
        <v>1.3988649284198011</v>
      </c>
      <c r="F24" s="226"/>
      <c r="G24" s="238">
        <v>82583</v>
      </c>
      <c r="H24" s="235">
        <v>1.2732214168475393</v>
      </c>
      <c r="I24" s="226"/>
      <c r="J24" s="241">
        <v>22127</v>
      </c>
      <c r="K24" s="579">
        <f t="shared" si="0"/>
        <v>3.3317924401874972</v>
      </c>
      <c r="L24" s="237">
        <f t="shared" si="5"/>
        <v>26.79365002482351</v>
      </c>
      <c r="M24" s="304"/>
      <c r="N24" s="305">
        <f t="shared" si="1"/>
        <v>14</v>
      </c>
      <c r="O24" s="305">
        <v>15</v>
      </c>
      <c r="P24" s="305">
        <f t="shared" si="2"/>
        <v>5</v>
      </c>
      <c r="Q24" s="306" t="str">
        <f t="shared" si="3"/>
        <v>Canarias</v>
      </c>
      <c r="R24" s="436">
        <f t="shared" si="4"/>
        <v>25.388267319112394</v>
      </c>
      <c r="S24" s="231"/>
      <c r="T24" s="231"/>
      <c r="U24" s="231"/>
    </row>
    <row r="25" spans="1:21" s="232" customFormat="1" ht="18" customHeight="1" x14ac:dyDescent="0.15">
      <c r="B25" s="233" t="s">
        <v>48</v>
      </c>
      <c r="C25" s="226"/>
      <c r="D25" s="406">
        <v>2208174</v>
      </c>
      <c r="E25" s="186">
        <v>4.6511942390399073</v>
      </c>
      <c r="F25" s="226"/>
      <c r="G25" s="238">
        <v>336616</v>
      </c>
      <c r="H25" s="235">
        <v>5.1897690862956214</v>
      </c>
      <c r="I25" s="226"/>
      <c r="J25" s="241">
        <v>113565</v>
      </c>
      <c r="K25" s="579">
        <f t="shared" si="0"/>
        <v>5.1429371054998381</v>
      </c>
      <c r="L25" s="237">
        <f t="shared" si="5"/>
        <v>33.737255507759585</v>
      </c>
      <c r="M25" s="304"/>
      <c r="N25" s="305">
        <f t="shared" si="1"/>
        <v>5</v>
      </c>
      <c r="O25" s="305">
        <v>16</v>
      </c>
      <c r="P25" s="305">
        <f t="shared" si="2"/>
        <v>3</v>
      </c>
      <c r="Q25" s="306" t="str">
        <f t="shared" si="3"/>
        <v>Asturias, Principado de</v>
      </c>
      <c r="R25" s="437">
        <f t="shared" si="4"/>
        <v>24.347551963287202</v>
      </c>
      <c r="S25" s="231"/>
      <c r="T25" s="231"/>
      <c r="U25" s="231"/>
    </row>
    <row r="26" spans="1:21" s="232" customFormat="1" ht="18" customHeight="1" x14ac:dyDescent="0.15">
      <c r="B26" s="233" t="s">
        <v>49</v>
      </c>
      <c r="C26" s="226"/>
      <c r="D26" s="406">
        <v>319892</v>
      </c>
      <c r="E26" s="187">
        <v>0.67380551872948147</v>
      </c>
      <c r="F26" s="226"/>
      <c r="G26" s="238">
        <v>45131</v>
      </c>
      <c r="H26" s="242">
        <v>0.69580610735558523</v>
      </c>
      <c r="I26" s="226"/>
      <c r="J26" s="241">
        <v>14582</v>
      </c>
      <c r="K26" s="579">
        <f t="shared" si="0"/>
        <v>4.5584134645442838</v>
      </c>
      <c r="L26" s="243">
        <f t="shared" si="5"/>
        <v>32.310385322727171</v>
      </c>
      <c r="M26" s="304"/>
      <c r="N26" s="305">
        <f t="shared" si="1"/>
        <v>8</v>
      </c>
      <c r="O26" s="305">
        <v>17</v>
      </c>
      <c r="P26" s="305">
        <f t="shared" si="2"/>
        <v>6</v>
      </c>
      <c r="Q26" s="306" t="str">
        <f t="shared" si="3"/>
        <v>Cantabria</v>
      </c>
      <c r="R26" s="436">
        <f t="shared" si="4"/>
        <v>23.88490940829471</v>
      </c>
      <c r="S26" s="231"/>
      <c r="T26" s="231"/>
      <c r="U26" s="231"/>
    </row>
    <row r="27" spans="1:21" s="232" customFormat="1" ht="18" customHeight="1" x14ac:dyDescent="0.15">
      <c r="B27" s="244" t="s">
        <v>4</v>
      </c>
      <c r="C27" s="226"/>
      <c r="D27" s="407">
        <v>168287</v>
      </c>
      <c r="E27" s="188">
        <v>0.35447185090726951</v>
      </c>
      <c r="F27" s="226"/>
      <c r="G27" s="245">
        <v>22272</v>
      </c>
      <c r="H27" s="246">
        <v>0.34337802448480192</v>
      </c>
      <c r="I27" s="226"/>
      <c r="J27" s="247">
        <v>5197</v>
      </c>
      <c r="K27" s="580">
        <f t="shared" si="0"/>
        <v>3.0881767456785134</v>
      </c>
      <c r="L27" s="248">
        <f t="shared" si="5"/>
        <v>23.334231321839081</v>
      </c>
      <c r="M27" s="304"/>
      <c r="N27" s="305">
        <f>_xlfn.RANK.EQ(L27,L$10:L$29,0)</f>
        <v>18</v>
      </c>
      <c r="O27" s="305">
        <v>18</v>
      </c>
      <c r="P27" s="305">
        <f t="shared" si="2"/>
        <v>18</v>
      </c>
      <c r="Q27" s="306" t="str">
        <f t="shared" si="3"/>
        <v>Ceuta y Melilla</v>
      </c>
      <c r="R27" s="436">
        <f t="shared" si="4"/>
        <v>23.334231321839081</v>
      </c>
      <c r="S27" s="231"/>
      <c r="T27" s="231"/>
      <c r="U27" s="231"/>
    </row>
    <row r="28" spans="1:21" s="223" customFormat="1" ht="3.75" customHeight="1" x14ac:dyDescent="0.15">
      <c r="A28" s="220"/>
      <c r="B28" s="221"/>
      <c r="C28" s="222"/>
      <c r="D28" s="221"/>
      <c r="E28" s="249"/>
      <c r="F28" s="222"/>
      <c r="G28" s="221"/>
      <c r="H28" s="249"/>
      <c r="I28" s="222"/>
      <c r="J28" s="221"/>
      <c r="K28" s="221"/>
      <c r="L28" s="250"/>
      <c r="M28" s="304"/>
      <c r="N28" s="309"/>
      <c r="O28" s="309"/>
      <c r="P28" s="305">
        <f>MATCH(O29,N$10:N$29,0)</f>
        <v>12</v>
      </c>
      <c r="Q28" s="306" t="str">
        <f t="shared" si="3"/>
        <v>Galicia</v>
      </c>
      <c r="R28" s="436">
        <f t="shared" si="4"/>
        <v>17.242636307094106</v>
      </c>
      <c r="S28" s="231"/>
      <c r="T28" s="231"/>
      <c r="U28" s="231"/>
    </row>
    <row r="29" spans="1:21" s="251" customFormat="1" ht="18" customHeight="1" x14ac:dyDescent="0.15">
      <c r="B29" s="252" t="s">
        <v>3</v>
      </c>
      <c r="C29" s="211"/>
      <c r="D29" s="253">
        <f>SUM(D10:D27)</f>
        <v>47475420</v>
      </c>
      <c r="E29" s="254">
        <f>SUM(E10:E27)</f>
        <v>100</v>
      </c>
      <c r="F29" s="211"/>
      <c r="G29" s="253">
        <f>SUM(G10:G27)</f>
        <v>6486146</v>
      </c>
      <c r="H29" s="254">
        <f>SUM(H10:H27)</f>
        <v>99.999999999999986</v>
      </c>
      <c r="I29" s="211"/>
      <c r="J29" s="253">
        <f>SUM(J10:J27)</f>
        <v>2061409</v>
      </c>
      <c r="K29" s="409">
        <f>J29*100/D29</f>
        <v>4.3420553204163337</v>
      </c>
      <c r="L29" s="255">
        <f>J29*100/G29</f>
        <v>31.781723692312816</v>
      </c>
      <c r="M29" s="304"/>
      <c r="N29" s="305">
        <f>_xlfn.RANK.EQ(L29,L$10:L$29,0)</f>
        <v>9</v>
      </c>
      <c r="O29" s="305">
        <v>19</v>
      </c>
      <c r="P29" s="309"/>
      <c r="Q29" s="309"/>
      <c r="R29" s="438"/>
      <c r="S29" s="439"/>
      <c r="T29" s="439"/>
      <c r="U29" s="439"/>
    </row>
    <row r="30" spans="1:21" s="256" customFormat="1" ht="5.25" customHeight="1" x14ac:dyDescent="0.2">
      <c r="B30" s="257" t="s">
        <v>42</v>
      </c>
      <c r="C30" s="258"/>
      <c r="D30" s="258"/>
      <c r="E30" s="258"/>
      <c r="F30" s="258"/>
      <c r="G30" s="258"/>
      <c r="H30" s="258"/>
      <c r="I30" s="258"/>
      <c r="O30" s="259"/>
    </row>
    <row r="31" spans="1:21" s="251" customFormat="1" ht="5.25" customHeight="1" x14ac:dyDescent="0.2">
      <c r="B31" s="257" t="s">
        <v>50</v>
      </c>
      <c r="C31" s="260"/>
      <c r="D31" s="260"/>
      <c r="E31" s="260"/>
      <c r="F31" s="260"/>
      <c r="G31" s="260"/>
      <c r="H31" s="260"/>
      <c r="I31" s="260"/>
      <c r="O31" s="259"/>
    </row>
    <row r="32" spans="1:21" s="251" customFormat="1" ht="13.5" customHeight="1" x14ac:dyDescent="0.2">
      <c r="B32" s="1071" t="s">
        <v>488</v>
      </c>
      <c r="C32" s="1071"/>
      <c r="D32" s="1071"/>
      <c r="E32" s="1071"/>
      <c r="F32" s="1071"/>
      <c r="G32" s="1071"/>
      <c r="H32" s="1071"/>
      <c r="I32" s="1071"/>
      <c r="J32" s="1071"/>
      <c r="K32" s="1071"/>
      <c r="L32" s="1071"/>
      <c r="M32" s="1071"/>
      <c r="O32" s="259"/>
    </row>
    <row r="33" spans="2:19" ht="24.75" customHeight="1" x14ac:dyDescent="0.2">
      <c r="B33" s="1078" t="s">
        <v>251</v>
      </c>
      <c r="C33" s="1078"/>
      <c r="D33" s="1078"/>
      <c r="E33" s="1078"/>
      <c r="F33" s="1078"/>
      <c r="G33" s="1078"/>
      <c r="H33" s="1078"/>
      <c r="I33" s="1078"/>
      <c r="J33" s="1078"/>
      <c r="K33" s="1078"/>
      <c r="L33" s="1078"/>
      <c r="M33" s="1078"/>
      <c r="N33" s="1078"/>
      <c r="O33" s="1078"/>
      <c r="P33" s="1078"/>
      <c r="Q33" s="1078"/>
      <c r="R33" s="262"/>
      <c r="S33" s="262"/>
    </row>
    <row r="34" spans="2:19" ht="4.5" customHeight="1" x14ac:dyDescent="0.2">
      <c r="B34" s="1079"/>
      <c r="C34" s="1079"/>
      <c r="D34" s="1079"/>
      <c r="E34" s="1079"/>
      <c r="F34" s="1079"/>
      <c r="G34" s="1079"/>
      <c r="H34" s="1079"/>
      <c r="I34" s="1079"/>
      <c r="J34" s="1079"/>
      <c r="K34" s="1079"/>
      <c r="L34" s="1079"/>
      <c r="M34" s="1079"/>
      <c r="N34" s="1079"/>
      <c r="O34" s="1079"/>
      <c r="P34" s="1079"/>
      <c r="Q34" s="581"/>
      <c r="R34" s="262"/>
      <c r="S34" s="262"/>
    </row>
    <row r="37" spans="2:19" x14ac:dyDescent="0.2">
      <c r="L37" s="263"/>
      <c r="M37" s="263"/>
      <c r="N37" s="263"/>
    </row>
  </sheetData>
  <mergeCells count="11">
    <mergeCell ref="B32:M32"/>
    <mergeCell ref="B33:Q33"/>
    <mergeCell ref="B34:P34"/>
    <mergeCell ref="B2:I2"/>
    <mergeCell ref="B3:I3"/>
    <mergeCell ref="A4:U4"/>
    <mergeCell ref="B5:S5"/>
    <mergeCell ref="B7:B8"/>
    <mergeCell ref="D7:E7"/>
    <mergeCell ref="G7:H7"/>
    <mergeCell ref="J7:L7"/>
  </mergeCells>
  <printOptions horizontalCentered="1"/>
  <pageMargins left="0" right="0" top="0.43307086614173229" bottom="0.43307086614173229" header="0" footer="0"/>
  <pageSetup paperSize="9" scale="85"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2"/>
  <sheetViews>
    <sheetView showGridLines="0" zoomScale="90" zoomScaleNormal="9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8.42578125" style="261" bestFit="1" customWidth="1"/>
    <col min="14" max="14" width="8.42578125" style="261" customWidth="1"/>
    <col min="15" max="15" width="8.42578125" style="261" bestFit="1" customWidth="1"/>
    <col min="16" max="16" width="0.42578125" style="261" customWidth="1"/>
    <col min="17" max="17" width="8.5703125" style="261" bestFit="1" customWidth="1"/>
    <col min="18" max="18" width="6.85546875" style="261" customWidth="1"/>
    <col min="19" max="19" width="8.42578125" style="261" customWidth="1"/>
    <col min="20" max="20" width="6.85546875" style="261" bestFit="1" customWidth="1"/>
    <col min="21" max="21" width="8.42578125" style="261" customWidth="1"/>
    <col min="22" max="22" width="6.85546875" style="261" bestFit="1" customWidth="1"/>
    <col min="23" max="23" width="0.42578125" style="261" customWidth="1"/>
    <col min="24" max="24" width="10.28515625" style="261" bestFit="1" customWidth="1"/>
    <col min="25" max="25" width="7" style="261" customWidth="1"/>
    <col min="26" max="26" width="8.42578125" style="261" customWidth="1"/>
    <col min="27" max="27" width="6.85546875" style="261" bestFit="1" customWidth="1"/>
    <col min="28" max="28" width="8.42578125" style="261" customWidth="1"/>
    <col min="29" max="29" width="6.855468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7"/>
      <c r="C2" s="1047"/>
    </row>
    <row r="3" spans="1:53" s="208" customFormat="1" ht="4.5" customHeight="1" x14ac:dyDescent="0.2">
      <c r="B3" s="1048"/>
      <c r="C3" s="1048"/>
    </row>
    <row r="4" spans="1:53" s="208" customFormat="1" ht="17.25" customHeight="1" x14ac:dyDescent="0.2">
      <c r="A4" s="1048" t="s">
        <v>405</v>
      </c>
      <c r="B4" s="1048"/>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1048"/>
      <c r="AA4" s="1048"/>
      <c r="AB4" s="1048"/>
      <c r="AC4" s="1048"/>
    </row>
    <row r="5" spans="1:53" s="208" customFormat="1" ht="17.25" customHeight="1" x14ac:dyDescent="0.2">
      <c r="B5" s="1049" t="str">
        <f>porsaad!B6</f>
        <v>Situación a 30 de noviembre de 2023</v>
      </c>
      <c r="C5" s="1049"/>
      <c r="D5" s="1049"/>
      <c r="E5" s="1049"/>
      <c r="F5" s="1049"/>
      <c r="G5" s="1049"/>
      <c r="H5" s="1049"/>
      <c r="I5" s="1049"/>
      <c r="J5" s="1049"/>
      <c r="K5" s="1049"/>
      <c r="L5" s="1049"/>
      <c r="M5" s="1049"/>
      <c r="N5" s="1049"/>
      <c r="O5" s="1049"/>
      <c r="P5" s="1049"/>
      <c r="Q5" s="1049"/>
      <c r="R5" s="1049"/>
      <c r="S5" s="1049"/>
      <c r="T5" s="1049"/>
      <c r="U5" s="1049"/>
      <c r="V5" s="1049"/>
      <c r="W5" s="1049"/>
      <c r="X5" s="1049"/>
      <c r="Y5" s="1049"/>
      <c r="Z5" s="1049"/>
      <c r="AA5" s="1049"/>
      <c r="AB5" s="1049"/>
      <c r="AC5" s="1049"/>
    </row>
    <row r="6" spans="1:53" s="208" customFormat="1" ht="6" customHeight="1" x14ac:dyDescent="0.2"/>
    <row r="7" spans="1:53" s="213" customFormat="1" ht="12.75" customHeight="1" x14ac:dyDescent="0.2">
      <c r="A7" s="209"/>
      <c r="B7" s="1050" t="s">
        <v>15</v>
      </c>
      <c r="C7" s="211"/>
      <c r="D7" s="1053" t="s">
        <v>16</v>
      </c>
      <c r="E7" s="1054"/>
      <c r="F7" s="1054"/>
      <c r="G7" s="1054"/>
      <c r="H7" s="1054"/>
      <c r="I7" s="568"/>
      <c r="J7" s="1057"/>
      <c r="K7" s="1057"/>
      <c r="L7" s="1057"/>
      <c r="M7" s="1057"/>
      <c r="N7" s="1057"/>
      <c r="O7" s="1057"/>
      <c r="P7" s="568"/>
      <c r="Q7" s="1057"/>
      <c r="R7" s="1057"/>
      <c r="S7" s="1057"/>
      <c r="T7" s="1057"/>
      <c r="U7" s="1057"/>
      <c r="V7" s="1057"/>
      <c r="W7" s="568"/>
      <c r="X7" s="1057"/>
      <c r="Y7" s="1057"/>
      <c r="Z7" s="1057"/>
      <c r="AA7" s="1057"/>
      <c r="AB7" s="1057"/>
      <c r="AC7" s="1058"/>
      <c r="AD7" s="430"/>
      <c r="AE7" s="430"/>
      <c r="AF7" s="431"/>
      <c r="AG7" s="431"/>
      <c r="AH7" s="431"/>
      <c r="AI7" s="431"/>
      <c r="AJ7" s="431"/>
      <c r="AK7" s="431"/>
      <c r="AL7" s="432"/>
    </row>
    <row r="8" spans="1:53" s="213" customFormat="1" ht="33.75" customHeight="1" x14ac:dyDescent="0.2">
      <c r="A8" s="209"/>
      <c r="B8" s="1051"/>
      <c r="C8" s="211"/>
      <c r="D8" s="1055"/>
      <c r="E8" s="1056"/>
      <c r="F8" s="1056"/>
      <c r="G8" s="1056"/>
      <c r="H8" s="1056"/>
      <c r="I8" s="501"/>
      <c r="J8" s="1059" t="s">
        <v>180</v>
      </c>
      <c r="K8" s="1057"/>
      <c r="L8" s="1057"/>
      <c r="M8" s="1057"/>
      <c r="N8" s="1057"/>
      <c r="O8" s="1058"/>
      <c r="P8" s="211"/>
      <c r="Q8" s="1059" t="s">
        <v>181</v>
      </c>
      <c r="R8" s="1057"/>
      <c r="S8" s="1057"/>
      <c r="T8" s="1057"/>
      <c r="U8" s="1057"/>
      <c r="V8" s="1058"/>
      <c r="W8" s="211"/>
      <c r="X8" s="1059" t="s">
        <v>182</v>
      </c>
      <c r="Y8" s="1057"/>
      <c r="Z8" s="1057"/>
      <c r="AA8" s="1057"/>
      <c r="AB8" s="1057"/>
      <c r="AC8" s="1058"/>
      <c r="AD8" s="430"/>
      <c r="AE8" s="430"/>
      <c r="AF8" s="431"/>
      <c r="AG8" s="431"/>
      <c r="AH8" s="431"/>
      <c r="AI8" s="431"/>
      <c r="AJ8" s="431"/>
      <c r="AK8" s="431"/>
      <c r="AL8" s="432"/>
    </row>
    <row r="9" spans="1:53" s="213" customFormat="1" ht="21.75" customHeight="1" x14ac:dyDescent="0.2">
      <c r="A9" s="209"/>
      <c r="B9" s="1051"/>
      <c r="C9" s="211"/>
      <c r="D9" s="1060" t="s">
        <v>12</v>
      </c>
      <c r="E9" s="1062" t="s">
        <v>27</v>
      </c>
      <c r="F9" s="1063"/>
      <c r="G9" s="1063" t="s">
        <v>26</v>
      </c>
      <c r="H9" s="1064"/>
      <c r="I9" s="211"/>
      <c r="J9" s="1065" t="s">
        <v>12</v>
      </c>
      <c r="K9" s="1067" t="s">
        <v>221</v>
      </c>
      <c r="L9" s="1062" t="s">
        <v>27</v>
      </c>
      <c r="M9" s="1063"/>
      <c r="N9" s="1063" t="s">
        <v>26</v>
      </c>
      <c r="O9" s="1064"/>
      <c r="P9" s="211"/>
      <c r="Q9" s="1065" t="s">
        <v>12</v>
      </c>
      <c r="R9" s="1067" t="s">
        <v>221</v>
      </c>
      <c r="S9" s="1062" t="s">
        <v>27</v>
      </c>
      <c r="T9" s="1063"/>
      <c r="U9" s="1063" t="s">
        <v>26</v>
      </c>
      <c r="V9" s="1064"/>
      <c r="W9" s="211"/>
      <c r="X9" s="1065" t="s">
        <v>12</v>
      </c>
      <c r="Y9" s="1067" t="s">
        <v>221</v>
      </c>
      <c r="Z9" s="1062" t="s">
        <v>27</v>
      </c>
      <c r="AA9" s="1063"/>
      <c r="AB9" s="1063" t="s">
        <v>26</v>
      </c>
      <c r="AC9" s="1064"/>
      <c r="AD9" s="430"/>
      <c r="AE9" s="430"/>
      <c r="AF9" s="431"/>
      <c r="AG9" s="431"/>
      <c r="AH9" s="431"/>
      <c r="AI9" s="431"/>
      <c r="AJ9" s="431"/>
      <c r="AK9" s="431"/>
      <c r="AL9" s="432"/>
    </row>
    <row r="10" spans="1:53" s="219" customFormat="1" ht="36.75" customHeight="1" x14ac:dyDescent="0.2">
      <c r="A10" s="214"/>
      <c r="B10" s="1052"/>
      <c r="C10" s="216"/>
      <c r="D10" s="1061"/>
      <c r="E10" s="408" t="s">
        <v>12</v>
      </c>
      <c r="F10" s="408" t="s">
        <v>221</v>
      </c>
      <c r="G10" s="408" t="s">
        <v>12</v>
      </c>
      <c r="H10" s="218" t="s">
        <v>221</v>
      </c>
      <c r="I10" s="216"/>
      <c r="J10" s="1066"/>
      <c r="K10" s="1068"/>
      <c r="L10" s="408" t="s">
        <v>12</v>
      </c>
      <c r="M10" s="408" t="s">
        <v>222</v>
      </c>
      <c r="N10" s="408" t="s">
        <v>12</v>
      </c>
      <c r="O10" s="218" t="s">
        <v>222</v>
      </c>
      <c r="P10" s="216"/>
      <c r="Q10" s="1066"/>
      <c r="R10" s="1068"/>
      <c r="S10" s="408" t="s">
        <v>12</v>
      </c>
      <c r="T10" s="408" t="s">
        <v>222</v>
      </c>
      <c r="U10" s="408" t="s">
        <v>12</v>
      </c>
      <c r="V10" s="218" t="s">
        <v>222</v>
      </c>
      <c r="W10" s="216"/>
      <c r="X10" s="1066"/>
      <c r="Y10" s="1068"/>
      <c r="Z10" s="408" t="s">
        <v>12</v>
      </c>
      <c r="AA10" s="408" t="s">
        <v>222</v>
      </c>
      <c r="AB10" s="408" t="s">
        <v>12</v>
      </c>
      <c r="AC10" s="218" t="s">
        <v>222</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422976</v>
      </c>
      <c r="E12" s="739">
        <f>L12+S12+Z12</f>
        <v>262280</v>
      </c>
      <c r="F12" s="748">
        <f>E12/$D12*100</f>
        <v>62.008246330761082</v>
      </c>
      <c r="G12" s="739">
        <f>N12+U12+AB12</f>
        <v>160696</v>
      </c>
      <c r="H12" s="230">
        <f>G12/$D12*100</f>
        <v>37.991753669238918</v>
      </c>
      <c r="I12" s="226"/>
      <c r="J12" s="227">
        <v>120433</v>
      </c>
      <c r="K12" s="751">
        <v>28.472773868966563</v>
      </c>
      <c r="L12" s="745">
        <v>50811</v>
      </c>
      <c r="M12" s="748">
        <v>42.190263465993539</v>
      </c>
      <c r="N12" s="745">
        <v>69622</v>
      </c>
      <c r="O12" s="228">
        <v>57.809736534006461</v>
      </c>
      <c r="P12" s="226"/>
      <c r="Q12" s="227">
        <v>104459</v>
      </c>
      <c r="R12" s="751">
        <v>24.696200257224994</v>
      </c>
      <c r="S12" s="745">
        <v>69183</v>
      </c>
      <c r="T12" s="748">
        <v>66.229812653768462</v>
      </c>
      <c r="U12" s="745">
        <v>35276</v>
      </c>
      <c r="V12" s="228">
        <v>33.770187346231531</v>
      </c>
      <c r="W12" s="226"/>
      <c r="X12" s="227">
        <v>198084</v>
      </c>
      <c r="Y12" s="751">
        <v>46.831025873808443</v>
      </c>
      <c r="Z12" s="745">
        <v>142286</v>
      </c>
      <c r="AA12" s="748">
        <v>71.831142343652189</v>
      </c>
      <c r="AB12" s="745">
        <v>55798</v>
      </c>
      <c r="AC12" s="228">
        <f t="shared" ref="AC12:AC29" si="0">AB12/$X12*100</f>
        <v>28.168857656347811</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53885</v>
      </c>
      <c r="E13" s="740">
        <f t="shared" ref="E13:E29" si="2">L13+S13+Z13</f>
        <v>34573</v>
      </c>
      <c r="F13" s="577">
        <f t="shared" ref="F13:H29" si="3">E13/$D13*100</f>
        <v>64.16071262874641</v>
      </c>
      <c r="G13" s="740">
        <f t="shared" ref="G13:G29" si="4">N13+U13+AB13</f>
        <v>19312</v>
      </c>
      <c r="H13" s="237">
        <f t="shared" si="3"/>
        <v>35.839287371253597</v>
      </c>
      <c r="I13" s="226"/>
      <c r="J13" s="234">
        <v>10371</v>
      </c>
      <c r="K13" s="752">
        <v>19.246543564999534</v>
      </c>
      <c r="L13" s="746">
        <v>4439</v>
      </c>
      <c r="M13" s="749">
        <v>42.802044161604478</v>
      </c>
      <c r="N13" s="746">
        <v>5932</v>
      </c>
      <c r="O13" s="235">
        <v>57.197955838395529</v>
      </c>
      <c r="P13" s="226"/>
      <c r="Q13" s="234">
        <v>10493</v>
      </c>
      <c r="R13" s="752">
        <v>19.472951656305092</v>
      </c>
      <c r="S13" s="746">
        <v>6448</v>
      </c>
      <c r="T13" s="749">
        <v>61.450490803392746</v>
      </c>
      <c r="U13" s="746">
        <v>4045</v>
      </c>
      <c r="V13" s="235">
        <v>38.549509196607261</v>
      </c>
      <c r="W13" s="226"/>
      <c r="X13" s="234">
        <v>33021</v>
      </c>
      <c r="Y13" s="752">
        <v>61.280504778695366</v>
      </c>
      <c r="Z13" s="746">
        <v>23686</v>
      </c>
      <c r="AA13" s="749">
        <v>71.730111141394872</v>
      </c>
      <c r="AB13" s="746">
        <v>9335</v>
      </c>
      <c r="AC13" s="235">
        <f t="shared" si="0"/>
        <v>28.269888858605128</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47113</v>
      </c>
      <c r="E14" s="740">
        <f t="shared" si="2"/>
        <v>30423</v>
      </c>
      <c r="F14" s="577">
        <f t="shared" si="3"/>
        <v>64.574533568229569</v>
      </c>
      <c r="G14" s="740">
        <f t="shared" si="4"/>
        <v>16690</v>
      </c>
      <c r="H14" s="237">
        <f t="shared" si="3"/>
        <v>35.425466431770424</v>
      </c>
      <c r="I14" s="226"/>
      <c r="J14" s="234">
        <v>10286</v>
      </c>
      <c r="K14" s="752">
        <v>21.832615201748986</v>
      </c>
      <c r="L14" s="746">
        <v>4333</v>
      </c>
      <c r="M14" s="749">
        <v>42.125218743923782</v>
      </c>
      <c r="N14" s="746">
        <v>5953</v>
      </c>
      <c r="O14" s="235">
        <v>57.874781256076226</v>
      </c>
      <c r="P14" s="226"/>
      <c r="Q14" s="234">
        <v>10531</v>
      </c>
      <c r="R14" s="752">
        <v>22.352641521448433</v>
      </c>
      <c r="S14" s="746">
        <v>6395</v>
      </c>
      <c r="T14" s="749">
        <v>60.725477162662614</v>
      </c>
      <c r="U14" s="746">
        <v>4136</v>
      </c>
      <c r="V14" s="235">
        <v>39.274522837337386</v>
      </c>
      <c r="W14" s="226"/>
      <c r="X14" s="234">
        <v>26296</v>
      </c>
      <c r="Y14" s="752">
        <v>55.814743276802581</v>
      </c>
      <c r="Z14" s="746">
        <v>19695</v>
      </c>
      <c r="AA14" s="749">
        <v>74.897322786735614</v>
      </c>
      <c r="AB14" s="746">
        <v>6601</v>
      </c>
      <c r="AC14" s="235">
        <f t="shared" si="0"/>
        <v>25.102677213264375</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43539</v>
      </c>
      <c r="E15" s="740">
        <f t="shared" si="2"/>
        <v>26534</v>
      </c>
      <c r="F15" s="577">
        <f t="shared" si="3"/>
        <v>60.943062541629345</v>
      </c>
      <c r="G15" s="740">
        <f t="shared" si="4"/>
        <v>17005</v>
      </c>
      <c r="H15" s="237">
        <f t="shared" si="3"/>
        <v>39.056937458370655</v>
      </c>
      <c r="I15" s="226"/>
      <c r="J15" s="234">
        <v>12272</v>
      </c>
      <c r="K15" s="752">
        <v>28.186223845288133</v>
      </c>
      <c r="L15" s="746">
        <v>5347</v>
      </c>
      <c r="M15" s="749">
        <v>43.57073011734029</v>
      </c>
      <c r="N15" s="746">
        <v>6925</v>
      </c>
      <c r="O15" s="235">
        <v>56.429269882659717</v>
      </c>
      <c r="P15" s="226"/>
      <c r="Q15" s="234">
        <v>10337</v>
      </c>
      <c r="R15" s="752">
        <v>23.741932520269184</v>
      </c>
      <c r="S15" s="746">
        <v>6183</v>
      </c>
      <c r="T15" s="749">
        <v>59.814259456321949</v>
      </c>
      <c r="U15" s="746">
        <v>4154</v>
      </c>
      <c r="V15" s="235">
        <v>40.185740543678051</v>
      </c>
      <c r="W15" s="226"/>
      <c r="X15" s="234">
        <v>20930</v>
      </c>
      <c r="Y15" s="752">
        <v>48.071843634442686</v>
      </c>
      <c r="Z15" s="746">
        <v>15004</v>
      </c>
      <c r="AA15" s="749">
        <v>71.686574295269949</v>
      </c>
      <c r="AB15" s="746">
        <v>5926</v>
      </c>
      <c r="AC15" s="235">
        <f t="shared" si="0"/>
        <v>28.313425704730054</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62675</v>
      </c>
      <c r="E16" s="740">
        <f t="shared" si="2"/>
        <v>36983</v>
      </c>
      <c r="F16" s="577">
        <f t="shared" si="3"/>
        <v>59.007578779417635</v>
      </c>
      <c r="G16" s="740">
        <f t="shared" si="4"/>
        <v>25692</v>
      </c>
      <c r="H16" s="237">
        <f t="shared" si="3"/>
        <v>40.992421220582372</v>
      </c>
      <c r="I16" s="226"/>
      <c r="J16" s="234">
        <v>21858</v>
      </c>
      <c r="K16" s="752">
        <v>34.875149581172714</v>
      </c>
      <c r="L16" s="746">
        <v>9133</v>
      </c>
      <c r="M16" s="749">
        <v>41.783328758349349</v>
      </c>
      <c r="N16" s="746">
        <v>12725</v>
      </c>
      <c r="O16" s="235">
        <v>58.216671241650651</v>
      </c>
      <c r="P16" s="226"/>
      <c r="Q16" s="234">
        <v>14448</v>
      </c>
      <c r="R16" s="752">
        <v>23.052253689668927</v>
      </c>
      <c r="S16" s="746">
        <v>8752</v>
      </c>
      <c r="T16" s="749">
        <v>60.575858250276859</v>
      </c>
      <c r="U16" s="746">
        <v>5696</v>
      </c>
      <c r="V16" s="235">
        <v>39.424141749723148</v>
      </c>
      <c r="W16" s="226"/>
      <c r="X16" s="234">
        <v>26369</v>
      </c>
      <c r="Y16" s="752">
        <v>42.072596729158356</v>
      </c>
      <c r="Z16" s="746">
        <v>19098</v>
      </c>
      <c r="AA16" s="749">
        <v>72.425954719557055</v>
      </c>
      <c r="AB16" s="746">
        <v>7271</v>
      </c>
      <c r="AC16" s="235">
        <f t="shared" si="0"/>
        <v>27.574045280442945</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23808</v>
      </c>
      <c r="E17" s="741">
        <f t="shared" si="2"/>
        <v>14672</v>
      </c>
      <c r="F17" s="578">
        <f t="shared" si="3"/>
        <v>61.626344086021504</v>
      </c>
      <c r="G17" s="741">
        <f t="shared" si="4"/>
        <v>9136</v>
      </c>
      <c r="H17" s="237">
        <f t="shared" si="3"/>
        <v>38.373655913978496</v>
      </c>
      <c r="I17" s="226"/>
      <c r="J17" s="238">
        <v>6562</v>
      </c>
      <c r="K17" s="753">
        <v>27.562163978494624</v>
      </c>
      <c r="L17" s="741">
        <v>2806</v>
      </c>
      <c r="M17" s="578">
        <v>42.761353245961601</v>
      </c>
      <c r="N17" s="741">
        <v>3756</v>
      </c>
      <c r="O17" s="235">
        <v>57.238646754038399</v>
      </c>
      <c r="P17" s="226"/>
      <c r="Q17" s="238">
        <v>5158</v>
      </c>
      <c r="R17" s="753">
        <v>21.664986559139784</v>
      </c>
      <c r="S17" s="741">
        <v>2941</v>
      </c>
      <c r="T17" s="578">
        <v>57.01822411787515</v>
      </c>
      <c r="U17" s="741">
        <v>2217</v>
      </c>
      <c r="V17" s="235">
        <v>42.981775882124857</v>
      </c>
      <c r="W17" s="226"/>
      <c r="X17" s="238">
        <v>12088</v>
      </c>
      <c r="Y17" s="753">
        <v>50.772849462365585</v>
      </c>
      <c r="Z17" s="741">
        <v>8925</v>
      </c>
      <c r="AA17" s="578">
        <v>73.833553937789546</v>
      </c>
      <c r="AB17" s="741">
        <v>3163</v>
      </c>
      <c r="AC17" s="235">
        <f t="shared" si="0"/>
        <v>26.166446062210458</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156261</v>
      </c>
      <c r="E18" s="740">
        <f t="shared" si="2"/>
        <v>97348</v>
      </c>
      <c r="F18" s="577">
        <f t="shared" si="3"/>
        <v>62.29833419727251</v>
      </c>
      <c r="G18" s="740">
        <f t="shared" si="4"/>
        <v>58913</v>
      </c>
      <c r="H18" s="237">
        <f t="shared" si="3"/>
        <v>37.701665802727483</v>
      </c>
      <c r="I18" s="226"/>
      <c r="J18" s="234">
        <v>31344</v>
      </c>
      <c r="K18" s="752">
        <v>20.058747864150366</v>
      </c>
      <c r="L18" s="746">
        <v>13219</v>
      </c>
      <c r="M18" s="749">
        <v>42.173940786115367</v>
      </c>
      <c r="N18" s="746">
        <v>18125</v>
      </c>
      <c r="O18" s="235">
        <v>57.826059213884641</v>
      </c>
      <c r="P18" s="226"/>
      <c r="Q18" s="234">
        <v>28713</v>
      </c>
      <c r="R18" s="752">
        <v>18.375026398141571</v>
      </c>
      <c r="S18" s="746">
        <v>16645</v>
      </c>
      <c r="T18" s="749">
        <v>57.970257374708325</v>
      </c>
      <c r="U18" s="746">
        <v>12068</v>
      </c>
      <c r="V18" s="235">
        <v>42.029742625291675</v>
      </c>
      <c r="W18" s="226"/>
      <c r="X18" s="234">
        <v>96204</v>
      </c>
      <c r="Y18" s="752">
        <v>61.566225737708066</v>
      </c>
      <c r="Z18" s="746">
        <v>67484</v>
      </c>
      <c r="AA18" s="749">
        <v>70.146771444014803</v>
      </c>
      <c r="AB18" s="746">
        <v>28720</v>
      </c>
      <c r="AC18" s="235">
        <f t="shared" si="0"/>
        <v>29.853228555985201</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95196</v>
      </c>
      <c r="E19" s="740">
        <f t="shared" si="2"/>
        <v>59755</v>
      </c>
      <c r="F19" s="577">
        <f t="shared" si="3"/>
        <v>62.770494558594905</v>
      </c>
      <c r="G19" s="740">
        <f t="shared" si="4"/>
        <v>35441</v>
      </c>
      <c r="H19" s="237">
        <f t="shared" si="3"/>
        <v>37.229505441405102</v>
      </c>
      <c r="I19" s="226"/>
      <c r="J19" s="234">
        <v>21882</v>
      </c>
      <c r="K19" s="752">
        <v>22.986259926887683</v>
      </c>
      <c r="L19" s="746">
        <v>9325</v>
      </c>
      <c r="M19" s="749">
        <v>42.614934649483594</v>
      </c>
      <c r="N19" s="746">
        <v>12557</v>
      </c>
      <c r="O19" s="235">
        <v>57.385065350516406</v>
      </c>
      <c r="P19" s="226"/>
      <c r="Q19" s="234">
        <v>18735</v>
      </c>
      <c r="R19" s="752">
        <v>19.68044875835119</v>
      </c>
      <c r="S19" s="746">
        <v>11751</v>
      </c>
      <c r="T19" s="749">
        <v>62.72217774219375</v>
      </c>
      <c r="U19" s="746">
        <v>6984</v>
      </c>
      <c r="V19" s="235">
        <v>37.277822257806243</v>
      </c>
      <c r="W19" s="226"/>
      <c r="X19" s="234">
        <v>54579</v>
      </c>
      <c r="Y19" s="752">
        <v>57.333291314761127</v>
      </c>
      <c r="Z19" s="746">
        <v>38679</v>
      </c>
      <c r="AA19" s="749">
        <v>70.867916231517611</v>
      </c>
      <c r="AB19" s="746">
        <v>15900</v>
      </c>
      <c r="AC19" s="235">
        <f t="shared" si="0"/>
        <v>29.132083768482381</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351972</v>
      </c>
      <c r="E20" s="740">
        <f t="shared" si="2"/>
        <v>220971</v>
      </c>
      <c r="F20" s="577">
        <f t="shared" si="3"/>
        <v>62.780846203675289</v>
      </c>
      <c r="G20" s="740">
        <f t="shared" si="4"/>
        <v>131001</v>
      </c>
      <c r="H20" s="237">
        <f t="shared" si="3"/>
        <v>37.219153796324704</v>
      </c>
      <c r="I20" s="226"/>
      <c r="J20" s="234">
        <v>87402</v>
      </c>
      <c r="K20" s="752">
        <v>24.832088916163787</v>
      </c>
      <c r="L20" s="746">
        <v>38508</v>
      </c>
      <c r="M20" s="749">
        <v>44.058488364110659</v>
      </c>
      <c r="N20" s="746">
        <v>48894</v>
      </c>
      <c r="O20" s="235">
        <v>55.941511635889341</v>
      </c>
      <c r="P20" s="226"/>
      <c r="Q20" s="234">
        <v>80505</v>
      </c>
      <c r="R20" s="752">
        <v>22.872558044389894</v>
      </c>
      <c r="S20" s="746">
        <v>50531</v>
      </c>
      <c r="T20" s="749">
        <v>62.767529967082794</v>
      </c>
      <c r="U20" s="746">
        <v>29974</v>
      </c>
      <c r="V20" s="235">
        <v>37.232470032917206</v>
      </c>
      <c r="W20" s="226"/>
      <c r="X20" s="234">
        <v>184065</v>
      </c>
      <c r="Y20" s="752">
        <v>52.295353039446326</v>
      </c>
      <c r="Z20" s="746">
        <v>131932</v>
      </c>
      <c r="AA20" s="749">
        <v>71.676853285524132</v>
      </c>
      <c r="AB20" s="746">
        <v>52133</v>
      </c>
      <c r="AC20" s="235">
        <f t="shared" si="0"/>
        <v>28.323146714475868</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206145</v>
      </c>
      <c r="E21" s="740">
        <f t="shared" si="2"/>
        <v>126930</v>
      </c>
      <c r="F21" s="577">
        <f t="shared" si="3"/>
        <v>61.573164520119342</v>
      </c>
      <c r="G21" s="740">
        <f t="shared" si="4"/>
        <v>79215</v>
      </c>
      <c r="H21" s="237">
        <f t="shared" si="3"/>
        <v>38.426835479880666</v>
      </c>
      <c r="I21" s="226"/>
      <c r="J21" s="234">
        <v>55105</v>
      </c>
      <c r="K21" s="752">
        <v>26.731184360522931</v>
      </c>
      <c r="L21" s="746">
        <v>22530</v>
      </c>
      <c r="M21" s="749">
        <v>40.885582070592505</v>
      </c>
      <c r="N21" s="746">
        <v>32575</v>
      </c>
      <c r="O21" s="235">
        <v>59.114417929407495</v>
      </c>
      <c r="P21" s="226"/>
      <c r="Q21" s="234">
        <v>45531</v>
      </c>
      <c r="R21" s="752">
        <v>22.08688059375682</v>
      </c>
      <c r="S21" s="746">
        <v>28114</v>
      </c>
      <c r="T21" s="749">
        <v>61.746941644154532</v>
      </c>
      <c r="U21" s="746">
        <v>17417</v>
      </c>
      <c r="V21" s="235">
        <v>38.253058355845468</v>
      </c>
      <c r="W21" s="226"/>
      <c r="X21" s="234">
        <v>105509</v>
      </c>
      <c r="Y21" s="752">
        <v>51.181935045720252</v>
      </c>
      <c r="Z21" s="746">
        <v>76286</v>
      </c>
      <c r="AA21" s="749">
        <v>72.302836724829163</v>
      </c>
      <c r="AB21" s="746">
        <v>29223</v>
      </c>
      <c r="AC21" s="235">
        <f t="shared" si="0"/>
        <v>27.697163275170837</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58608</v>
      </c>
      <c r="E22" s="740">
        <f t="shared" si="2"/>
        <v>37225</v>
      </c>
      <c r="F22" s="577">
        <f t="shared" si="3"/>
        <v>63.515219765219769</v>
      </c>
      <c r="G22" s="740">
        <f t="shared" si="4"/>
        <v>21383</v>
      </c>
      <c r="H22" s="237">
        <f t="shared" si="3"/>
        <v>36.484780234780231</v>
      </c>
      <c r="I22" s="226"/>
      <c r="J22" s="234">
        <v>13415</v>
      </c>
      <c r="K22" s="752">
        <v>22.889366639366639</v>
      </c>
      <c r="L22" s="746">
        <v>5931</v>
      </c>
      <c r="M22" s="749">
        <v>44.211703317182263</v>
      </c>
      <c r="N22" s="746">
        <v>7484</v>
      </c>
      <c r="O22" s="235">
        <v>55.788296682817737</v>
      </c>
      <c r="P22" s="226"/>
      <c r="Q22" s="234">
        <v>13026</v>
      </c>
      <c r="R22" s="752">
        <v>22.225634725634727</v>
      </c>
      <c r="S22" s="746">
        <v>8333</v>
      </c>
      <c r="T22" s="749">
        <v>63.972055888223558</v>
      </c>
      <c r="U22" s="746">
        <v>4693</v>
      </c>
      <c r="V22" s="235">
        <v>36.027944111776449</v>
      </c>
      <c r="W22" s="226"/>
      <c r="X22" s="234">
        <v>32167</v>
      </c>
      <c r="Y22" s="752">
        <v>54.884998634998638</v>
      </c>
      <c r="Z22" s="746">
        <v>22961</v>
      </c>
      <c r="AA22" s="749">
        <v>71.38060745484502</v>
      </c>
      <c r="AB22" s="746">
        <v>9206</v>
      </c>
      <c r="AC22" s="235">
        <f t="shared" si="0"/>
        <v>28.61939254515497</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83723</v>
      </c>
      <c r="E23" s="740">
        <f t="shared" si="2"/>
        <v>52358</v>
      </c>
      <c r="F23" s="577">
        <f t="shared" si="3"/>
        <v>62.537176164255939</v>
      </c>
      <c r="G23" s="740">
        <f t="shared" si="4"/>
        <v>31365</v>
      </c>
      <c r="H23" s="237">
        <f t="shared" si="3"/>
        <v>37.462823835744061</v>
      </c>
      <c r="I23" s="226"/>
      <c r="J23" s="234">
        <v>23788</v>
      </c>
      <c r="K23" s="752">
        <v>28.412742018322323</v>
      </c>
      <c r="L23" s="746">
        <v>9429</v>
      </c>
      <c r="M23" s="749">
        <v>39.637632419707415</v>
      </c>
      <c r="N23" s="746">
        <v>14359</v>
      </c>
      <c r="O23" s="235">
        <v>60.362367580292585</v>
      </c>
      <c r="P23" s="226"/>
      <c r="Q23" s="234">
        <v>15056</v>
      </c>
      <c r="R23" s="752">
        <v>17.983110973089833</v>
      </c>
      <c r="S23" s="746">
        <v>8846</v>
      </c>
      <c r="T23" s="749">
        <v>58.753985122210416</v>
      </c>
      <c r="U23" s="746">
        <v>6210</v>
      </c>
      <c r="V23" s="235">
        <v>41.246014877789584</v>
      </c>
      <c r="W23" s="226"/>
      <c r="X23" s="234">
        <v>44879</v>
      </c>
      <c r="Y23" s="752">
        <v>53.604147008587844</v>
      </c>
      <c r="Z23" s="746">
        <v>34083</v>
      </c>
      <c r="AA23" s="749">
        <v>75.94420553042626</v>
      </c>
      <c r="AB23" s="746">
        <v>10796</v>
      </c>
      <c r="AC23" s="235">
        <f t="shared" si="0"/>
        <v>24.055794469573744</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237594</v>
      </c>
      <c r="E24" s="740">
        <f t="shared" si="2"/>
        <v>157774</v>
      </c>
      <c r="F24" s="577">
        <f t="shared" si="3"/>
        <v>66.404875543995217</v>
      </c>
      <c r="G24" s="740">
        <f t="shared" si="4"/>
        <v>79820</v>
      </c>
      <c r="H24" s="237">
        <f t="shared" si="3"/>
        <v>33.595124456004783</v>
      </c>
      <c r="I24" s="226"/>
      <c r="J24" s="234">
        <v>56379</v>
      </c>
      <c r="K24" s="752">
        <v>23.729134574105405</v>
      </c>
      <c r="L24" s="746">
        <v>26735</v>
      </c>
      <c r="M24" s="749">
        <v>47.420138704127424</v>
      </c>
      <c r="N24" s="746">
        <v>29644</v>
      </c>
      <c r="O24" s="235">
        <v>52.579861295872576</v>
      </c>
      <c r="P24" s="226"/>
      <c r="Q24" s="234">
        <v>45901</v>
      </c>
      <c r="R24" s="752">
        <v>19.319090549424651</v>
      </c>
      <c r="S24" s="746">
        <v>30331</v>
      </c>
      <c r="T24" s="749">
        <v>66.079170388444695</v>
      </c>
      <c r="U24" s="746">
        <v>15570</v>
      </c>
      <c r="V24" s="235">
        <v>33.920829611555305</v>
      </c>
      <c r="W24" s="226"/>
      <c r="X24" s="234">
        <v>135314</v>
      </c>
      <c r="Y24" s="752">
        <v>56.951774876469941</v>
      </c>
      <c r="Z24" s="746">
        <v>100708</v>
      </c>
      <c r="AA24" s="749">
        <v>74.425410526626962</v>
      </c>
      <c r="AB24" s="746">
        <v>34606</v>
      </c>
      <c r="AC24" s="235">
        <f t="shared" si="0"/>
        <v>25.574589473373045</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62443</v>
      </c>
      <c r="E25" s="740">
        <f t="shared" si="2"/>
        <v>35865</v>
      </c>
      <c r="F25" s="577">
        <f t="shared" si="3"/>
        <v>57.436381980366093</v>
      </c>
      <c r="G25" s="740">
        <f t="shared" si="4"/>
        <v>26578</v>
      </c>
      <c r="H25" s="237">
        <f t="shared" si="3"/>
        <v>42.563618019633907</v>
      </c>
      <c r="I25" s="226"/>
      <c r="J25" s="234">
        <v>21445</v>
      </c>
      <c r="K25" s="752">
        <v>34.343321108851271</v>
      </c>
      <c r="L25" s="746">
        <v>8173</v>
      </c>
      <c r="M25" s="749">
        <v>38.111447889951037</v>
      </c>
      <c r="N25" s="746">
        <v>13272</v>
      </c>
      <c r="O25" s="235">
        <v>61.88855211004897</v>
      </c>
      <c r="P25" s="226"/>
      <c r="Q25" s="234">
        <v>14464</v>
      </c>
      <c r="R25" s="752">
        <v>23.163525134923049</v>
      </c>
      <c r="S25" s="746">
        <v>9088</v>
      </c>
      <c r="T25" s="749">
        <v>62.831858407079643</v>
      </c>
      <c r="U25" s="746">
        <v>5376</v>
      </c>
      <c r="V25" s="235">
        <v>37.168141592920357</v>
      </c>
      <c r="W25" s="226"/>
      <c r="X25" s="234">
        <v>26534</v>
      </c>
      <c r="Y25" s="752">
        <v>42.493153756225674</v>
      </c>
      <c r="Z25" s="746">
        <v>18604</v>
      </c>
      <c r="AA25" s="749">
        <v>70.113816235772973</v>
      </c>
      <c r="AB25" s="746">
        <v>7930</v>
      </c>
      <c r="AC25" s="235">
        <f t="shared" si="0"/>
        <v>29.886183764227031</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22127</v>
      </c>
      <c r="E26" s="742">
        <f t="shared" si="2"/>
        <v>13871</v>
      </c>
      <c r="F26" s="579">
        <f t="shared" si="3"/>
        <v>62.688118588150218</v>
      </c>
      <c r="G26" s="742">
        <f t="shared" si="4"/>
        <v>8256</v>
      </c>
      <c r="H26" s="237">
        <f t="shared" si="3"/>
        <v>37.311881411849782</v>
      </c>
      <c r="I26" s="226"/>
      <c r="J26" s="238">
        <v>5210</v>
      </c>
      <c r="K26" s="753">
        <v>23.545894156460434</v>
      </c>
      <c r="L26" s="741">
        <v>2282</v>
      </c>
      <c r="M26" s="578">
        <v>43.800383877159312</v>
      </c>
      <c r="N26" s="741">
        <v>2928</v>
      </c>
      <c r="O26" s="235">
        <v>56.199616122840688</v>
      </c>
      <c r="P26" s="226"/>
      <c r="Q26" s="238">
        <v>4169</v>
      </c>
      <c r="R26" s="753">
        <v>18.841234690649433</v>
      </c>
      <c r="S26" s="741">
        <v>2314</v>
      </c>
      <c r="T26" s="578">
        <v>55.504917246342046</v>
      </c>
      <c r="U26" s="741">
        <v>1855</v>
      </c>
      <c r="V26" s="235">
        <v>44.495082753657947</v>
      </c>
      <c r="W26" s="226"/>
      <c r="X26" s="238">
        <v>12748</v>
      </c>
      <c r="Y26" s="753">
        <v>57.612871152890136</v>
      </c>
      <c r="Z26" s="741">
        <v>9275</v>
      </c>
      <c r="AA26" s="578">
        <v>72.75651082522748</v>
      </c>
      <c r="AB26" s="741">
        <v>3473</v>
      </c>
      <c r="AC26" s="235">
        <f t="shared" si="0"/>
        <v>27.243489174772513</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113565</v>
      </c>
      <c r="E27" s="742">
        <f t="shared" si="2"/>
        <v>69295</v>
      </c>
      <c r="F27" s="579">
        <f t="shared" si="3"/>
        <v>61.017919253291062</v>
      </c>
      <c r="G27" s="742">
        <f t="shared" si="4"/>
        <v>44270</v>
      </c>
      <c r="H27" s="237">
        <f t="shared" si="3"/>
        <v>38.982080746708938</v>
      </c>
      <c r="I27" s="226"/>
      <c r="J27" s="238">
        <v>29989</v>
      </c>
      <c r="K27" s="753">
        <v>26.406903535420245</v>
      </c>
      <c r="L27" s="741">
        <v>12315</v>
      </c>
      <c r="M27" s="578">
        <v>41.065057187635468</v>
      </c>
      <c r="N27" s="741">
        <v>17674</v>
      </c>
      <c r="O27" s="235">
        <v>58.934942812364532</v>
      </c>
      <c r="P27" s="226"/>
      <c r="Q27" s="238">
        <v>22713</v>
      </c>
      <c r="R27" s="753">
        <v>20</v>
      </c>
      <c r="S27" s="741">
        <v>12998</v>
      </c>
      <c r="T27" s="578">
        <v>57.227138643067846</v>
      </c>
      <c r="U27" s="741">
        <v>9715</v>
      </c>
      <c r="V27" s="235">
        <v>42.772861356932154</v>
      </c>
      <c r="W27" s="226"/>
      <c r="X27" s="238">
        <v>60863</v>
      </c>
      <c r="Y27" s="753">
        <v>53.593096464579759</v>
      </c>
      <c r="Z27" s="741">
        <v>43982</v>
      </c>
      <c r="AA27" s="578">
        <v>72.263937038923487</v>
      </c>
      <c r="AB27" s="741">
        <v>16881</v>
      </c>
      <c r="AC27" s="235">
        <f t="shared" si="0"/>
        <v>27.73606296107652</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14582</v>
      </c>
      <c r="E28" s="742">
        <f t="shared" si="2"/>
        <v>9035</v>
      </c>
      <c r="F28" s="579">
        <f t="shared" si="3"/>
        <v>61.959950624057058</v>
      </c>
      <c r="G28" s="742">
        <f t="shared" si="4"/>
        <v>5547</v>
      </c>
      <c r="H28" s="243">
        <f t="shared" si="3"/>
        <v>38.040049375942942</v>
      </c>
      <c r="I28" s="226"/>
      <c r="J28" s="238">
        <v>3438</v>
      </c>
      <c r="K28" s="753">
        <v>23.577012755451925</v>
      </c>
      <c r="L28" s="741">
        <v>1416</v>
      </c>
      <c r="M28" s="578">
        <v>41.186736474694591</v>
      </c>
      <c r="N28" s="741">
        <v>2022</v>
      </c>
      <c r="O28" s="242">
        <v>58.813263525305416</v>
      </c>
      <c r="P28" s="226"/>
      <c r="Q28" s="238">
        <v>2712</v>
      </c>
      <c r="R28" s="753">
        <v>18.598271841996983</v>
      </c>
      <c r="S28" s="741">
        <v>1618</v>
      </c>
      <c r="T28" s="578">
        <v>59.660766961651909</v>
      </c>
      <c r="U28" s="741">
        <v>1094</v>
      </c>
      <c r="V28" s="242">
        <v>40.339233038348084</v>
      </c>
      <c r="W28" s="226"/>
      <c r="X28" s="238">
        <v>8432</v>
      </c>
      <c r="Y28" s="753">
        <v>57.824715402551085</v>
      </c>
      <c r="Z28" s="741">
        <v>6001</v>
      </c>
      <c r="AA28" s="578">
        <v>71.16935483870968</v>
      </c>
      <c r="AB28" s="741">
        <v>2431</v>
      </c>
      <c r="AC28" s="242">
        <f t="shared" si="0"/>
        <v>28.830645161290324</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5197</v>
      </c>
      <c r="E29" s="743">
        <f t="shared" si="2"/>
        <v>2881</v>
      </c>
      <c r="F29" s="580">
        <f t="shared" si="3"/>
        <v>55.435828362516837</v>
      </c>
      <c r="G29" s="743">
        <f t="shared" si="4"/>
        <v>2316</v>
      </c>
      <c r="H29" s="248">
        <f t="shared" si="3"/>
        <v>44.564171637483163</v>
      </c>
      <c r="I29" s="226"/>
      <c r="J29" s="245">
        <v>2748</v>
      </c>
      <c r="K29" s="754">
        <v>52.876659611314224</v>
      </c>
      <c r="L29" s="747">
        <v>1070</v>
      </c>
      <c r="M29" s="750">
        <v>38.937409024745264</v>
      </c>
      <c r="N29" s="747">
        <v>1678</v>
      </c>
      <c r="O29" s="246">
        <v>61.062590975254729</v>
      </c>
      <c r="P29" s="226"/>
      <c r="Q29" s="245">
        <v>972</v>
      </c>
      <c r="R29" s="754">
        <v>18.703097941119875</v>
      </c>
      <c r="S29" s="747">
        <v>669</v>
      </c>
      <c r="T29" s="750">
        <v>68.827160493827151</v>
      </c>
      <c r="U29" s="747">
        <v>303</v>
      </c>
      <c r="V29" s="246">
        <v>31.172839506172838</v>
      </c>
      <c r="W29" s="226"/>
      <c r="X29" s="245">
        <v>1477</v>
      </c>
      <c r="Y29" s="754">
        <v>28.420242447565901</v>
      </c>
      <c r="Z29" s="747">
        <v>1142</v>
      </c>
      <c r="AA29" s="750">
        <v>77.318889641164517</v>
      </c>
      <c r="AB29" s="747">
        <v>335</v>
      </c>
      <c r="AC29" s="246">
        <f t="shared" si="0"/>
        <v>22.681110358835475</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2061409</v>
      </c>
      <c r="E31" s="744">
        <f>L31+S31+Z31</f>
        <v>1288773</v>
      </c>
      <c r="F31" s="409">
        <f>E31/$D31*100</f>
        <v>62.519034310997966</v>
      </c>
      <c r="G31" s="744">
        <f>N31+U31+AB31</f>
        <v>772636</v>
      </c>
      <c r="H31" s="255">
        <f>G31/$D31*100</f>
        <v>37.480965689002041</v>
      </c>
      <c r="I31" s="211"/>
      <c r="J31" s="253">
        <f>SUM(J12:J29)</f>
        <v>533927</v>
      </c>
      <c r="K31" s="755">
        <f>J31/$D31*100</f>
        <v>25.901070578424758</v>
      </c>
      <c r="L31" s="744">
        <f>SUM(L12:L29)</f>
        <v>227802</v>
      </c>
      <c r="M31" s="409">
        <f t="shared" ref="M31:O31" si="5">L31/$J31*100</f>
        <v>42.665383095441889</v>
      </c>
      <c r="N31" s="744">
        <f>SUM(N12:N29)</f>
        <v>306125</v>
      </c>
      <c r="O31" s="254">
        <f t="shared" si="5"/>
        <v>57.334616904558111</v>
      </c>
      <c r="P31" s="211"/>
      <c r="Q31" s="253">
        <f>SUM(Q12:Q29)</f>
        <v>447923</v>
      </c>
      <c r="R31" s="755">
        <f>Q31/$D31*100</f>
        <v>21.728972756013</v>
      </c>
      <c r="S31" s="744">
        <f>SUM(S12:S29)</f>
        <v>281140</v>
      </c>
      <c r="T31" s="409">
        <f>S31/$Q31*100</f>
        <v>62.765252063412682</v>
      </c>
      <c r="U31" s="744">
        <f>SUM(U12:U29)</f>
        <v>166783</v>
      </c>
      <c r="V31" s="254">
        <f>U31/$Q31*100</f>
        <v>37.234747936587311</v>
      </c>
      <c r="W31" s="211"/>
      <c r="X31" s="253">
        <f>SUM(X12:X29)</f>
        <v>1079559</v>
      </c>
      <c r="Y31" s="755">
        <f>X31/$D31*100</f>
        <v>52.369956665562242</v>
      </c>
      <c r="Z31" s="744">
        <f>SUM(Z12:Z29)</f>
        <v>779831</v>
      </c>
      <c r="AA31" s="409">
        <f>Z31/$X31*100</f>
        <v>72.236070469515795</v>
      </c>
      <c r="AB31" s="744">
        <f>SUM(AB12:AB29)</f>
        <v>299728</v>
      </c>
      <c r="AC31" s="254">
        <f>AB31/$X31*100</f>
        <v>27.763929530484205</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29" s="297" customFormat="1" ht="8.25" customHeight="1" x14ac:dyDescent="0.2">
      <c r="B33" s="257" t="s">
        <v>50</v>
      </c>
      <c r="C33" s="993"/>
      <c r="I33" s="993"/>
    </row>
    <row r="34" spans="2:29" s="297" customFormat="1" ht="13.5" customHeight="1" x14ac:dyDescent="0.2">
      <c r="B34" s="1082"/>
      <c r="C34" s="1082"/>
      <c r="D34" s="1082"/>
      <c r="E34" s="1082"/>
      <c r="F34" s="1082"/>
      <c r="G34" s="1082"/>
      <c r="H34" s="1082"/>
    </row>
    <row r="35" spans="2:29" s="297" customFormat="1" ht="29.25" customHeight="1" x14ac:dyDescent="0.2">
      <c r="B35" s="1080"/>
      <c r="C35" s="1080"/>
      <c r="D35" s="1080"/>
      <c r="E35" s="991"/>
      <c r="F35" s="991"/>
      <c r="G35" s="991"/>
      <c r="H35" s="614"/>
      <c r="I35" s="614"/>
      <c r="J35" s="614"/>
      <c r="K35" s="614"/>
      <c r="L35" s="614"/>
      <c r="M35" s="614"/>
      <c r="N35" s="614"/>
    </row>
    <row r="36" spans="2:29" s="297" customFormat="1" ht="4.5" customHeight="1" x14ac:dyDescent="0.2">
      <c r="B36" s="1081"/>
      <c r="C36" s="1081"/>
      <c r="D36" s="1081"/>
      <c r="E36" s="990"/>
      <c r="F36" s="990"/>
      <c r="G36" s="990"/>
      <c r="H36" s="614"/>
      <c r="I36" s="614"/>
      <c r="J36" s="614"/>
      <c r="K36" s="614"/>
      <c r="L36" s="614"/>
      <c r="M36" s="614"/>
      <c r="N36" s="614"/>
    </row>
    <row r="37" spans="2:29" s="297" customFormat="1" x14ac:dyDescent="0.2">
      <c r="B37" s="297" t="s">
        <v>42</v>
      </c>
      <c r="L37" s="1010" t="e">
        <f>GETPIVOTDATA("Cuenta número de expedientes",#REF!,"CCAA",$B37,"Sexo",L$9,"TramoEdad",L$1)</f>
        <v>#REF!</v>
      </c>
      <c r="M37" s="1011" t="e">
        <f t="shared" ref="M37:M38" si="6">L37/$J37*100</f>
        <v>#REF!</v>
      </c>
      <c r="N37" s="1010" t="e">
        <f>GETPIVOTDATA("Cuenta número de expedientes",#REF!,"CCAA",$B37,"Sexo",N$9,"TramoEdad",N$1)</f>
        <v>#REF!</v>
      </c>
      <c r="O37" s="1012" t="e">
        <f t="shared" ref="O37:O38" si="7">N37/$J37*100</f>
        <v>#REF!</v>
      </c>
      <c r="P37" s="1013"/>
      <c r="Q37" s="1010" t="e">
        <f>GETPIVOTDATA("Cuenta número de expedientes",#REF!,"CCAA",$B37,"TramoEdad",Q$1)</f>
        <v>#REF!</v>
      </c>
      <c r="R37" s="1011" t="e">
        <f t="shared" ref="R37:R38" si="8">Q37/$D37*100</f>
        <v>#REF!</v>
      </c>
      <c r="S37" s="1010" t="e">
        <f>GETPIVOTDATA("Cuenta número de expedientes",#REF!,"CCAA",$B37,"Sexo",S$9,"TramoEdad",S$1)</f>
        <v>#REF!</v>
      </c>
      <c r="T37" s="1011" t="e">
        <f t="shared" ref="T37:T38" si="9">S37/$Q37*100</f>
        <v>#REF!</v>
      </c>
      <c r="U37" s="1010" t="e">
        <f>GETPIVOTDATA("Cuenta número de expedientes",#REF!,"CCAA",$B37,"Sexo",U$9,"TramoEdad",U$1)</f>
        <v>#REF!</v>
      </c>
      <c r="V37" s="1012" t="e">
        <f t="shared" ref="V37:V38" si="10">U37/$Q37*100</f>
        <v>#REF!</v>
      </c>
      <c r="W37" s="1013"/>
      <c r="X37" s="1010" t="e">
        <f>GETPIVOTDATA("Cuenta número de expedientes",#REF!,"CCAA",$B37,"TramoEdad",X$1)</f>
        <v>#REF!</v>
      </c>
      <c r="Y37" s="1011" t="e">
        <f t="shared" ref="Y37:Y38" si="11">X37/$D37*100</f>
        <v>#REF!</v>
      </c>
      <c r="Z37" s="1010" t="e">
        <f>GETPIVOTDATA("Cuenta número de expedientes",#REF!,"CCAA",$B37,"Sexo",Z$9,"TramoEdad",Z$1)</f>
        <v>#REF!</v>
      </c>
      <c r="AA37" s="1011" t="e">
        <f t="shared" ref="AA37:AA38" si="12">Z37/$X37*100</f>
        <v>#REF!</v>
      </c>
      <c r="AB37" s="1010" t="e">
        <f>GETPIVOTDATA("Cuenta número de expedientes",#REF!,"CCAA",$B37,"Sexo",AB$9,"TramoEdad",AB$1)</f>
        <v>#REF!</v>
      </c>
      <c r="AC37" s="1012" t="e">
        <f t="shared" ref="AC37:AC38" si="13">AB37/$X37*100</f>
        <v>#REF!</v>
      </c>
    </row>
    <row r="38" spans="2:29" s="297" customFormat="1" x14ac:dyDescent="0.2">
      <c r="B38" s="297" t="s">
        <v>50</v>
      </c>
      <c r="L38" s="1010" t="e">
        <f>GETPIVOTDATA("Cuenta número de expedientes",#REF!,"CCAA",$B38,"Sexo",L$9,"TramoEdad",L$1)</f>
        <v>#REF!</v>
      </c>
      <c r="M38" s="1011" t="e">
        <f t="shared" si="6"/>
        <v>#REF!</v>
      </c>
      <c r="N38" s="1010" t="e">
        <f>GETPIVOTDATA("Cuenta número de expedientes",#REF!,"CCAA",$B38,"Sexo",N$9,"TramoEdad",N$1)</f>
        <v>#REF!</v>
      </c>
      <c r="O38" s="1012" t="e">
        <f t="shared" si="7"/>
        <v>#REF!</v>
      </c>
      <c r="P38" s="1013"/>
      <c r="Q38" s="1010" t="e">
        <f>GETPIVOTDATA("Cuenta número de expedientes",#REF!,"CCAA",$B38,"TramoEdad",Q$1)</f>
        <v>#REF!</v>
      </c>
      <c r="R38" s="1011" t="e">
        <f t="shared" si="8"/>
        <v>#REF!</v>
      </c>
      <c r="S38" s="1010" t="e">
        <f>GETPIVOTDATA("Cuenta número de expedientes",#REF!,"CCAA",$B38,"Sexo",S$9,"TramoEdad",S$1)</f>
        <v>#REF!</v>
      </c>
      <c r="T38" s="1011" t="e">
        <f t="shared" si="9"/>
        <v>#REF!</v>
      </c>
      <c r="U38" s="1010" t="e">
        <f>GETPIVOTDATA("Cuenta número de expedientes",#REF!,"CCAA",$B38,"Sexo",U$9,"TramoEdad",U$1)</f>
        <v>#REF!</v>
      </c>
      <c r="V38" s="1012" t="e">
        <f t="shared" si="10"/>
        <v>#REF!</v>
      </c>
      <c r="W38" s="1013"/>
      <c r="X38" s="1010" t="e">
        <f>GETPIVOTDATA("Cuenta número de expedientes",#REF!,"CCAA",$B38,"TramoEdad",X$1)</f>
        <v>#REF!</v>
      </c>
      <c r="Y38" s="1011" t="e">
        <f t="shared" si="11"/>
        <v>#REF!</v>
      </c>
      <c r="Z38" s="1010" t="e">
        <f>GETPIVOTDATA("Cuenta número de expedientes",#REF!,"CCAA",$B38,"Sexo",Z$9,"TramoEdad",Z$1)</f>
        <v>#REF!</v>
      </c>
      <c r="AA38" s="1011" t="e">
        <f t="shared" si="12"/>
        <v>#REF!</v>
      </c>
      <c r="AB38" s="1010" t="e">
        <f>GETPIVOTDATA("Cuenta número de expedientes",#REF!,"CCAA",$B38,"Sexo",AB$9,"TramoEdad",AB$1)</f>
        <v>#REF!</v>
      </c>
      <c r="AC38" s="1012" t="e">
        <f t="shared" si="13"/>
        <v>#REF!</v>
      </c>
    </row>
    <row r="39" spans="2:29" s="1014" customFormat="1" x14ac:dyDescent="0.2"/>
    <row r="40" spans="2:29" s="1014" customFormat="1" x14ac:dyDescent="0.2"/>
    <row r="41" spans="2:29" s="297" customFormat="1" x14ac:dyDescent="0.2"/>
    <row r="42" spans="2:29" s="439" customFormat="1" x14ac:dyDescent="0.2"/>
  </sheetData>
  <mergeCells count="30">
    <mergeCell ref="U9:V9"/>
    <mergeCell ref="X9:X10"/>
    <mergeCell ref="Y9:Y10"/>
    <mergeCell ref="Z9:AA9"/>
    <mergeCell ref="AB9:AC9"/>
    <mergeCell ref="B35:D35"/>
    <mergeCell ref="B36:D36"/>
    <mergeCell ref="E9:F9"/>
    <mergeCell ref="G9:H9"/>
    <mergeCell ref="L9:M9"/>
    <mergeCell ref="B34:H34"/>
    <mergeCell ref="D9:D10"/>
    <mergeCell ref="J9:J10"/>
    <mergeCell ref="K9:K10"/>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s>
  <printOptions horizontalCentered="1"/>
  <pageMargins left="0" right="0" top="0.43307086614173229" bottom="0.43307086614173229" header="0" footer="0"/>
  <pageSetup paperSize="9" scale="70"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6.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4" t="s">
        <v>143</v>
      </c>
      <c r="H1" s="714"/>
      <c r="I1" s="714"/>
      <c r="J1" s="714" t="s">
        <v>19</v>
      </c>
      <c r="K1" s="714"/>
      <c r="L1" s="714"/>
      <c r="M1" s="714" t="s">
        <v>18</v>
      </c>
      <c r="N1" s="714"/>
    </row>
    <row r="2" spans="1:38" s="205" customFormat="1" ht="52.5" customHeight="1" x14ac:dyDescent="0.2">
      <c r="B2" s="1047"/>
      <c r="C2" s="1047"/>
    </row>
    <row r="3" spans="1:38" s="208" customFormat="1" ht="4.5" customHeight="1" x14ac:dyDescent="0.2">
      <c r="B3" s="1048"/>
      <c r="C3" s="1048"/>
    </row>
    <row r="4" spans="1:38" s="208" customFormat="1" ht="17.25" customHeight="1" x14ac:dyDescent="0.2">
      <c r="A4" s="1048" t="s">
        <v>406</v>
      </c>
      <c r="B4" s="1048"/>
      <c r="C4" s="1048"/>
      <c r="D4" s="1048"/>
      <c r="E4" s="1048"/>
      <c r="F4" s="1048"/>
      <c r="G4" s="1048"/>
      <c r="H4" s="1048"/>
      <c r="I4" s="1048"/>
      <c r="J4" s="1048"/>
      <c r="K4" s="1048"/>
      <c r="L4" s="1048"/>
      <c r="M4" s="1048"/>
      <c r="N4" s="1048"/>
    </row>
    <row r="5" spans="1:38" s="208" customFormat="1" ht="17.25" customHeight="1" x14ac:dyDescent="0.2">
      <c r="B5" s="1049" t="str">
        <f>porsaad!B6</f>
        <v>Situación a 30 de noviembre de 2023</v>
      </c>
      <c r="C5" s="1049"/>
      <c r="D5" s="1049"/>
      <c r="E5" s="1049"/>
      <c r="F5" s="1049"/>
      <c r="G5" s="1049"/>
      <c r="H5" s="1049"/>
      <c r="I5" s="1049"/>
      <c r="J5" s="1049"/>
      <c r="K5" s="1049"/>
      <c r="L5" s="1049"/>
      <c r="M5" s="1049"/>
      <c r="N5" s="1049"/>
    </row>
    <row r="6" spans="1:38" s="208" customFormat="1" ht="6" customHeight="1" x14ac:dyDescent="0.2"/>
    <row r="7" spans="1:38" s="213" customFormat="1" ht="12.75" customHeight="1" x14ac:dyDescent="0.2">
      <c r="A7" s="209"/>
      <c r="B7" s="1050" t="s">
        <v>15</v>
      </c>
      <c r="C7" s="211"/>
      <c r="D7" s="1053" t="s">
        <v>32</v>
      </c>
      <c r="E7" s="1054"/>
      <c r="F7" s="568"/>
      <c r="G7" s="1057"/>
      <c r="H7" s="1057"/>
      <c r="I7" s="568"/>
      <c r="J7" s="1057"/>
      <c r="K7" s="1057"/>
      <c r="L7" s="568"/>
      <c r="M7" s="1057"/>
      <c r="N7" s="1057"/>
      <c r="O7" s="430"/>
      <c r="P7" s="430"/>
      <c r="Q7" s="431"/>
      <c r="R7" s="431"/>
      <c r="S7" s="431"/>
      <c r="T7" s="431"/>
      <c r="U7" s="431"/>
      <c r="V7" s="431"/>
      <c r="W7" s="432"/>
    </row>
    <row r="8" spans="1:38" s="213" customFormat="1" ht="33.75" customHeight="1" x14ac:dyDescent="0.2">
      <c r="A8" s="209"/>
      <c r="B8" s="1051"/>
      <c r="C8" s="211"/>
      <c r="D8" s="1055"/>
      <c r="E8" s="1056"/>
      <c r="F8" s="501"/>
      <c r="G8" s="1059" t="s">
        <v>229</v>
      </c>
      <c r="H8" s="1058"/>
      <c r="I8" s="211"/>
      <c r="J8" s="1059" t="s">
        <v>181</v>
      </c>
      <c r="K8" s="1058"/>
      <c r="L8" s="211"/>
      <c r="M8" s="1059" t="s">
        <v>182</v>
      </c>
      <c r="N8" s="1058"/>
      <c r="O8" s="430"/>
      <c r="P8" s="430"/>
      <c r="Q8" s="431"/>
      <c r="R8" s="431"/>
      <c r="S8" s="431"/>
      <c r="T8" s="431"/>
      <c r="U8" s="431"/>
      <c r="V8" s="431"/>
      <c r="W8" s="432"/>
    </row>
    <row r="9" spans="1:38" s="213" customFormat="1" ht="6" customHeight="1" x14ac:dyDescent="0.2">
      <c r="A9" s="209"/>
      <c r="B9" s="1051"/>
      <c r="C9" s="211"/>
      <c r="D9" s="1065" t="s">
        <v>12</v>
      </c>
      <c r="E9" s="1083" t="s">
        <v>228</v>
      </c>
      <c r="F9" s="211"/>
      <c r="G9" s="1065" t="s">
        <v>12</v>
      </c>
      <c r="H9" s="1086" t="s">
        <v>228</v>
      </c>
      <c r="I9" s="211"/>
      <c r="J9" s="1065" t="s">
        <v>12</v>
      </c>
      <c r="K9" s="1086" t="s">
        <v>228</v>
      </c>
      <c r="L9" s="211"/>
      <c r="M9" s="1065" t="s">
        <v>12</v>
      </c>
      <c r="N9" s="1086" t="s">
        <v>228</v>
      </c>
      <c r="O9" s="430"/>
      <c r="P9" s="430"/>
      <c r="Q9" s="431"/>
      <c r="R9" s="431"/>
      <c r="S9" s="431"/>
      <c r="T9" s="431"/>
      <c r="U9" s="431"/>
      <c r="V9" s="431"/>
      <c r="W9" s="432"/>
    </row>
    <row r="10" spans="1:38" s="219" customFormat="1" ht="27.75" customHeight="1" x14ac:dyDescent="0.2">
      <c r="A10" s="214"/>
      <c r="B10" s="1052"/>
      <c r="C10" s="216"/>
      <c r="D10" s="1066"/>
      <c r="E10" s="1084"/>
      <c r="F10" s="216"/>
      <c r="G10" s="1066"/>
      <c r="H10" s="1087"/>
      <c r="I10" s="216"/>
      <c r="J10" s="1066"/>
      <c r="K10" s="1087"/>
      <c r="L10" s="216"/>
      <c r="M10" s="1066"/>
      <c r="N10" s="1087"/>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422976</v>
      </c>
      <c r="E12" s="762">
        <f>D12/'20pobl'!D12*100</f>
        <v>4.9760787615613626</v>
      </c>
      <c r="F12" s="226"/>
      <c r="G12" s="227">
        <v>120433</v>
      </c>
      <c r="H12" s="768">
        <v>1.7270839395233093</v>
      </c>
      <c r="I12" s="226"/>
      <c r="J12" s="227">
        <v>104459</v>
      </c>
      <c r="K12" s="768">
        <v>9.4375369292566447</v>
      </c>
      <c r="L12" s="226"/>
      <c r="M12" s="227">
        <v>198084</v>
      </c>
      <c r="N12" s="768">
        <f>M12/'20pobl'!X12*100</f>
        <v>47.146916994730354</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53885</v>
      </c>
      <c r="E13" s="763">
        <f>D13/'20pobl'!D13*100</f>
        <v>4.0627603548176721</v>
      </c>
      <c r="F13" s="226"/>
      <c r="G13" s="234">
        <v>10371</v>
      </c>
      <c r="H13" s="769">
        <v>1.0035988662458475</v>
      </c>
      <c r="I13" s="226"/>
      <c r="J13" s="234">
        <v>10493</v>
      </c>
      <c r="K13" s="769">
        <v>5.3546368920346392</v>
      </c>
      <c r="L13" s="226"/>
      <c r="M13" s="234">
        <v>33021</v>
      </c>
      <c r="N13" s="769">
        <f>M13/'20pobl'!X13*100</f>
        <v>34.05174636238953</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47113</v>
      </c>
      <c r="E14" s="763">
        <f>D14/'20pobl'!D14*100</f>
        <v>4.6893258192111764</v>
      </c>
      <c r="F14" s="226"/>
      <c r="G14" s="234">
        <v>10286</v>
      </c>
      <c r="H14" s="769">
        <v>1.4055176748698468</v>
      </c>
      <c r="I14" s="226"/>
      <c r="J14" s="234">
        <v>10531</v>
      </c>
      <c r="K14" s="769">
        <v>5.6123427840545723</v>
      </c>
      <c r="L14" s="226"/>
      <c r="M14" s="234">
        <v>26296</v>
      </c>
      <c r="N14" s="769">
        <f>M14/'20pobl'!X14*100</f>
        <v>30.858054825384905</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43539</v>
      </c>
      <c r="E15" s="763">
        <f>D15/'20pobl'!D15*100</f>
        <v>3.7002224093811376</v>
      </c>
      <c r="F15" s="226"/>
      <c r="G15" s="234">
        <v>12272</v>
      </c>
      <c r="H15" s="769">
        <v>1.2466806315485781</v>
      </c>
      <c r="I15" s="226"/>
      <c r="J15" s="234">
        <v>10337</v>
      </c>
      <c r="K15" s="769">
        <v>7.3303218760858613</v>
      </c>
      <c r="L15" s="226"/>
      <c r="M15" s="234">
        <v>20930</v>
      </c>
      <c r="N15" s="769">
        <f>M15/'20pobl'!X15*100</f>
        <v>40.824685963954124</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62675</v>
      </c>
      <c r="E16" s="763">
        <f>D16/'20pobl'!D16*100</f>
        <v>2.8780351388918866</v>
      </c>
      <c r="F16" s="226"/>
      <c r="G16" s="234">
        <v>21858</v>
      </c>
      <c r="H16" s="769">
        <v>1.2110809082718965</v>
      </c>
      <c r="I16" s="226"/>
      <c r="J16" s="234">
        <v>14448</v>
      </c>
      <c r="K16" s="769">
        <v>5.2080254345428196</v>
      </c>
      <c r="L16" s="226"/>
      <c r="M16" s="234">
        <v>26369</v>
      </c>
      <c r="N16" s="769">
        <f>M16/'20pobl'!X16*100</f>
        <v>27.626271621494205</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23808</v>
      </c>
      <c r="E17" s="764">
        <f>D17/'20pobl'!D17*100</f>
        <v>4.0669488659075306</v>
      </c>
      <c r="F17" s="226"/>
      <c r="G17" s="238">
        <v>6562</v>
      </c>
      <c r="H17" s="770">
        <v>1.4571309930119001</v>
      </c>
      <c r="I17" s="226"/>
      <c r="J17" s="238">
        <v>5158</v>
      </c>
      <c r="K17" s="770">
        <v>5.4850750236608992</v>
      </c>
      <c r="L17" s="226"/>
      <c r="M17" s="238">
        <v>12088</v>
      </c>
      <c r="N17" s="770">
        <f>M17/'20pobl'!X17*100</f>
        <v>29.462805888661403</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156261</v>
      </c>
      <c r="E18" s="763">
        <f>D18/'20pobl'!D18*100</f>
        <v>6.5859548856969461</v>
      </c>
      <c r="F18" s="226"/>
      <c r="G18" s="234">
        <v>31344</v>
      </c>
      <c r="H18" s="769">
        <v>1.7905342297429534</v>
      </c>
      <c r="I18" s="226"/>
      <c r="J18" s="234">
        <v>28713</v>
      </c>
      <c r="K18" s="769">
        <v>7.1204320914176886</v>
      </c>
      <c r="L18" s="226"/>
      <c r="M18" s="234">
        <v>96204</v>
      </c>
      <c r="N18" s="769">
        <f>M18/'20pobl'!X18*100</f>
        <v>43.958273361571464</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95196</v>
      </c>
      <c r="E19" s="763">
        <f>D19/'20pobl'!D19*100</f>
        <v>4.6361808731970733</v>
      </c>
      <c r="F19" s="226"/>
      <c r="G19" s="234">
        <v>21882</v>
      </c>
      <c r="H19" s="769">
        <v>1.3199253719189226</v>
      </c>
      <c r="I19" s="226"/>
      <c r="J19" s="234">
        <v>18735</v>
      </c>
      <c r="K19" s="769">
        <v>7.1154846771161306</v>
      </c>
      <c r="L19" s="226"/>
      <c r="M19" s="234">
        <v>54579</v>
      </c>
      <c r="N19" s="769">
        <f>M19/'20pobl'!X19*100</f>
        <v>41.282675783613698</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351972</v>
      </c>
      <c r="E20" s="763">
        <f>D20/'20pobl'!D20*100</f>
        <v>4.5167402812741457</v>
      </c>
      <c r="F20" s="226"/>
      <c r="G20" s="234">
        <v>87402</v>
      </c>
      <c r="H20" s="769">
        <v>1.3893587095855291</v>
      </c>
      <c r="I20" s="226"/>
      <c r="J20" s="234">
        <v>80505</v>
      </c>
      <c r="K20" s="769">
        <v>7.6779431638600197</v>
      </c>
      <c r="L20" s="226"/>
      <c r="M20" s="234">
        <v>184065</v>
      </c>
      <c r="N20" s="769">
        <f>M20/'20pobl'!X20*100</f>
        <v>40.608067562081928</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206145</v>
      </c>
      <c r="E21" s="763">
        <f>D21/'20pobl'!D21*100</f>
        <v>4.043670741689775</v>
      </c>
      <c r="F21" s="226"/>
      <c r="G21" s="234">
        <v>55105</v>
      </c>
      <c r="H21" s="769">
        <v>1.3506968325969313</v>
      </c>
      <c r="I21" s="226"/>
      <c r="J21" s="234">
        <v>45531</v>
      </c>
      <c r="K21" s="769">
        <v>6.2392343710817224</v>
      </c>
      <c r="L21" s="226"/>
      <c r="M21" s="234">
        <v>105509</v>
      </c>
      <c r="N21" s="769">
        <f>M21/'20pobl'!X21*100</f>
        <v>36.575634039130854</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58608</v>
      </c>
      <c r="E22" s="763">
        <f>D22/'20pobl'!D22*100</f>
        <v>5.5564404195772372</v>
      </c>
      <c r="F22" s="226"/>
      <c r="G22" s="234">
        <v>13415</v>
      </c>
      <c r="H22" s="769">
        <v>1.620065382288332</v>
      </c>
      <c r="I22" s="226"/>
      <c r="J22" s="234">
        <v>13026</v>
      </c>
      <c r="K22" s="769">
        <v>8.5348674166726735</v>
      </c>
      <c r="L22" s="226"/>
      <c r="M22" s="234">
        <v>32167</v>
      </c>
      <c r="N22" s="769">
        <f>M22/'20pobl'!X22*100</f>
        <v>43.409084775039808</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83723</v>
      </c>
      <c r="E23" s="763">
        <f>D23/'20pobl'!D23*100</f>
        <v>3.1118424182594526</v>
      </c>
      <c r="F23" s="226"/>
      <c r="G23" s="234">
        <v>23788</v>
      </c>
      <c r="H23" s="769">
        <v>1.1966794007950361</v>
      </c>
      <c r="I23" s="226"/>
      <c r="J23" s="234">
        <v>15056</v>
      </c>
      <c r="K23" s="769">
        <v>3.2390405934225277</v>
      </c>
      <c r="L23" s="226"/>
      <c r="M23" s="234">
        <v>44879</v>
      </c>
      <c r="N23" s="769">
        <f>M23/'20pobl'!X23*100</f>
        <v>18.872502638760981</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237594</v>
      </c>
      <c r="E24" s="763">
        <f>D24/'20pobl'!D24*100</f>
        <v>3.5197359064793217</v>
      </c>
      <c r="F24" s="226"/>
      <c r="G24" s="234">
        <v>56379</v>
      </c>
      <c r="H24" s="769">
        <v>1.0224650695399207</v>
      </c>
      <c r="I24" s="226"/>
      <c r="J24" s="234">
        <v>45901</v>
      </c>
      <c r="K24" s="769">
        <v>5.3001322117466385</v>
      </c>
      <c r="L24" s="226"/>
      <c r="M24" s="234">
        <v>135314</v>
      </c>
      <c r="N24" s="769">
        <f>M24/'20pobl'!X24*100</f>
        <v>36.544288823951995</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62443</v>
      </c>
      <c r="E25" s="763">
        <f>D25/'20pobl'!D25*100</f>
        <v>4.0762384471870474</v>
      </c>
      <c r="F25" s="226"/>
      <c r="G25" s="234">
        <v>21445</v>
      </c>
      <c r="H25" s="769">
        <v>1.6688209462903461</v>
      </c>
      <c r="I25" s="226"/>
      <c r="J25" s="234">
        <v>14464</v>
      </c>
      <c r="K25" s="769">
        <v>8.2559433773794915</v>
      </c>
      <c r="L25" s="226"/>
      <c r="M25" s="234">
        <v>26534</v>
      </c>
      <c r="N25" s="769">
        <f>M25/'20pobl'!X25*100</f>
        <v>37.0358997264251</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22127</v>
      </c>
      <c r="E26" s="765">
        <f>D26/'20pobl'!D26*100</f>
        <v>3.3317924401874968</v>
      </c>
      <c r="F26" s="226"/>
      <c r="G26" s="238">
        <v>5210</v>
      </c>
      <c r="H26" s="770">
        <v>0.98394526167089391</v>
      </c>
      <c r="I26" s="226"/>
      <c r="J26" s="238">
        <v>4169</v>
      </c>
      <c r="K26" s="770">
        <v>4.4761536644548947</v>
      </c>
      <c r="L26" s="226"/>
      <c r="M26" s="238">
        <v>12748</v>
      </c>
      <c r="N26" s="770">
        <f>M26/'20pobl'!X26*100</f>
        <v>30.734365205651187</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113565</v>
      </c>
      <c r="E27" s="765">
        <f>D27/'20pobl'!D27*100</f>
        <v>5.1429371054998381</v>
      </c>
      <c r="F27" s="226"/>
      <c r="G27" s="238">
        <v>29989</v>
      </c>
      <c r="H27" s="770">
        <v>1.7685770176397702</v>
      </c>
      <c r="I27" s="226"/>
      <c r="J27" s="238">
        <v>22713</v>
      </c>
      <c r="K27" s="770">
        <v>6.4304521389541636</v>
      </c>
      <c r="L27" s="226"/>
      <c r="M27" s="238">
        <v>60863</v>
      </c>
      <c r="N27" s="770">
        <f>M27/'20pobl'!X27*100</f>
        <v>38.204849755503524</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14582</v>
      </c>
      <c r="E28" s="765">
        <f>D28/'20pobl'!D28*100</f>
        <v>4.5584134645442838</v>
      </c>
      <c r="F28" s="226"/>
      <c r="G28" s="238">
        <v>3438</v>
      </c>
      <c r="H28" s="770">
        <v>1.3694974127732125</v>
      </c>
      <c r="I28" s="226"/>
      <c r="J28" s="238">
        <v>2712</v>
      </c>
      <c r="K28" s="770">
        <v>5.8060372511239562</v>
      </c>
      <c r="L28" s="226"/>
      <c r="M28" s="238">
        <v>8432</v>
      </c>
      <c r="N28" s="770">
        <f>M28/'20pobl'!X28*100</f>
        <v>38.083194074341719</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5197</v>
      </c>
      <c r="E29" s="766">
        <f>D29/'20pobl'!D29*100</f>
        <v>3.0881767456785134</v>
      </c>
      <c r="F29" s="226"/>
      <c r="G29" s="245">
        <v>2748</v>
      </c>
      <c r="H29" s="771">
        <v>1.8519891360753735</v>
      </c>
      <c r="I29" s="226"/>
      <c r="J29" s="245">
        <v>972</v>
      </c>
      <c r="K29" s="771">
        <v>6.4597594204824889</v>
      </c>
      <c r="L29" s="226"/>
      <c r="M29" s="245">
        <v>1477</v>
      </c>
      <c r="N29" s="771">
        <f>M29/'20pobl'!X29*100</f>
        <v>30.397201070179047</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2061409</v>
      </c>
      <c r="E31" s="767">
        <f>D31/'20pobl'!D31*100</f>
        <v>4.3420553204163337</v>
      </c>
      <c r="F31" s="211"/>
      <c r="G31" s="253">
        <f>SUM(G12:G29)</f>
        <v>533927</v>
      </c>
      <c r="H31" s="254">
        <f>G31/'20pobl'!J31*100</f>
        <v>1.4052038074123319</v>
      </c>
      <c r="I31" s="211"/>
      <c r="J31" s="253">
        <f>SUM(J12:J29)</f>
        <v>447923</v>
      </c>
      <c r="K31" s="254">
        <f>J31/'20pobl'!Q31*100</f>
        <v>6.7718069636725344</v>
      </c>
      <c r="L31" s="211"/>
      <c r="M31" s="253">
        <f>SUM(M12:M29)</f>
        <v>1079559</v>
      </c>
      <c r="N31" s="254">
        <f>M31/'20pobl'!X31*100</f>
        <v>37.687743303067258</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71" t="str">
        <f>'20pobl'!B34:H34</f>
        <v>(1) Cifras definitivas INE de la Estadística del Padrón continuo referidas al 01/01/2022. Datos definitivos (publicado 24/1/2023)</v>
      </c>
      <c r="C34" s="1085"/>
      <c r="D34" s="1085"/>
      <c r="E34" s="1085"/>
      <c r="F34" s="1085"/>
      <c r="G34" s="1085"/>
      <c r="H34" s="1085"/>
      <c r="I34" s="1085"/>
      <c r="J34" s="1085"/>
      <c r="K34" s="1085"/>
      <c r="L34" s="1085"/>
      <c r="M34" s="1085"/>
      <c r="N34" s="1085"/>
    </row>
    <row r="35" spans="2:14" ht="29.25" customHeight="1" x14ac:dyDescent="0.2">
      <c r="B35" s="1078"/>
      <c r="C35" s="1078"/>
      <c r="D35" s="1078"/>
      <c r="E35" s="737"/>
      <c r="F35" s="262"/>
      <c r="G35" s="262"/>
      <c r="H35" s="262"/>
    </row>
    <row r="36" spans="2:14" ht="4.5" customHeight="1" x14ac:dyDescent="0.2">
      <c r="B36" s="1079"/>
      <c r="C36" s="1079"/>
      <c r="D36" s="1079"/>
      <c r="E36" s="738"/>
      <c r="F36" s="262"/>
      <c r="G36" s="262"/>
      <c r="H36" s="262"/>
    </row>
  </sheetData>
  <mergeCells count="23">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 ref="B35:D35"/>
    <mergeCell ref="B36:D36"/>
    <mergeCell ref="E9:E10"/>
    <mergeCell ref="B34:N34"/>
    <mergeCell ref="K9:K10"/>
    <mergeCell ref="M9:M10"/>
    <mergeCell ref="N9:N10"/>
  </mergeCells>
  <printOptions horizontalCentered="1"/>
  <pageMargins left="0" right="0" top="0.43307086614173229" bottom="0.43307086614173229" header="0" footer="0"/>
  <pageSetup paperSize="9" scale="95"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714" t="s">
        <v>143</v>
      </c>
      <c r="T1" s="714"/>
      <c r="U1" s="714"/>
      <c r="V1" s="714" t="s">
        <v>19</v>
      </c>
      <c r="W1" s="714"/>
      <c r="X1" s="714"/>
      <c r="Y1" s="714" t="s">
        <v>18</v>
      </c>
    </row>
    <row r="2" spans="1:50" s="205" customFormat="1" ht="52.5" customHeight="1" x14ac:dyDescent="0.2">
      <c r="B2" s="1047"/>
      <c r="C2" s="1047"/>
      <c r="D2" s="1047"/>
      <c r="E2" s="1047"/>
      <c r="F2" s="1047"/>
      <c r="G2" s="1047"/>
      <c r="H2" s="1047"/>
      <c r="I2" s="1047"/>
      <c r="O2" s="207"/>
    </row>
    <row r="3" spans="1:50" s="208" customFormat="1" ht="4.5" customHeight="1" x14ac:dyDescent="0.2">
      <c r="B3" s="1048"/>
      <c r="C3" s="1048"/>
      <c r="D3" s="1048"/>
      <c r="E3" s="1048"/>
      <c r="F3" s="1048"/>
      <c r="G3" s="1048"/>
      <c r="H3" s="1048"/>
      <c r="I3" s="1048"/>
      <c r="O3" s="207"/>
    </row>
    <row r="4" spans="1:50" s="208" customFormat="1" ht="17.25" customHeight="1" x14ac:dyDescent="0.2">
      <c r="A4" s="1048" t="s">
        <v>201</v>
      </c>
      <c r="B4" s="1048"/>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1048"/>
    </row>
    <row r="5" spans="1:50" s="208" customFormat="1" ht="17.25" customHeight="1" x14ac:dyDescent="0.2">
      <c r="B5" s="1049" t="str">
        <f>porsaad!B6</f>
        <v>Situación a 30 de noviembre de 2023</v>
      </c>
      <c r="C5" s="1049"/>
      <c r="D5" s="1049"/>
      <c r="E5" s="1049"/>
      <c r="F5" s="1049"/>
      <c r="G5" s="1049"/>
      <c r="H5" s="1049"/>
      <c r="I5" s="1049"/>
      <c r="J5" s="1049"/>
      <c r="K5" s="1049"/>
      <c r="L5" s="1049"/>
      <c r="M5" s="1049"/>
      <c r="N5" s="1049"/>
      <c r="O5" s="1049"/>
      <c r="P5" s="1049"/>
      <c r="Q5" s="1049"/>
      <c r="R5" s="1049"/>
      <c r="S5" s="1049"/>
      <c r="T5" s="1049"/>
      <c r="U5" s="1049"/>
      <c r="V5" s="1049"/>
      <c r="W5" s="1049"/>
      <c r="X5" s="1049"/>
      <c r="Y5" s="1049"/>
      <c r="Z5" s="1049"/>
    </row>
    <row r="6" spans="1:50" s="208" customFormat="1" ht="6" customHeight="1" x14ac:dyDescent="0.2">
      <c r="O6" s="207"/>
    </row>
    <row r="7" spans="1:50" s="213" customFormat="1" ht="12.75" customHeight="1" x14ac:dyDescent="0.2">
      <c r="A7" s="209"/>
      <c r="B7" s="1050" t="s">
        <v>15</v>
      </c>
      <c r="C7" s="211"/>
      <c r="D7" s="1059" t="s">
        <v>115</v>
      </c>
      <c r="E7" s="1057"/>
      <c r="F7" s="568"/>
      <c r="G7" s="1057"/>
      <c r="H7" s="1057"/>
      <c r="I7" s="568"/>
      <c r="J7" s="1057"/>
      <c r="K7" s="1057"/>
      <c r="L7" s="568"/>
      <c r="M7" s="1057"/>
      <c r="N7" s="1058"/>
      <c r="O7" s="211"/>
      <c r="P7" s="1059" t="s">
        <v>16</v>
      </c>
      <c r="Q7" s="1057"/>
      <c r="R7" s="568"/>
      <c r="S7" s="1057"/>
      <c r="T7" s="1057"/>
      <c r="U7" s="568"/>
      <c r="V7" s="1057"/>
      <c r="W7" s="1057"/>
      <c r="X7" s="568"/>
      <c r="Y7" s="1057"/>
      <c r="Z7" s="1058"/>
      <c r="AA7" s="430"/>
      <c r="AB7" s="430"/>
      <c r="AC7" s="431"/>
      <c r="AD7" s="431"/>
      <c r="AE7" s="431"/>
      <c r="AF7" s="431"/>
      <c r="AG7" s="431"/>
      <c r="AH7" s="431"/>
      <c r="AI7" s="432"/>
    </row>
    <row r="8" spans="1:50" s="213" customFormat="1" ht="33.75" customHeight="1" x14ac:dyDescent="0.2">
      <c r="A8" s="209"/>
      <c r="B8" s="1051"/>
      <c r="C8" s="211"/>
      <c r="D8" s="1088"/>
      <c r="E8" s="1089"/>
      <c r="F8" s="211"/>
      <c r="G8" s="1059" t="s">
        <v>177</v>
      </c>
      <c r="H8" s="1058"/>
      <c r="I8" s="211"/>
      <c r="J8" s="1059" t="s">
        <v>183</v>
      </c>
      <c r="K8" s="1058"/>
      <c r="L8" s="211"/>
      <c r="M8" s="1059" t="s">
        <v>178</v>
      </c>
      <c r="N8" s="1058"/>
      <c r="O8" s="211"/>
      <c r="P8" s="1088"/>
      <c r="Q8" s="1090"/>
      <c r="R8" s="501"/>
      <c r="S8" s="1059" t="s">
        <v>180</v>
      </c>
      <c r="T8" s="1058"/>
      <c r="U8" s="211"/>
      <c r="V8" s="1059" t="s">
        <v>181</v>
      </c>
      <c r="W8" s="1058"/>
      <c r="X8" s="211"/>
      <c r="Y8" s="1059" t="s">
        <v>182</v>
      </c>
      <c r="Z8" s="1058"/>
      <c r="AA8" s="430"/>
      <c r="AB8" s="430"/>
      <c r="AC8" s="431"/>
      <c r="AD8" s="431"/>
      <c r="AE8" s="431"/>
      <c r="AF8" s="431"/>
      <c r="AG8" s="431"/>
      <c r="AH8" s="431"/>
      <c r="AI8" s="432"/>
    </row>
    <row r="9" spans="1:50" s="219" customFormat="1" ht="36.75" customHeight="1" x14ac:dyDescent="0.2">
      <c r="A9" s="214"/>
      <c r="B9" s="1052"/>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v>8384408</v>
      </c>
      <c r="E11" s="185">
        <f t="shared" ref="E11:E28" si="0">D11*100/$D$30</f>
        <v>17.944934163017855</v>
      </c>
      <c r="F11" s="226"/>
      <c r="G11" s="227">
        <v>6973463</v>
      </c>
      <c r="H11" s="569">
        <f>G11*100/$G$30</f>
        <v>18.441080349722064</v>
      </c>
      <c r="I11" s="226"/>
      <c r="J11" s="227">
        <v>999769</v>
      </c>
      <c r="K11" s="569">
        <f>J11*100/$J$30</f>
        <v>16.561910466829101</v>
      </c>
      <c r="L11" s="226"/>
      <c r="M11" s="227">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v>1308728</v>
      </c>
      <c r="E12" s="186">
        <f t="shared" si="0"/>
        <v>2.801037091384154</v>
      </c>
      <c r="F12" s="226"/>
      <c r="G12" s="234">
        <v>1025808</v>
      </c>
      <c r="H12" s="570">
        <f t="shared" ref="H12:H28" si="2">G12*100/$G$30</f>
        <v>2.7127135759360437</v>
      </c>
      <c r="I12" s="226"/>
      <c r="J12" s="234">
        <v>180311</v>
      </c>
      <c r="K12" s="570">
        <f t="shared" ref="K12:K28" si="3">J12*100/$J$30</f>
        <v>2.9869846316343294</v>
      </c>
      <c r="L12" s="226"/>
      <c r="M12" s="234">
        <v>102609</v>
      </c>
      <c r="N12" s="570">
        <f t="shared" si="1"/>
        <v>3.5732406554545468</v>
      </c>
      <c r="O12" s="226"/>
      <c r="P12" s="236" t="e">
        <f t="shared" ref="P12:P28" si="4">S12+V12+Y12</f>
        <v>#REF!</v>
      </c>
      <c r="Q12" s="237" t="e">
        <f t="shared" ref="Q12:Q28" si="5">P12*100/D12</f>
        <v>#REF!</v>
      </c>
      <c r="R12" s="226"/>
      <c r="S12" s="234" t="e">
        <f>GETPIVOTDATA("Cuenta número de expedientes",#REF!,"CCAA",$B12,"TramoEdad",S$1)</f>
        <v>#REF!</v>
      </c>
      <c r="T12" s="235" t="e">
        <f t="shared" ref="T12:T28" si="6">S12*100/G12</f>
        <v>#REF!</v>
      </c>
      <c r="U12" s="226"/>
      <c r="V12" s="234" t="e">
        <f>GETPIVOTDATA("Cuenta número de expedientes",#REF!,"CCAA",$B12,"TramoEdad",V$1)</f>
        <v>#REF!</v>
      </c>
      <c r="W12" s="235" t="e">
        <f t="shared" ref="W12:W28" si="7">V12*100/J12</f>
        <v>#REF!</v>
      </c>
      <c r="X12" s="226"/>
      <c r="Y12" s="234" t="e">
        <f>GETPIVOTDATA("Cuenta número de expedientes",#REF!,"CCAA",$B12,"TramoEdad",Y$1)</f>
        <v>#REF!</v>
      </c>
      <c r="Z12" s="235" t="e">
        <f t="shared" ref="Z12:Z28" si="8">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v>1028244</v>
      </c>
      <c r="E13" s="186">
        <f t="shared" si="0"/>
        <v>2.2007243544825266</v>
      </c>
      <c r="F13" s="226"/>
      <c r="G13" s="234">
        <v>768630</v>
      </c>
      <c r="H13" s="570">
        <f t="shared" si="2"/>
        <v>2.0326153002040548</v>
      </c>
      <c r="I13" s="226"/>
      <c r="J13" s="234">
        <v>168505</v>
      </c>
      <c r="K13" s="570">
        <f t="shared" si="3"/>
        <v>2.7914095388165041</v>
      </c>
      <c r="L13" s="226"/>
      <c r="M13" s="234">
        <v>91109</v>
      </c>
      <c r="N13" s="570">
        <f t="shared" si="1"/>
        <v>3.1727663545869107</v>
      </c>
      <c r="O13" s="226"/>
      <c r="P13" s="236" t="e">
        <f t="shared" si="4"/>
        <v>#REF!</v>
      </c>
      <c r="Q13" s="237" t="e">
        <f t="shared" si="5"/>
        <v>#REF!</v>
      </c>
      <c r="R13" s="226"/>
      <c r="S13" s="234" t="e">
        <f>GETPIVOTDATA("Cuenta número de expedientes",#REF!,"CCAA",$B13,"TramoEdad",S$1)</f>
        <v>#REF!</v>
      </c>
      <c r="T13" s="235" t="e">
        <f t="shared" si="6"/>
        <v>#REF!</v>
      </c>
      <c r="U13" s="226"/>
      <c r="V13" s="234" t="e">
        <f>GETPIVOTDATA("Cuenta número de expedientes",#REF!,"CCAA",$B13,"TramoEdad",V$1)</f>
        <v>#REF!</v>
      </c>
      <c r="W13" s="235" t="e">
        <f t="shared" si="7"/>
        <v>#REF!</v>
      </c>
      <c r="X13" s="226"/>
      <c r="Y13" s="234" t="e">
        <f>GETPIVOTDATA("Cuenta número de expedientes",#REF!,"CCAA",$B13,"TramoEdad",Y$1)</f>
        <v>#REF!</v>
      </c>
      <c r="Z13" s="235" t="e">
        <f t="shared" si="8"/>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v>1128908</v>
      </c>
      <c r="E14" s="186">
        <f t="shared" si="0"/>
        <v>2.4161729410238815</v>
      </c>
      <c r="F14" s="226"/>
      <c r="G14" s="234">
        <v>954069</v>
      </c>
      <c r="H14" s="570">
        <f t="shared" si="2"/>
        <v>2.5230022856906213</v>
      </c>
      <c r="I14" s="226"/>
      <c r="J14" s="234">
        <v>125636</v>
      </c>
      <c r="K14" s="570">
        <f t="shared" si="3"/>
        <v>2.0812529528426476</v>
      </c>
      <c r="L14" s="226"/>
      <c r="M14" s="234">
        <v>49203</v>
      </c>
      <c r="N14" s="570">
        <f t="shared" si="1"/>
        <v>1.7134380022252442</v>
      </c>
      <c r="O14" s="226"/>
      <c r="P14" s="236" t="e">
        <f t="shared" si="4"/>
        <v>#REF!</v>
      </c>
      <c r="Q14" s="237" t="e">
        <f t="shared" si="5"/>
        <v>#REF!</v>
      </c>
      <c r="R14" s="226"/>
      <c r="S14" s="234" t="e">
        <f>GETPIVOTDATA("Cuenta número de expedientes",#REF!,"CCAA",$B14,"TramoEdad",S$1)</f>
        <v>#REF!</v>
      </c>
      <c r="T14" s="235" t="e">
        <f t="shared" si="6"/>
        <v>#REF!</v>
      </c>
      <c r="U14" s="226"/>
      <c r="V14" s="234" t="e">
        <f>GETPIVOTDATA("Cuenta número de expedientes",#REF!,"CCAA",$B14,"TramoEdad",V$1)</f>
        <v>#REF!</v>
      </c>
      <c r="W14" s="235" t="e">
        <f t="shared" si="7"/>
        <v>#REF!</v>
      </c>
      <c r="X14" s="226"/>
      <c r="Y14" s="234" t="e">
        <f>GETPIVOTDATA("Cuenta número de expedientes",#REF!,"CCAA",$B14,"TramoEdad",Y$1)</f>
        <v>#REF!</v>
      </c>
      <c r="Z14" s="235" t="e">
        <f t="shared" si="8"/>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v>2127685</v>
      </c>
      <c r="E15" s="186">
        <f t="shared" si="0"/>
        <v>4.5538298284912475</v>
      </c>
      <c r="F15" s="226"/>
      <c r="G15" s="234">
        <v>1796155</v>
      </c>
      <c r="H15" s="570">
        <f t="shared" si="2"/>
        <v>4.7498694229187182</v>
      </c>
      <c r="I15" s="226"/>
      <c r="J15" s="234">
        <v>243113</v>
      </c>
      <c r="K15" s="570">
        <f t="shared" si="3"/>
        <v>4.0273460562612193</v>
      </c>
      <c r="L15" s="226"/>
      <c r="M15" s="234">
        <v>88417</v>
      </c>
      <c r="N15" s="570">
        <f t="shared" si="1"/>
        <v>3.0790205443316343</v>
      </c>
      <c r="O15" s="226"/>
      <c r="P15" s="236" t="e">
        <f t="shared" si="4"/>
        <v>#REF!</v>
      </c>
      <c r="Q15" s="237" t="e">
        <f t="shared" si="5"/>
        <v>#REF!</v>
      </c>
      <c r="R15" s="226"/>
      <c r="S15" s="234" t="e">
        <f>GETPIVOTDATA("Cuenta número de expedientes",#REF!,"CCAA",$B15,"TramoEdad",S$1)</f>
        <v>#REF!</v>
      </c>
      <c r="T15" s="235" t="e">
        <f t="shared" si="6"/>
        <v>#REF!</v>
      </c>
      <c r="U15" s="226"/>
      <c r="V15" s="234" t="e">
        <f>GETPIVOTDATA("Cuenta número de expedientes",#REF!,"CCAA",$B15,"TramoEdad",V$1)</f>
        <v>#REF!</v>
      </c>
      <c r="W15" s="235" t="e">
        <f t="shared" si="7"/>
        <v>#REF!</v>
      </c>
      <c r="X15" s="226"/>
      <c r="Y15" s="234" t="e">
        <f>GETPIVOTDATA("Cuenta número de expedientes",#REF!,"CCAA",$B15,"TramoEdad",Y$1)</f>
        <v>#REF!</v>
      </c>
      <c r="Z15" s="235" t="e">
        <f t="shared" si="8"/>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v>580229</v>
      </c>
      <c r="E16" s="186">
        <f t="shared" si="0"/>
        <v>1.2418492998520214</v>
      </c>
      <c r="F16" s="226"/>
      <c r="G16" s="238">
        <v>455643</v>
      </c>
      <c r="H16" s="570">
        <f t="shared" si="2"/>
        <v>1.2049320651430158</v>
      </c>
      <c r="I16" s="226"/>
      <c r="J16" s="238">
        <v>82278</v>
      </c>
      <c r="K16" s="570">
        <f t="shared" si="3"/>
        <v>1.3629957214014083</v>
      </c>
      <c r="L16" s="226"/>
      <c r="M16" s="238">
        <v>42308</v>
      </c>
      <c r="N16" s="570">
        <f t="shared" si="1"/>
        <v>1.4733275409659092</v>
      </c>
      <c r="O16" s="226"/>
      <c r="P16" s="238" t="e">
        <f t="shared" si="4"/>
        <v>#REF!</v>
      </c>
      <c r="Q16" s="237" t="e">
        <f t="shared" si="5"/>
        <v>#REF!</v>
      </c>
      <c r="R16" s="226"/>
      <c r="S16" s="238" t="e">
        <f>GETPIVOTDATA("Cuenta número de expedientes",#REF!,"CCAA",$B16,"TramoEdad",S$1)</f>
        <v>#REF!</v>
      </c>
      <c r="T16" s="235" t="e">
        <f t="shared" si="6"/>
        <v>#REF!</v>
      </c>
      <c r="U16" s="226"/>
      <c r="V16" s="238" t="e">
        <f>GETPIVOTDATA("Cuenta número de expedientes",#REF!,"CCAA",$B16,"TramoEdad",V$1)</f>
        <v>#REF!</v>
      </c>
      <c r="W16" s="235" t="e">
        <f t="shared" si="7"/>
        <v>#REF!</v>
      </c>
      <c r="X16" s="226"/>
      <c r="Y16" s="238" t="e">
        <f>GETPIVOTDATA("Cuenta número de expedientes",#REF!,"CCAA",$B16,"TramoEdad",Y$1)</f>
        <v>#REF!</v>
      </c>
      <c r="Z16" s="235" t="e">
        <f t="shared" si="8"/>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v>2409164</v>
      </c>
      <c r="E17" s="186">
        <f t="shared" si="0"/>
        <v>5.1562721384637706</v>
      </c>
      <c r="F17" s="226"/>
      <c r="G17" s="234">
        <v>1805325</v>
      </c>
      <c r="H17" s="570">
        <f t="shared" si="2"/>
        <v>4.7741191689641118</v>
      </c>
      <c r="I17" s="226"/>
      <c r="J17" s="234">
        <v>372394</v>
      </c>
      <c r="K17" s="570">
        <f t="shared" si="3"/>
        <v>6.1689811210233119</v>
      </c>
      <c r="L17" s="226"/>
      <c r="M17" s="234">
        <v>231445</v>
      </c>
      <c r="N17" s="570">
        <f t="shared" si="1"/>
        <v>8.0598064838530501</v>
      </c>
      <c r="O17" s="226"/>
      <c r="P17" s="236" t="e">
        <f t="shared" si="4"/>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v>2026807</v>
      </c>
      <c r="E18" s="186">
        <f t="shared" si="0"/>
        <v>4.3379232232190672</v>
      </c>
      <c r="F18" s="226"/>
      <c r="G18" s="234">
        <v>1644219</v>
      </c>
      <c r="H18" s="570">
        <f t="shared" si="2"/>
        <v>4.3480799556174112</v>
      </c>
      <c r="I18" s="226"/>
      <c r="J18" s="234">
        <v>241609</v>
      </c>
      <c r="K18" s="570">
        <f t="shared" si="3"/>
        <v>4.0024311875844436</v>
      </c>
      <c r="L18" s="226"/>
      <c r="M18" s="234">
        <v>140979</v>
      </c>
      <c r="N18" s="570">
        <f t="shared" si="1"/>
        <v>4.9094318662624774</v>
      </c>
      <c r="O18" s="226"/>
      <c r="P18" s="236" t="e">
        <f t="shared" si="4"/>
        <v>#REF!</v>
      </c>
      <c r="Q18" s="237" t="e">
        <f t="shared" si="5"/>
        <v>#REF!</v>
      </c>
      <c r="R18" s="226"/>
      <c r="S18" s="234" t="e">
        <f>GETPIVOTDATA("Cuenta número de expedientes",#REF!,"CCAA",$B18,"TramoEdad",S$1)</f>
        <v>#REF!</v>
      </c>
      <c r="T18" s="235" t="e">
        <f t="shared" si="6"/>
        <v>#REF!</v>
      </c>
      <c r="U18" s="226"/>
      <c r="V18" s="234" t="e">
        <f>GETPIVOTDATA("Cuenta número de expedientes",#REF!,"CCAA",$B18,"TramoEdad",V$1)</f>
        <v>#REF!</v>
      </c>
      <c r="W18" s="235" t="e">
        <f t="shared" si="7"/>
        <v>#REF!</v>
      </c>
      <c r="X18" s="226"/>
      <c r="Y18" s="234" t="e">
        <f>GETPIVOTDATA("Cuenta número de expedientes",#REF!,"CCAA",$B18,"TramoEdad",Y$1)</f>
        <v>#REF!</v>
      </c>
      <c r="Z18" s="235" t="e">
        <f t="shared" si="8"/>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v>7600065</v>
      </c>
      <c r="E19" s="186">
        <f t="shared" si="0"/>
        <v>16.266224885484615</v>
      </c>
      <c r="F19" s="226"/>
      <c r="G19" s="234">
        <v>6178644</v>
      </c>
      <c r="H19" s="570">
        <f t="shared" si="2"/>
        <v>16.339209149934277</v>
      </c>
      <c r="I19" s="226"/>
      <c r="J19" s="234">
        <v>960955</v>
      </c>
      <c r="K19" s="570">
        <f t="shared" si="3"/>
        <v>15.918927945007054</v>
      </c>
      <c r="L19" s="226"/>
      <c r="M19" s="234">
        <v>460466</v>
      </c>
      <c r="N19" s="570">
        <f t="shared" si="1"/>
        <v>16.035199949853652</v>
      </c>
      <c r="O19" s="226"/>
      <c r="P19" s="236" t="e">
        <f t="shared" si="4"/>
        <v>#REF!</v>
      </c>
      <c r="Q19" s="237" t="e">
        <f t="shared" si="5"/>
        <v>#REF!</v>
      </c>
      <c r="R19" s="226"/>
      <c r="S19" s="234" t="e">
        <f>GETPIVOTDATA("Cuenta número de expedientes",#REF!,"CCAA",$B19,"TramoEdad",S$1)</f>
        <v>#REF!</v>
      </c>
      <c r="T19" s="235" t="e">
        <f t="shared" si="6"/>
        <v>#REF!</v>
      </c>
      <c r="U19" s="226"/>
      <c r="V19" s="234" t="e">
        <f>GETPIVOTDATA("Cuenta número de expedientes",#REF!,"CCAA",$B19,"TramoEdad",V$1)</f>
        <v>#REF!</v>
      </c>
      <c r="W19" s="235" t="e">
        <f t="shared" si="7"/>
        <v>#REF!</v>
      </c>
      <c r="X19" s="226"/>
      <c r="Y19" s="234" t="e">
        <f>GETPIVOTDATA("Cuenta número de expedientes",#REF!,"CCAA",$B19,"TramoEdad",Y$1)</f>
        <v>#REF!</v>
      </c>
      <c r="Z19" s="235" t="e">
        <f t="shared" si="8"/>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v>4963703</v>
      </c>
      <c r="E20" s="186">
        <f t="shared" si="0"/>
        <v>10.623686674094845</v>
      </c>
      <c r="F20" s="226"/>
      <c r="G20" s="234">
        <v>4017065</v>
      </c>
      <c r="H20" s="570">
        <f t="shared" si="2"/>
        <v>10.622988669339216</v>
      </c>
      <c r="I20" s="226"/>
      <c r="J20" s="234">
        <v>669229</v>
      </c>
      <c r="K20" s="570">
        <f t="shared" si="3"/>
        <v>11.086271708570251</v>
      </c>
      <c r="L20" s="226"/>
      <c r="M20" s="234">
        <v>277409</v>
      </c>
      <c r="N20" s="570">
        <f t="shared" si="1"/>
        <v>9.660450028642618</v>
      </c>
      <c r="O20" s="226"/>
      <c r="P20" s="236" t="e">
        <f t="shared" si="4"/>
        <v>#REF!</v>
      </c>
      <c r="Q20" s="237" t="e">
        <f t="shared" si="5"/>
        <v>#REF!</v>
      </c>
      <c r="R20" s="226"/>
      <c r="S20" s="234" t="e">
        <f>GETPIVOTDATA("Cuenta número de expedientes",#REF!,"CCAA",$B20,"TramoEdad",S$1)</f>
        <v>#REF!</v>
      </c>
      <c r="T20" s="235" t="e">
        <f t="shared" si="6"/>
        <v>#REF!</v>
      </c>
      <c r="U20" s="226"/>
      <c r="V20" s="234" t="e">
        <f>GETPIVOTDATA("Cuenta número de expedientes",#REF!,"CCAA",$B20,"TramoEdad",V$1)</f>
        <v>#REF!</v>
      </c>
      <c r="W20" s="235" t="e">
        <f t="shared" si="7"/>
        <v>#REF!</v>
      </c>
      <c r="X20" s="226"/>
      <c r="Y20" s="234" t="e">
        <f>GETPIVOTDATA("Cuenta número de expedientes",#REF!,"CCAA",$B20,"TramoEdad",Y$1)</f>
        <v>#REF!</v>
      </c>
      <c r="Z20" s="235" t="e">
        <f t="shared" si="8"/>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v>1072863</v>
      </c>
      <c r="E21" s="186">
        <f t="shared" si="0"/>
        <v>2.2962212598597094</v>
      </c>
      <c r="F21" s="226"/>
      <c r="G21" s="234">
        <v>853665</v>
      </c>
      <c r="H21" s="570">
        <f t="shared" si="2"/>
        <v>2.2574873999826894</v>
      </c>
      <c r="I21" s="226"/>
      <c r="J21" s="234">
        <v>141083</v>
      </c>
      <c r="K21" s="570">
        <f t="shared" si="3"/>
        <v>2.3371438946313097</v>
      </c>
      <c r="L21" s="226"/>
      <c r="M21" s="234">
        <v>78115</v>
      </c>
      <c r="N21" s="570">
        <f t="shared" si="1"/>
        <v>2.720265218458731</v>
      </c>
      <c r="O21" s="226"/>
      <c r="P21" s="236" t="e">
        <f t="shared" si="4"/>
        <v>#REF!</v>
      </c>
      <c r="Q21" s="237" t="e">
        <f t="shared" si="5"/>
        <v>#REF!</v>
      </c>
      <c r="R21" s="226"/>
      <c r="S21" s="234" t="e">
        <f>GETPIVOTDATA("Cuenta número de expedientes",#REF!,"CCAA",$B21,"TramoEdad",S$1)</f>
        <v>#REF!</v>
      </c>
      <c r="T21" s="235" t="e">
        <f t="shared" si="6"/>
        <v>#REF!</v>
      </c>
      <c r="U21" s="226"/>
      <c r="V21" s="234" t="e">
        <f>GETPIVOTDATA("Cuenta número de expedientes",#REF!,"CCAA",$B21,"TramoEdad",V$1)</f>
        <v>#REF!</v>
      </c>
      <c r="W21" s="235" t="e">
        <f t="shared" si="7"/>
        <v>#REF!</v>
      </c>
      <c r="X21" s="226"/>
      <c r="Y21" s="234" t="e">
        <f>GETPIVOTDATA("Cuenta número de expedientes",#REF!,"CCAA",$B21,"TramoEdad",Y$1)</f>
        <v>#REF!</v>
      </c>
      <c r="Z21" s="235" t="e">
        <f t="shared" si="8"/>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v>2701743</v>
      </c>
      <c r="E22" s="186">
        <f t="shared" si="0"/>
        <v>5.7824714947548292</v>
      </c>
      <c r="F22" s="226"/>
      <c r="G22" s="234">
        <v>2028813</v>
      </c>
      <c r="H22" s="570">
        <f t="shared" si="2"/>
        <v>5.365125411515149</v>
      </c>
      <c r="I22" s="226"/>
      <c r="J22" s="234">
        <v>434138</v>
      </c>
      <c r="K22" s="570">
        <f t="shared" si="3"/>
        <v>7.1918159957432684</v>
      </c>
      <c r="L22" s="226"/>
      <c r="M22" s="234">
        <v>238792</v>
      </c>
      <c r="N22" s="570">
        <f t="shared" si="1"/>
        <v>8.3156573263290952</v>
      </c>
      <c r="O22" s="226"/>
      <c r="P22" s="236" t="e">
        <f t="shared" si="4"/>
        <v>#REF!</v>
      </c>
      <c r="Q22" s="237" t="e">
        <f t="shared" si="5"/>
        <v>#REF!</v>
      </c>
      <c r="R22" s="226"/>
      <c r="S22" s="234" t="e">
        <f>GETPIVOTDATA("Cuenta número de expedientes",#REF!,"CCAA",$B22,"TramoEdad",S$1)</f>
        <v>#REF!</v>
      </c>
      <c r="T22" s="235" t="e">
        <f t="shared" si="6"/>
        <v>#REF!</v>
      </c>
      <c r="U22" s="226"/>
      <c r="V22" s="234" t="e">
        <f>GETPIVOTDATA("Cuenta número de expedientes",#REF!,"CCAA",$B22,"TramoEdad",V$1)</f>
        <v>#REF!</v>
      </c>
      <c r="W22" s="235" t="e">
        <f t="shared" si="7"/>
        <v>#REF!</v>
      </c>
      <c r="X22" s="226"/>
      <c r="Y22" s="234" t="e">
        <f>GETPIVOTDATA("Cuenta número de expedientes",#REF!,"CCAA",$B22,"TramoEdad",Y$1)</f>
        <v>#REF!</v>
      </c>
      <c r="Z22" s="235" t="e">
        <f t="shared" si="8"/>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v>6578079</v>
      </c>
      <c r="E23" s="186">
        <f t="shared" si="0"/>
        <v>14.078894368467079</v>
      </c>
      <c r="F23" s="226"/>
      <c r="G23" s="234">
        <v>5423824</v>
      </c>
      <c r="H23" s="570">
        <f t="shared" si="2"/>
        <v>14.343113914385279</v>
      </c>
      <c r="I23" s="226"/>
      <c r="J23" s="234">
        <v>793640</v>
      </c>
      <c r="K23" s="570">
        <f t="shared" si="3"/>
        <v>13.147231633401562</v>
      </c>
      <c r="L23" s="226"/>
      <c r="M23" s="234">
        <v>360615</v>
      </c>
      <c r="N23" s="570">
        <f t="shared" si="1"/>
        <v>12.55800347890284</v>
      </c>
      <c r="O23" s="226"/>
      <c r="P23" s="236" t="e">
        <f t="shared" si="4"/>
        <v>#REF!</v>
      </c>
      <c r="Q23" s="237" t="e">
        <f t="shared" si="5"/>
        <v>#REF!</v>
      </c>
      <c r="R23" s="226"/>
      <c r="S23" s="234" t="e">
        <f>GETPIVOTDATA("Cuenta número de expedientes",#REF!,"CCAA",$B23,"TramoEdad",S$1)</f>
        <v>#REF!</v>
      </c>
      <c r="T23" s="235" t="e">
        <f t="shared" si="6"/>
        <v>#REF!</v>
      </c>
      <c r="U23" s="226"/>
      <c r="V23" s="234" t="e">
        <f>GETPIVOTDATA("Cuenta número de expedientes",#REF!,"CCAA",$B23,"TramoEdad",V$1)</f>
        <v>#REF!</v>
      </c>
      <c r="W23" s="235" t="e">
        <f t="shared" si="7"/>
        <v>#REF!</v>
      </c>
      <c r="X23" s="226"/>
      <c r="Y23" s="234" t="e">
        <f>GETPIVOTDATA("Cuenta número de expedientes",#REF!,"CCAA",$B23,"TramoEdad",Y$1)</f>
        <v>#REF!</v>
      </c>
      <c r="Z23" s="235" t="e">
        <f t="shared" si="8"/>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v>1478509</v>
      </c>
      <c r="E24" s="186">
        <f t="shared" si="0"/>
        <v>3.1644150266100319</v>
      </c>
      <c r="F24" s="226"/>
      <c r="G24" s="234">
        <v>1249999</v>
      </c>
      <c r="H24" s="570">
        <f t="shared" si="2"/>
        <v>3.3055788775350536</v>
      </c>
      <c r="I24" s="226"/>
      <c r="J24" s="234">
        <v>159024</v>
      </c>
      <c r="K24" s="570">
        <f t="shared" si="3"/>
        <v>2.6343497848773372</v>
      </c>
      <c r="L24" s="226"/>
      <c r="M24" s="234">
        <v>69486</v>
      </c>
      <c r="N24" s="570">
        <f t="shared" si="1"/>
        <v>2.4197701973990067</v>
      </c>
      <c r="O24" s="226"/>
      <c r="P24" s="236" t="e">
        <f t="shared" si="4"/>
        <v>#REF!</v>
      </c>
      <c r="Q24" s="237" t="e">
        <f t="shared" si="5"/>
        <v>#REF!</v>
      </c>
      <c r="R24" s="226"/>
      <c r="S24" s="234" t="e">
        <f>GETPIVOTDATA("Cuenta número de expedientes",#REF!,"CCAA",$B24,"TramoEdad",S$1)</f>
        <v>#REF!</v>
      </c>
      <c r="T24" s="235" t="e">
        <f t="shared" si="6"/>
        <v>#REF!</v>
      </c>
      <c r="U24" s="226"/>
      <c r="V24" s="234" t="e">
        <f>GETPIVOTDATA("Cuenta número de expedientes",#REF!,"CCAA",$B24,"TramoEdad",V$1)</f>
        <v>#REF!</v>
      </c>
      <c r="W24" s="235" t="e">
        <f t="shared" si="7"/>
        <v>#REF!</v>
      </c>
      <c r="X24" s="226"/>
      <c r="Y24" s="234" t="e">
        <f>GETPIVOTDATA("Cuenta número de expedientes",#REF!,"CCAA",$B24,"TramoEdad",Y$1)</f>
        <v>#REF!</v>
      </c>
      <c r="Z24" s="235" t="e">
        <f t="shared" si="8"/>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v>647554</v>
      </c>
      <c r="E25" s="186">
        <f t="shared" si="0"/>
        <v>1.385943276734489</v>
      </c>
      <c r="F25" s="226"/>
      <c r="G25" s="238">
        <v>521118</v>
      </c>
      <c r="H25" s="570">
        <f t="shared" si="2"/>
        <v>1.3780784252653899</v>
      </c>
      <c r="I25" s="226"/>
      <c r="J25" s="238">
        <v>84596</v>
      </c>
      <c r="K25" s="570">
        <f t="shared" si="3"/>
        <v>1.4013951001200022</v>
      </c>
      <c r="L25" s="226"/>
      <c r="M25" s="238">
        <v>41840</v>
      </c>
      <c r="N25" s="570">
        <f t="shared" si="1"/>
        <v>1.4570299781132088</v>
      </c>
      <c r="O25" s="226"/>
      <c r="P25" s="241" t="e">
        <f t="shared" si="4"/>
        <v>#REF!</v>
      </c>
      <c r="Q25" s="237" t="e">
        <f t="shared" si="5"/>
        <v>#REF!</v>
      </c>
      <c r="R25" s="226"/>
      <c r="S25" s="238" t="e">
        <f>GETPIVOTDATA("Cuenta número de expedientes",#REF!,"CCAA",$B25,"TramoEdad",S$1)</f>
        <v>#REF!</v>
      </c>
      <c r="T25" s="235" t="e">
        <f t="shared" si="6"/>
        <v>#REF!</v>
      </c>
      <c r="U25" s="226"/>
      <c r="V25" s="238" t="e">
        <f>GETPIVOTDATA("Cuenta número de expedientes",#REF!,"CCAA",$B25,"TramoEdad",V$1)</f>
        <v>#REF!</v>
      </c>
      <c r="W25" s="235" t="e">
        <f t="shared" si="7"/>
        <v>#REF!</v>
      </c>
      <c r="X25" s="226"/>
      <c r="Y25" s="238" t="e">
        <f>GETPIVOTDATA("Cuenta número de expedientes",#REF!,"CCAA",$B25,"TramoEdad",Y$1)</f>
        <v>#REF!</v>
      </c>
      <c r="Z25" s="235" t="e">
        <f t="shared" si="8"/>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v>2199088</v>
      </c>
      <c r="E26" s="186">
        <f t="shared" si="0"/>
        <v>4.7066518445527237</v>
      </c>
      <c r="F26" s="226"/>
      <c r="G26" s="238">
        <v>1714987</v>
      </c>
      <c r="H26" s="570">
        <f t="shared" si="2"/>
        <v>4.5352234701365433</v>
      </c>
      <c r="I26" s="226"/>
      <c r="J26" s="238">
        <v>324460</v>
      </c>
      <c r="K26" s="570">
        <f t="shared" si="3"/>
        <v>5.3749190763740122</v>
      </c>
      <c r="L26" s="226"/>
      <c r="M26" s="238">
        <v>159641</v>
      </c>
      <c r="N26" s="570">
        <f t="shared" si="1"/>
        <v>5.5593145969400277</v>
      </c>
      <c r="O26" s="226"/>
      <c r="P26" s="241" t="e">
        <f t="shared" si="4"/>
        <v>#REF!</v>
      </c>
      <c r="Q26" s="237" t="e">
        <f t="shared" si="5"/>
        <v>#REF!</v>
      </c>
      <c r="R26" s="226"/>
      <c r="S26" s="238" t="e">
        <f>GETPIVOTDATA("Cuenta número de expedientes",#REF!,"CCAA",$B26,"TramoEdad",S$1)</f>
        <v>#REF!</v>
      </c>
      <c r="T26" s="235" t="e">
        <f t="shared" si="6"/>
        <v>#REF!</v>
      </c>
      <c r="U26" s="226"/>
      <c r="V26" s="238" t="e">
        <f>GETPIVOTDATA("Cuenta número de expedientes",#REF!,"CCAA",$B26,"TramoEdad",V$1)</f>
        <v>#REF!</v>
      </c>
      <c r="W26" s="235" t="e">
        <f t="shared" si="7"/>
        <v>#REF!</v>
      </c>
      <c r="X26" s="226"/>
      <c r="Y26" s="238" t="e">
        <f>GETPIVOTDATA("Cuenta número de expedientes",#REF!,"CCAA",$B26,"TramoEdad",Y$1)</f>
        <v>#REF!</v>
      </c>
      <c r="Z26" s="235" t="e">
        <f t="shared" si="8"/>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v>315675</v>
      </c>
      <c r="E27" s="187">
        <f t="shared" si="0"/>
        <v>0.67563113482915682</v>
      </c>
      <c r="F27" s="226"/>
      <c r="G27" s="238">
        <v>250290</v>
      </c>
      <c r="H27" s="571">
        <f t="shared" si="2"/>
        <v>0.66188319931315831</v>
      </c>
      <c r="I27" s="226"/>
      <c r="J27" s="238">
        <v>42318</v>
      </c>
      <c r="K27" s="571">
        <f t="shared" si="3"/>
        <v>0.70102886480304327</v>
      </c>
      <c r="L27" s="226"/>
      <c r="M27" s="238">
        <v>23067</v>
      </c>
      <c r="N27" s="571">
        <f t="shared" si="1"/>
        <v>0.80328179983597969</v>
      </c>
      <c r="O27" s="226"/>
      <c r="P27" s="241" t="e">
        <f t="shared" si="4"/>
        <v>#REF!</v>
      </c>
      <c r="Q27" s="243" t="e">
        <f t="shared" si="5"/>
        <v>#REF!</v>
      </c>
      <c r="R27" s="226"/>
      <c r="S27" s="238" t="e">
        <f>GETPIVOTDATA("Cuenta número de expedientes",#REF!,"CCAA",$B27,"TramoEdad",S$1)</f>
        <v>#REF!</v>
      </c>
      <c r="T27" s="242" t="e">
        <f t="shared" si="6"/>
        <v>#REF!</v>
      </c>
      <c r="U27" s="226"/>
      <c r="V27" s="238" t="e">
        <f>GETPIVOTDATA("Cuenta número de expedientes",#REF!,"CCAA",$B27,"TramoEdad",V$1)</f>
        <v>#REF!</v>
      </c>
      <c r="W27" s="242" t="e">
        <f t="shared" si="7"/>
        <v>#REF!</v>
      </c>
      <c r="X27" s="226"/>
      <c r="Y27" s="238" t="e">
        <f>GETPIVOTDATA("Cuenta número de expedientes",#REF!,"CCAA",$B27,"TramoEdad",Y$1)</f>
        <v>#REF!</v>
      </c>
      <c r="Z27" s="242" t="e">
        <f t="shared" si="8"/>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v>171528</v>
      </c>
      <c r="E28" s="188">
        <f t="shared" si="0"/>
        <v>0.36711699467799358</v>
      </c>
      <c r="F28" s="226"/>
      <c r="G28" s="245">
        <v>153112</v>
      </c>
      <c r="H28" s="572">
        <f t="shared" si="2"/>
        <v>0.40489935839720442</v>
      </c>
      <c r="I28" s="226"/>
      <c r="J28" s="245">
        <v>13498</v>
      </c>
      <c r="K28" s="572">
        <f t="shared" si="3"/>
        <v>0.22360432007919748</v>
      </c>
      <c r="L28" s="226"/>
      <c r="M28" s="245">
        <v>4918</v>
      </c>
      <c r="N28" s="572">
        <f t="shared" si="1"/>
        <v>0.17126370536235089</v>
      </c>
      <c r="O28" s="226"/>
      <c r="P28" s="247" t="e">
        <f t="shared" si="4"/>
        <v>#REF!</v>
      </c>
      <c r="Q28" s="248" t="e">
        <f t="shared" si="5"/>
        <v>#REF!</v>
      </c>
      <c r="R28" s="226"/>
      <c r="S28" s="245" t="e">
        <f>GETPIVOTDATA("Cuenta número de expedientes",#REF!,"CCAA","Ceuta","TramoEdad",S$1)+GETPIVOTDATA("Cuenta número de expedientes",#REF!,"CCAA","Melilla","TramoEdad",S$1)</f>
        <v>#REF!</v>
      </c>
      <c r="T28" s="246" t="e">
        <f t="shared" si="6"/>
        <v>#REF!</v>
      </c>
      <c r="U28" s="226"/>
      <c r="V28" s="245" t="e">
        <f>GETPIVOTDATA("Cuenta número de expedientes",#REF!,"CCAA","Ceuta","TramoEdad",V$1)+GETPIVOTDATA("Cuenta número de expedientes",#REF!,"CCAA","Melilla","TramoEdad",V$1)</f>
        <v>#REF!</v>
      </c>
      <c r="W28" s="246" t="e">
        <f t="shared" si="7"/>
        <v>#REF!</v>
      </c>
      <c r="X28" s="226"/>
      <c r="Y28" s="245" t="e">
        <f>GETPIVOTDATA("Cuenta número de expedientes",#REF!,"CCAA","Ceuta","TramoEdad",Y$1)+GETPIVOTDATA("Cuenta número de expedientes",#REF!,"CCAA","Melilla","TramoEdad",Y$1)</f>
        <v>#REF!</v>
      </c>
      <c r="Z28" s="246" t="e">
        <f t="shared" si="8"/>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S30+V30+Y30</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71" t="s">
        <v>227</v>
      </c>
      <c r="C33" s="1071"/>
      <c r="D33" s="1071"/>
      <c r="E33" s="1071"/>
      <c r="F33" s="1071"/>
      <c r="G33" s="1071"/>
      <c r="H33" s="1071"/>
      <c r="I33" s="1071"/>
      <c r="J33" s="1071"/>
      <c r="K33" s="1071"/>
      <c r="L33" s="1071"/>
      <c r="M33" s="1071"/>
      <c r="O33" s="259"/>
    </row>
    <row r="34" spans="2:19" ht="29.25" customHeight="1" x14ac:dyDescent="0.2">
      <c r="B34" s="1078"/>
      <c r="C34" s="1078"/>
      <c r="D34" s="1078"/>
      <c r="E34" s="1078"/>
      <c r="F34" s="1078"/>
      <c r="G34" s="1078"/>
      <c r="H34" s="1078"/>
      <c r="I34" s="1078"/>
      <c r="J34" s="1078"/>
      <c r="K34" s="1078"/>
      <c r="L34" s="1078"/>
      <c r="M34" s="1078"/>
      <c r="N34" s="1078"/>
      <c r="O34" s="1078"/>
      <c r="P34" s="1078"/>
      <c r="Q34" s="262"/>
      <c r="R34" s="262"/>
      <c r="S34" s="262"/>
    </row>
    <row r="35" spans="2:19" ht="4.5" customHeight="1" x14ac:dyDescent="0.2">
      <c r="B35" s="1079"/>
      <c r="C35" s="1079"/>
      <c r="D35" s="1079"/>
      <c r="E35" s="1079"/>
      <c r="F35" s="1079"/>
      <c r="G35" s="1079"/>
      <c r="H35" s="1079"/>
      <c r="I35" s="1079"/>
      <c r="J35" s="1079"/>
      <c r="K35" s="1079"/>
      <c r="L35" s="1079"/>
      <c r="M35" s="1079"/>
      <c r="N35" s="1079"/>
      <c r="O35" s="1079"/>
      <c r="P35" s="1079"/>
      <c r="Q35" s="262"/>
      <c r="R35" s="262"/>
      <c r="S35" s="262"/>
    </row>
    <row r="38" spans="2:19" x14ac:dyDescent="0.2">
      <c r="L38" s="263"/>
      <c r="M38" s="263"/>
      <c r="N38" s="263"/>
    </row>
  </sheetData>
  <mergeCells count="22">
    <mergeCell ref="V7:W7"/>
    <mergeCell ref="Y7:Z7"/>
    <mergeCell ref="S8:T8"/>
    <mergeCell ref="V8:W8"/>
    <mergeCell ref="Y8:Z8"/>
    <mergeCell ref="S7:T7"/>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zoomScaleNormal="100" workbookViewId="0">
      <selection activeCell="AF37" sqref="AF37"/>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28515625" style="261" bestFit="1" customWidth="1"/>
    <col min="17" max="17" width="8.5703125" style="261" customWidth="1"/>
    <col min="18" max="18" width="0.42578125" style="261" customWidth="1"/>
    <col min="19" max="19" width="8.5703125" style="261" bestFit="1" customWidth="1"/>
    <col min="20" max="20" width="8" style="261" bestFit="1" customWidth="1"/>
    <col min="21" max="21" width="0.42578125" style="261" customWidth="1"/>
    <col min="22" max="22" width="8.5703125" style="261" bestFit="1" customWidth="1"/>
    <col min="23" max="23" width="7.85546875" style="261" bestFit="1" customWidth="1"/>
    <col min="24" max="24" width="0.42578125" style="261" customWidth="1"/>
    <col min="25" max="25" width="10.140625" style="261" bestFit="1" customWidth="1"/>
    <col min="26" max="26" width="7.85546875" style="297" bestFit="1" customWidth="1"/>
    <col min="27" max="27" width="11.42578125" style="297"/>
    <col min="28" max="30" width="2.5703125" style="297" bestFit="1" customWidth="1"/>
    <col min="31" max="31" width="13" style="297" bestFit="1" customWidth="1"/>
    <col min="32" max="32" width="3.5703125" style="297" bestFit="1" customWidth="1"/>
    <col min="33" max="33" width="3.85546875" style="297" customWidth="1"/>
    <col min="34" max="36" width="2.5703125" style="297" bestFit="1" customWidth="1"/>
    <col min="37" max="37" width="8.42578125" style="297" bestFit="1" customWidth="1"/>
    <col min="38" max="38" width="3.5703125" style="297" bestFit="1" customWidth="1"/>
    <col min="39" max="39" width="3.5703125" style="297" customWidth="1"/>
    <col min="40" max="42" width="2.5703125" style="297" bestFit="1" customWidth="1"/>
    <col min="43" max="43" width="8.42578125" style="297" bestFit="1" customWidth="1"/>
    <col min="44" max="44" width="4.28515625" style="297" bestFit="1" customWidth="1"/>
    <col min="45" max="45" width="3.28515625" style="297" customWidth="1"/>
    <col min="46" max="46" width="4.42578125" style="297" bestFit="1" customWidth="1"/>
    <col min="47" max="47" width="2.5703125" style="297" bestFit="1" customWidth="1"/>
    <col min="48" max="48" width="4.42578125" style="297" bestFit="1" customWidth="1"/>
    <col min="49" max="49" width="8.42578125" style="297" bestFit="1" customWidth="1"/>
    <col min="50" max="50" width="4.42578125" style="297" bestFit="1" customWidth="1"/>
    <col min="51" max="16384" width="11.42578125" style="261"/>
  </cols>
  <sheetData>
    <row r="1" spans="1:50" s="201" customFormat="1" ht="15" customHeight="1" x14ac:dyDescent="0.2">
      <c r="B1" s="202"/>
      <c r="C1" s="203"/>
      <c r="F1" s="203"/>
      <c r="I1" s="203"/>
      <c r="O1" s="204"/>
      <c r="R1" s="203"/>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5" customFormat="1" ht="52.5" customHeight="1" x14ac:dyDescent="0.2">
      <c r="B2" s="1047"/>
      <c r="C2" s="1047"/>
      <c r="D2" s="1047"/>
      <c r="E2" s="1047"/>
      <c r="F2" s="1047"/>
      <c r="G2" s="1047"/>
      <c r="H2" s="1047"/>
      <c r="I2" s="1047"/>
      <c r="O2" s="20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48"/>
      <c r="C3" s="1048"/>
      <c r="D3" s="1048"/>
      <c r="E3" s="1048"/>
      <c r="F3" s="1048"/>
      <c r="G3" s="1048"/>
      <c r="H3" s="1048"/>
      <c r="I3" s="1048"/>
      <c r="O3" s="20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17.25" customHeight="1" x14ac:dyDescent="0.2">
      <c r="A4" s="1048" t="s">
        <v>407</v>
      </c>
      <c r="B4" s="1048"/>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1048"/>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49" t="str">
        <f>porsaad!B6</f>
        <v>Situación a 30 de noviembre de 2023</v>
      </c>
      <c r="C5" s="1049"/>
      <c r="D5" s="1049"/>
      <c r="E5" s="1049"/>
      <c r="F5" s="1049"/>
      <c r="G5" s="1049"/>
      <c r="H5" s="1049"/>
      <c r="I5" s="1049"/>
      <c r="J5" s="1049"/>
      <c r="K5" s="1049"/>
      <c r="L5" s="1049"/>
      <c r="M5" s="1049"/>
      <c r="N5" s="1049"/>
      <c r="O5" s="1049"/>
      <c r="P5" s="1049"/>
      <c r="Q5" s="1049"/>
      <c r="R5" s="1049"/>
      <c r="S5" s="1049"/>
      <c r="T5" s="1049"/>
      <c r="U5" s="1049"/>
      <c r="V5" s="1049"/>
      <c r="W5" s="1049"/>
      <c r="X5" s="1049"/>
      <c r="Y5" s="1049"/>
      <c r="Z5" s="1049"/>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208" customFormat="1" ht="6" customHeight="1" x14ac:dyDescent="0.2">
      <c r="O6" s="207"/>
      <c r="Z6" s="617"/>
      <c r="AA6" s="617"/>
      <c r="AB6" s="617"/>
      <c r="AC6" s="617"/>
      <c r="AD6" s="617"/>
      <c r="AE6" s="617"/>
      <c r="AF6" s="617"/>
      <c r="AG6" s="617"/>
      <c r="AH6" s="617"/>
      <c r="AI6" s="617"/>
      <c r="AJ6" s="617"/>
      <c r="AK6" s="617"/>
      <c r="AL6" s="617"/>
      <c r="AM6" s="617"/>
      <c r="AN6" s="617"/>
      <c r="AO6" s="617"/>
      <c r="AP6" s="617"/>
      <c r="AQ6" s="617"/>
      <c r="AR6" s="617"/>
      <c r="AS6" s="617"/>
      <c r="AT6" s="617"/>
      <c r="AU6" s="617"/>
      <c r="AV6" s="617"/>
      <c r="AW6" s="617"/>
      <c r="AX6" s="617"/>
    </row>
    <row r="7" spans="1:50" s="596" customFormat="1" ht="12.75" customHeight="1" x14ac:dyDescent="0.2">
      <c r="A7" s="702"/>
      <c r="B7" s="1091" t="s">
        <v>15</v>
      </c>
      <c r="C7" s="582"/>
      <c r="D7" s="1092" t="s">
        <v>191</v>
      </c>
      <c r="E7" s="1092"/>
      <c r="F7" s="582"/>
      <c r="G7" s="1092"/>
      <c r="H7" s="1092"/>
      <c r="I7" s="582"/>
      <c r="J7" s="1092"/>
      <c r="K7" s="1092"/>
      <c r="L7" s="582"/>
      <c r="M7" s="1092"/>
      <c r="N7" s="1092"/>
      <c r="O7" s="582"/>
      <c r="P7" s="1092" t="s">
        <v>16</v>
      </c>
      <c r="Q7" s="1092"/>
      <c r="R7" s="582"/>
      <c r="S7" s="1092"/>
      <c r="T7" s="1092"/>
      <c r="U7" s="582"/>
      <c r="V7" s="1092"/>
      <c r="W7" s="1092"/>
      <c r="X7" s="582"/>
      <c r="Y7" s="1092"/>
      <c r="Z7" s="1092"/>
      <c r="AA7" s="672"/>
      <c r="AB7" s="672"/>
      <c r="AI7" s="597"/>
    </row>
    <row r="8" spans="1:50" s="596" customFormat="1" ht="33.75" customHeight="1" x14ac:dyDescent="0.2">
      <c r="A8" s="702"/>
      <c r="B8" s="1091"/>
      <c r="C8" s="582"/>
      <c r="D8" s="1092"/>
      <c r="E8" s="1092"/>
      <c r="F8" s="582"/>
      <c r="G8" s="1092" t="s">
        <v>177</v>
      </c>
      <c r="H8" s="1092"/>
      <c r="I8" s="582"/>
      <c r="J8" s="1092" t="s">
        <v>183</v>
      </c>
      <c r="K8" s="1092"/>
      <c r="L8" s="582"/>
      <c r="M8" s="1092" t="s">
        <v>178</v>
      </c>
      <c r="N8" s="1092"/>
      <c r="O8" s="582"/>
      <c r="P8" s="1092"/>
      <c r="Q8" s="1092"/>
      <c r="R8" s="582"/>
      <c r="S8" s="1092" t="s">
        <v>180</v>
      </c>
      <c r="T8" s="1092"/>
      <c r="U8" s="582"/>
      <c r="V8" s="1092" t="s">
        <v>181</v>
      </c>
      <c r="W8" s="1092"/>
      <c r="X8" s="582"/>
      <c r="Y8" s="1092" t="s">
        <v>182</v>
      </c>
      <c r="Z8" s="1092"/>
      <c r="AA8" s="672"/>
      <c r="AB8" s="672"/>
      <c r="AI8" s="597"/>
    </row>
    <row r="9" spans="1:50" s="600" customFormat="1" ht="36.75" customHeight="1" x14ac:dyDescent="0.2">
      <c r="A9" s="703"/>
      <c r="B9" s="1091"/>
      <c r="C9" s="598"/>
      <c r="D9" s="599" t="s">
        <v>12</v>
      </c>
      <c r="E9" s="599" t="s">
        <v>13</v>
      </c>
      <c r="F9" s="598"/>
      <c r="G9" s="599" t="s">
        <v>12</v>
      </c>
      <c r="H9" s="583" t="s">
        <v>13</v>
      </c>
      <c r="I9" s="598"/>
      <c r="J9" s="599" t="s">
        <v>12</v>
      </c>
      <c r="K9" s="583" t="s">
        <v>13</v>
      </c>
      <c r="L9" s="598"/>
      <c r="M9" s="599" t="s">
        <v>12</v>
      </c>
      <c r="N9" s="583" t="s">
        <v>13</v>
      </c>
      <c r="O9" s="598"/>
      <c r="P9" s="599" t="s">
        <v>12</v>
      </c>
      <c r="Q9" s="599" t="s">
        <v>119</v>
      </c>
      <c r="R9" s="598"/>
      <c r="S9" s="599" t="s">
        <v>12</v>
      </c>
      <c r="T9" s="583" t="s">
        <v>119</v>
      </c>
      <c r="U9" s="598"/>
      <c r="V9" s="599" t="s">
        <v>12</v>
      </c>
      <c r="W9" s="583" t="s">
        <v>13</v>
      </c>
      <c r="X9" s="598"/>
      <c r="Y9" s="599" t="s">
        <v>12</v>
      </c>
      <c r="Z9" s="583" t="s">
        <v>13</v>
      </c>
      <c r="AA9" s="583"/>
      <c r="AB9" s="584"/>
      <c r="AC9" s="585"/>
      <c r="AD9" s="585"/>
      <c r="AE9" s="585"/>
      <c r="AF9" s="585"/>
    </row>
    <row r="10" spans="1:50" s="587" customFormat="1" ht="4.5" customHeight="1" x14ac:dyDescent="0.2">
      <c r="A10" s="616"/>
      <c r="B10" s="672"/>
      <c r="C10" s="586"/>
      <c r="D10" s="672"/>
      <c r="E10" s="672"/>
      <c r="F10" s="586"/>
      <c r="G10" s="672"/>
      <c r="H10" s="672"/>
      <c r="I10" s="586"/>
      <c r="J10" s="672"/>
      <c r="K10" s="672"/>
      <c r="L10" s="586"/>
      <c r="M10" s="672"/>
      <c r="N10" s="672"/>
      <c r="O10" s="586"/>
      <c r="P10" s="672"/>
      <c r="Q10" s="672"/>
      <c r="R10" s="586"/>
      <c r="S10" s="672"/>
      <c r="T10" s="672"/>
      <c r="U10" s="586"/>
      <c r="V10" s="672"/>
      <c r="W10" s="672"/>
      <c r="X10" s="586"/>
      <c r="Y10" s="672"/>
      <c r="Z10" s="672"/>
      <c r="AA10" s="672"/>
      <c r="AB10" s="584"/>
      <c r="AC10" s="585"/>
      <c r="AD10" s="585"/>
      <c r="AE10" s="585"/>
      <c r="AF10" s="585"/>
    </row>
    <row r="11" spans="1:50" s="587" customFormat="1" ht="18" customHeight="1" x14ac:dyDescent="0.15">
      <c r="A11" s="616"/>
      <c r="B11" s="601" t="s">
        <v>11</v>
      </c>
      <c r="C11" s="602"/>
      <c r="D11" s="603">
        <f>G11+J11+M11</f>
        <v>8500187</v>
      </c>
      <c r="E11" s="604">
        <f t="shared" ref="E11:E28" si="0">D11*100/$D$30</f>
        <v>17.904395579860061</v>
      </c>
      <c r="F11" s="602"/>
      <c r="G11" s="605">
        <f>'20pobl'!J12</f>
        <v>6973199</v>
      </c>
      <c r="H11" s="606">
        <f>G11*100/$G$30</f>
        <v>18.352257489589149</v>
      </c>
      <c r="I11" s="602"/>
      <c r="J11" s="605">
        <f>'20pobl'!Q12</f>
        <v>1106846</v>
      </c>
      <c r="K11" s="606">
        <f>J11*100/$J$30</f>
        <v>16.733562354496399</v>
      </c>
      <c r="L11" s="602"/>
      <c r="M11" s="605">
        <f>'20pobl'!X12</f>
        <v>420142</v>
      </c>
      <c r="N11" s="606">
        <f t="shared" ref="N11:N28" si="1">M11*100/$M$30</f>
        <v>14.66728900119149</v>
      </c>
      <c r="O11" s="602"/>
      <c r="P11" s="607">
        <f>S11+V11+Y11</f>
        <v>422976</v>
      </c>
      <c r="Q11" s="608">
        <f>P11*100/D11</f>
        <v>4.9760787615613635</v>
      </c>
      <c r="R11" s="602"/>
      <c r="S11" s="605">
        <f>'23solcasaad'!J12</f>
        <v>120433</v>
      </c>
      <c r="T11" s="609">
        <f>S11*100/G11</f>
        <v>1.7270839395233091</v>
      </c>
      <c r="U11" s="602"/>
      <c r="V11" s="605">
        <f>'23solcasaad'!Q12</f>
        <v>104459</v>
      </c>
      <c r="W11" s="609">
        <f>V11*100/J11</f>
        <v>9.4375369292566447</v>
      </c>
      <c r="X11" s="602"/>
      <c r="Y11" s="605">
        <f>'23solcasaad'!X12</f>
        <v>198084</v>
      </c>
      <c r="Z11" s="609">
        <f>Y11*100/M11</f>
        <v>47.146916994730354</v>
      </c>
      <c r="AA11" s="588"/>
      <c r="AB11" s="589">
        <f>_xlfn.RANK.EQ(Q11,Q$11:Q$30,0)</f>
        <v>4</v>
      </c>
      <c r="AC11" s="589">
        <v>1</v>
      </c>
      <c r="AD11" s="589">
        <f>MATCH(AC11,AB$11:AB$30,0)</f>
        <v>7</v>
      </c>
      <c r="AE11" s="590" t="str">
        <f t="shared" ref="AE11:AE29" si="2">INDEX(B$11:B$30,AD11,1)</f>
        <v>Castilla y León</v>
      </c>
      <c r="AF11" s="591">
        <f t="shared" ref="AF11:AF29" si="3">INDEX(Q$11:Q$30,AD11,1)</f>
        <v>6.5859548856969452</v>
      </c>
      <c r="AH11" s="589">
        <f>_xlfn.RANK.EQ(T11,T$11:T$30,0)</f>
        <v>4</v>
      </c>
      <c r="AI11" s="589">
        <v>1</v>
      </c>
      <c r="AJ11" s="589">
        <f>MATCH(AI11,AH$11:AH$30,0)</f>
        <v>18</v>
      </c>
      <c r="AK11" s="590" t="str">
        <f>INDEX(B$11:B$30,AJ11,1)</f>
        <v>Ceuta y Melilla</v>
      </c>
      <c r="AL11" s="591">
        <f>INDEX(T$11:T$30,AJ11,1)</f>
        <v>1.8519891360753735</v>
      </c>
      <c r="AN11" s="589">
        <f>_xlfn.RANK.EQ(W11,W$11:W$30,0)</f>
        <v>1</v>
      </c>
      <c r="AO11" s="589">
        <v>1</v>
      </c>
      <c r="AP11" s="589">
        <f>MATCH(AO11,AN$11:AN$30,0)</f>
        <v>1</v>
      </c>
      <c r="AQ11" s="590" t="str">
        <f>INDEX(B$11:B$30,AP11,1)</f>
        <v>Andalucía</v>
      </c>
      <c r="AR11" s="591">
        <f>INDEX(W$11:W$30,AP11,1)</f>
        <v>9.4375369292566447</v>
      </c>
      <c r="AT11" s="589">
        <f>_xlfn.RANK.EQ(Z11,Z$11:Z$30,0)</f>
        <v>1</v>
      </c>
      <c r="AU11" s="589">
        <v>1</v>
      </c>
      <c r="AV11" s="589">
        <f>MATCH(AU11,AT$11:AT$30,0)</f>
        <v>1</v>
      </c>
      <c r="AW11" s="590" t="str">
        <f>INDEX(B$11:B$30,AV11,1)</f>
        <v>Andalucía</v>
      </c>
      <c r="AX11" s="591">
        <f>INDEX(Z$11:Z$30,AV11,1)</f>
        <v>47.146916994730354</v>
      </c>
    </row>
    <row r="12" spans="1:50" s="587" customFormat="1" ht="18" customHeight="1" x14ac:dyDescent="0.15">
      <c r="A12" s="616"/>
      <c r="B12" s="601" t="s">
        <v>10</v>
      </c>
      <c r="C12" s="602"/>
      <c r="D12" s="603">
        <f t="shared" ref="D12:D28" si="4">G12+J12+M12</f>
        <v>1326315</v>
      </c>
      <c r="E12" s="604">
        <f t="shared" si="0"/>
        <v>2.793687765163531</v>
      </c>
      <c r="F12" s="602"/>
      <c r="G12" s="605">
        <f>'20pobl'!J13</f>
        <v>1033381</v>
      </c>
      <c r="H12" s="606">
        <f t="shared" ref="H12:H28" si="5">G12*100/$G$30</f>
        <v>2.7196806224588062</v>
      </c>
      <c r="I12" s="602"/>
      <c r="J12" s="605">
        <f>'20pobl'!Q13</f>
        <v>195961</v>
      </c>
      <c r="K12" s="606">
        <f t="shared" ref="K12:K28" si="6">J12*100/$J$30</f>
        <v>2.9625852309620928</v>
      </c>
      <c r="L12" s="602"/>
      <c r="M12" s="605">
        <f>'20pobl'!X13</f>
        <v>96973</v>
      </c>
      <c r="N12" s="606">
        <f t="shared" si="1"/>
        <v>3.3853578464246428</v>
      </c>
      <c r="O12" s="602"/>
      <c r="P12" s="607">
        <f t="shared" ref="P12:P28" si="7">S12+V12+Y12</f>
        <v>53885</v>
      </c>
      <c r="Q12" s="608">
        <f t="shared" ref="Q12:Q28" si="8">P12*100/D12</f>
        <v>4.0627603548176712</v>
      </c>
      <c r="R12" s="602"/>
      <c r="S12" s="605">
        <f>'23solcasaad'!J13</f>
        <v>10371</v>
      </c>
      <c r="T12" s="609">
        <f t="shared" ref="T12:T28" si="9">S12*100/G12</f>
        <v>1.0035988662458473</v>
      </c>
      <c r="U12" s="602"/>
      <c r="V12" s="605">
        <f>'23solcasaad'!Q13</f>
        <v>10493</v>
      </c>
      <c r="W12" s="609">
        <f t="shared" ref="W12:W28" si="10">V12*100/J12</f>
        <v>5.3546368920346392</v>
      </c>
      <c r="X12" s="602"/>
      <c r="Y12" s="605">
        <f>'23solcasaad'!X13</f>
        <v>33021</v>
      </c>
      <c r="Z12" s="609">
        <f t="shared" ref="Z12:Z28" si="11">Y12*100/M12</f>
        <v>34.05174636238953</v>
      </c>
      <c r="AA12" s="588"/>
      <c r="AB12" s="589">
        <f t="shared" ref="AB12:AB28" si="12">_xlfn.RANK.EQ(Q12,Q$11:Q$30,0)</f>
        <v>12</v>
      </c>
      <c r="AC12" s="589">
        <v>2</v>
      </c>
      <c r="AD12" s="589">
        <f t="shared" ref="AD12:AD28" si="13">MATCH(AC12,AB$11:AB$30,0)</f>
        <v>11</v>
      </c>
      <c r="AE12" s="590" t="str">
        <f t="shared" si="2"/>
        <v>Extremadura</v>
      </c>
      <c r="AF12" s="591">
        <f t="shared" si="3"/>
        <v>5.5564404195772372</v>
      </c>
      <c r="AH12" s="589">
        <f t="shared" ref="AH12:AH30" si="14">_xlfn.RANK.EQ(T12,T$11:T$30,0)</f>
        <v>18</v>
      </c>
      <c r="AI12" s="589">
        <v>2</v>
      </c>
      <c r="AJ12" s="589">
        <f t="shared" ref="AJ12:AJ28" si="15">MATCH(AI12,AH$11:AH$30,0)</f>
        <v>7</v>
      </c>
      <c r="AK12" s="590" t="str">
        <f t="shared" ref="AK12:AK29" si="16">INDEX(B$11:B$30,AJ12,1)</f>
        <v>Castilla y León</v>
      </c>
      <c r="AL12" s="591">
        <f t="shared" ref="AL12:AL29" si="17">INDEX(T$11:T$30,AJ12,1)</f>
        <v>1.7905342297429534</v>
      </c>
      <c r="AN12" s="589">
        <f t="shared" ref="AN12:AN30" si="18">_xlfn.RANK.EQ(W12,W$11:W$30,0)</f>
        <v>15</v>
      </c>
      <c r="AO12" s="589">
        <v>2</v>
      </c>
      <c r="AP12" s="589">
        <f t="shared" ref="AP12:AP28" si="19">MATCH(AO12,AN$11:AN$30,0)</f>
        <v>11</v>
      </c>
      <c r="AQ12" s="590" t="str">
        <f t="shared" ref="AQ12:AQ29" si="20">INDEX(B$11:B$30,AP12,1)</f>
        <v>Extremadura</v>
      </c>
      <c r="AR12" s="591">
        <f t="shared" ref="AR12:AR28" si="21">INDEX(W$11:W$30,AP12,1)</f>
        <v>8.5348674166726735</v>
      </c>
      <c r="AT12" s="589">
        <f t="shared" ref="AT12:AT30" si="22">_xlfn.RANK.EQ(Z12,Z$11:Z$30,0)</f>
        <v>13</v>
      </c>
      <c r="AU12" s="589">
        <v>2</v>
      </c>
      <c r="AV12" s="589">
        <f t="shared" ref="AV12:AV28" si="23">MATCH(AU12,AT$11:AT$30,0)</f>
        <v>7</v>
      </c>
      <c r="AW12" s="590" t="str">
        <f t="shared" ref="AW12:AW29" si="24">INDEX(B$11:B$30,AV12,1)</f>
        <v>Castilla y León</v>
      </c>
      <c r="AX12" s="591">
        <f t="shared" ref="AX12:AX29" si="25">INDEX(Z$11:Z$30,AV12,1)</f>
        <v>43.958273361571464</v>
      </c>
    </row>
    <row r="13" spans="1:50" s="587" customFormat="1" ht="18" customHeight="1" x14ac:dyDescent="0.15">
      <c r="A13" s="616"/>
      <c r="B13" s="601" t="s">
        <v>40</v>
      </c>
      <c r="C13" s="602"/>
      <c r="D13" s="603">
        <f t="shared" si="4"/>
        <v>1004686</v>
      </c>
      <c r="E13" s="604">
        <f t="shared" si="0"/>
        <v>2.1162235110294971</v>
      </c>
      <c r="F13" s="602"/>
      <c r="G13" s="605">
        <f>'20pobl'!J14</f>
        <v>731830</v>
      </c>
      <c r="H13" s="606">
        <f t="shared" si="5"/>
        <v>1.9260503821282062</v>
      </c>
      <c r="I13" s="602"/>
      <c r="J13" s="605">
        <f>'20pobl'!Q14</f>
        <v>187640</v>
      </c>
      <c r="K13" s="606">
        <f t="shared" si="6"/>
        <v>2.8367863643159974</v>
      </c>
      <c r="L13" s="602"/>
      <c r="M13" s="605">
        <f>'20pobl'!X14</f>
        <v>85216</v>
      </c>
      <c r="N13" s="606">
        <f t="shared" si="1"/>
        <v>2.974917288739364</v>
      </c>
      <c r="O13" s="602"/>
      <c r="P13" s="607">
        <f t="shared" si="7"/>
        <v>47113</v>
      </c>
      <c r="Q13" s="608">
        <f t="shared" si="8"/>
        <v>4.6893258192111764</v>
      </c>
      <c r="R13" s="602"/>
      <c r="S13" s="605">
        <f>'23solcasaad'!J14</f>
        <v>10286</v>
      </c>
      <c r="T13" s="609">
        <f t="shared" si="9"/>
        <v>1.4055176748698468</v>
      </c>
      <c r="U13" s="602"/>
      <c r="V13" s="605">
        <f>'23solcasaad'!Q14</f>
        <v>10531</v>
      </c>
      <c r="W13" s="609">
        <f t="shared" si="10"/>
        <v>5.6123427840545723</v>
      </c>
      <c r="X13" s="602"/>
      <c r="Y13" s="605">
        <f>'23solcasaad'!X14</f>
        <v>26296</v>
      </c>
      <c r="Z13" s="609">
        <f t="shared" si="11"/>
        <v>30.858054825384905</v>
      </c>
      <c r="AA13" s="588"/>
      <c r="AB13" s="589">
        <f t="shared" si="12"/>
        <v>5</v>
      </c>
      <c r="AC13" s="589">
        <v>3</v>
      </c>
      <c r="AD13" s="589">
        <f t="shared" si="13"/>
        <v>16</v>
      </c>
      <c r="AE13" s="590" t="str">
        <f t="shared" si="2"/>
        <v>País Vasco</v>
      </c>
      <c r="AF13" s="592">
        <f t="shared" si="3"/>
        <v>5.1429371054998381</v>
      </c>
      <c r="AH13" s="589">
        <f t="shared" si="14"/>
        <v>8</v>
      </c>
      <c r="AI13" s="589">
        <v>3</v>
      </c>
      <c r="AJ13" s="589">
        <f t="shared" si="15"/>
        <v>16</v>
      </c>
      <c r="AK13" s="590" t="str">
        <f t="shared" si="16"/>
        <v>País Vasco</v>
      </c>
      <c r="AL13" s="591">
        <f t="shared" si="17"/>
        <v>1.7685770176397704</v>
      </c>
      <c r="AN13" s="589">
        <f t="shared" si="18"/>
        <v>13</v>
      </c>
      <c r="AO13" s="589">
        <v>3</v>
      </c>
      <c r="AP13" s="589">
        <f t="shared" si="19"/>
        <v>14</v>
      </c>
      <c r="AQ13" s="590" t="str">
        <f t="shared" si="20"/>
        <v>Murcia, Región de</v>
      </c>
      <c r="AR13" s="591">
        <f t="shared" si="21"/>
        <v>8.2559433773794915</v>
      </c>
      <c r="AT13" s="589">
        <f t="shared" si="22"/>
        <v>14</v>
      </c>
      <c r="AU13" s="589">
        <v>3</v>
      </c>
      <c r="AV13" s="589">
        <f t="shared" si="23"/>
        <v>11</v>
      </c>
      <c r="AW13" s="590" t="str">
        <f t="shared" si="24"/>
        <v>Extremadura</v>
      </c>
      <c r="AX13" s="591">
        <f t="shared" si="25"/>
        <v>43.409084775039808</v>
      </c>
    </row>
    <row r="14" spans="1:50" s="587" customFormat="1" ht="18" customHeight="1" x14ac:dyDescent="0.15">
      <c r="A14" s="616"/>
      <c r="B14" s="601" t="s">
        <v>41</v>
      </c>
      <c r="C14" s="602"/>
      <c r="D14" s="603">
        <f t="shared" si="4"/>
        <v>1176659</v>
      </c>
      <c r="E14" s="604">
        <f t="shared" si="0"/>
        <v>2.4784593796115968</v>
      </c>
      <c r="F14" s="602"/>
      <c r="G14" s="605">
        <f>'20pobl'!J15</f>
        <v>984374</v>
      </c>
      <c r="H14" s="606">
        <f t="shared" si="5"/>
        <v>2.5907026479606889</v>
      </c>
      <c r="I14" s="602"/>
      <c r="J14" s="605">
        <f>'20pobl'!Q15</f>
        <v>141017</v>
      </c>
      <c r="K14" s="606">
        <f t="shared" si="6"/>
        <v>2.1319287078274836</v>
      </c>
      <c r="L14" s="602"/>
      <c r="M14" s="605">
        <f>'20pobl'!X15</f>
        <v>51268</v>
      </c>
      <c r="N14" s="606">
        <f t="shared" si="1"/>
        <v>1.789781960653982</v>
      </c>
      <c r="O14" s="602"/>
      <c r="P14" s="607">
        <f t="shared" si="7"/>
        <v>43539</v>
      </c>
      <c r="Q14" s="608">
        <f t="shared" si="8"/>
        <v>3.7002224093811376</v>
      </c>
      <c r="R14" s="602"/>
      <c r="S14" s="605">
        <f>'23solcasaad'!J15</f>
        <v>12272</v>
      </c>
      <c r="T14" s="609">
        <f t="shared" si="9"/>
        <v>1.2466806315485781</v>
      </c>
      <c r="U14" s="602"/>
      <c r="V14" s="605">
        <f>'23solcasaad'!Q15</f>
        <v>10337</v>
      </c>
      <c r="W14" s="609">
        <f t="shared" si="10"/>
        <v>7.3303218760858622</v>
      </c>
      <c r="X14" s="602"/>
      <c r="Y14" s="605">
        <f>'23solcasaad'!X15</f>
        <v>20930</v>
      </c>
      <c r="Z14" s="609">
        <f t="shared" si="11"/>
        <v>40.824685963954124</v>
      </c>
      <c r="AA14" s="588"/>
      <c r="AB14" s="589">
        <f t="shared" si="12"/>
        <v>14</v>
      </c>
      <c r="AC14" s="589">
        <v>4</v>
      </c>
      <c r="AD14" s="589">
        <f t="shared" si="13"/>
        <v>1</v>
      </c>
      <c r="AE14" s="590" t="str">
        <f t="shared" si="2"/>
        <v>Andalucía</v>
      </c>
      <c r="AF14" s="591">
        <f t="shared" si="3"/>
        <v>4.9760787615613635</v>
      </c>
      <c r="AH14" s="589">
        <f t="shared" si="14"/>
        <v>14</v>
      </c>
      <c r="AI14" s="589">
        <v>4</v>
      </c>
      <c r="AJ14" s="589">
        <f t="shared" si="15"/>
        <v>1</v>
      </c>
      <c r="AK14" s="590" t="str">
        <f t="shared" si="16"/>
        <v>Andalucía</v>
      </c>
      <c r="AL14" s="591">
        <f t="shared" si="17"/>
        <v>1.7270839395233091</v>
      </c>
      <c r="AN14" s="589">
        <f t="shared" si="18"/>
        <v>5</v>
      </c>
      <c r="AO14" s="589">
        <v>4</v>
      </c>
      <c r="AP14" s="589">
        <f t="shared" si="19"/>
        <v>9</v>
      </c>
      <c r="AQ14" s="590" t="str">
        <f t="shared" si="20"/>
        <v>Cataluña</v>
      </c>
      <c r="AR14" s="591">
        <f t="shared" si="21"/>
        <v>7.6779431638600206</v>
      </c>
      <c r="AT14" s="589">
        <f t="shared" si="22"/>
        <v>5</v>
      </c>
      <c r="AU14" s="589">
        <v>4</v>
      </c>
      <c r="AV14" s="589">
        <f t="shared" si="23"/>
        <v>8</v>
      </c>
      <c r="AW14" s="590" t="str">
        <f t="shared" si="24"/>
        <v>Castilla - La Mancha</v>
      </c>
      <c r="AX14" s="591">
        <f t="shared" si="25"/>
        <v>41.282675783613698</v>
      </c>
    </row>
    <row r="15" spans="1:50" s="587" customFormat="1" ht="18" customHeight="1" x14ac:dyDescent="0.15">
      <c r="A15" s="616"/>
      <c r="B15" s="601" t="s">
        <v>9</v>
      </c>
      <c r="C15" s="602"/>
      <c r="D15" s="603">
        <f t="shared" si="4"/>
        <v>2177701</v>
      </c>
      <c r="E15" s="604">
        <f t="shared" si="0"/>
        <v>4.5870073397981521</v>
      </c>
      <c r="F15" s="602"/>
      <c r="G15" s="605">
        <f>'20pobl'!J16</f>
        <v>1804834</v>
      </c>
      <c r="H15" s="606">
        <f t="shared" si="5"/>
        <v>4.7500119090198254</v>
      </c>
      <c r="I15" s="602"/>
      <c r="J15" s="605">
        <f>'20pobl'!Q16</f>
        <v>277418</v>
      </c>
      <c r="K15" s="606">
        <f t="shared" si="6"/>
        <v>4.1940716244714098</v>
      </c>
      <c r="L15" s="602"/>
      <c r="M15" s="605">
        <f>'20pobl'!X16</f>
        <v>95449</v>
      </c>
      <c r="N15" s="606">
        <f t="shared" si="1"/>
        <v>3.3321545284087914</v>
      </c>
      <c r="O15" s="602"/>
      <c r="P15" s="607">
        <f t="shared" si="7"/>
        <v>62675</v>
      </c>
      <c r="Q15" s="608">
        <f t="shared" si="8"/>
        <v>2.8780351388918866</v>
      </c>
      <c r="R15" s="602"/>
      <c r="S15" s="605">
        <f>'23solcasaad'!J16</f>
        <v>21858</v>
      </c>
      <c r="T15" s="609">
        <f t="shared" si="9"/>
        <v>1.2110809082718965</v>
      </c>
      <c r="U15" s="602"/>
      <c r="V15" s="605">
        <f>'23solcasaad'!Q16</f>
        <v>14448</v>
      </c>
      <c r="W15" s="609">
        <f t="shared" si="10"/>
        <v>5.2080254345428196</v>
      </c>
      <c r="X15" s="602"/>
      <c r="Y15" s="605">
        <f>'23solcasaad'!X16</f>
        <v>26369</v>
      </c>
      <c r="Z15" s="609">
        <f t="shared" si="11"/>
        <v>27.626271621494201</v>
      </c>
      <c r="AA15" s="588"/>
      <c r="AB15" s="589">
        <f t="shared" si="12"/>
        <v>19</v>
      </c>
      <c r="AC15" s="589">
        <v>5</v>
      </c>
      <c r="AD15" s="589">
        <f t="shared" si="13"/>
        <v>3</v>
      </c>
      <c r="AE15" s="590" t="str">
        <f t="shared" si="2"/>
        <v>Asturias, Principado de</v>
      </c>
      <c r="AF15" s="591">
        <f t="shared" si="3"/>
        <v>4.6893258192111764</v>
      </c>
      <c r="AH15" s="589">
        <f t="shared" si="14"/>
        <v>15</v>
      </c>
      <c r="AI15" s="589">
        <v>5</v>
      </c>
      <c r="AJ15" s="589">
        <f t="shared" si="15"/>
        <v>14</v>
      </c>
      <c r="AK15" s="590" t="str">
        <f t="shared" si="16"/>
        <v>Murcia, Región de</v>
      </c>
      <c r="AL15" s="591">
        <f t="shared" si="17"/>
        <v>1.6688209462903461</v>
      </c>
      <c r="AN15" s="589">
        <f t="shared" si="18"/>
        <v>17</v>
      </c>
      <c r="AO15" s="589">
        <v>5</v>
      </c>
      <c r="AP15" s="589">
        <f t="shared" si="19"/>
        <v>4</v>
      </c>
      <c r="AQ15" s="590" t="str">
        <f t="shared" si="20"/>
        <v>Balears, Illes</v>
      </c>
      <c r="AR15" s="591">
        <f t="shared" si="21"/>
        <v>7.3303218760858622</v>
      </c>
      <c r="AT15" s="589">
        <f t="shared" si="22"/>
        <v>18</v>
      </c>
      <c r="AU15" s="589">
        <v>5</v>
      </c>
      <c r="AV15" s="589">
        <f t="shared" si="23"/>
        <v>4</v>
      </c>
      <c r="AW15" s="590" t="str">
        <f t="shared" si="24"/>
        <v>Balears, Illes</v>
      </c>
      <c r="AX15" s="591">
        <f t="shared" si="25"/>
        <v>40.824685963954124</v>
      </c>
    </row>
    <row r="16" spans="1:50" s="587" customFormat="1" ht="18" customHeight="1" x14ac:dyDescent="0.15">
      <c r="A16" s="616"/>
      <c r="B16" s="601" t="s">
        <v>8</v>
      </c>
      <c r="C16" s="602"/>
      <c r="D16" s="610">
        <f t="shared" si="4"/>
        <v>585402</v>
      </c>
      <c r="E16" s="604">
        <f t="shared" si="0"/>
        <v>1.2330633409878207</v>
      </c>
      <c r="F16" s="602"/>
      <c r="G16" s="611">
        <f>'20pobl'!J17</f>
        <v>450337</v>
      </c>
      <c r="H16" s="606">
        <f t="shared" si="5"/>
        <v>1.1852093395139172</v>
      </c>
      <c r="I16" s="602"/>
      <c r="J16" s="611">
        <f>'20pobl'!Q17</f>
        <v>94037</v>
      </c>
      <c r="K16" s="606">
        <f t="shared" si="6"/>
        <v>1.4216738400190974</v>
      </c>
      <c r="L16" s="602"/>
      <c r="M16" s="611">
        <f>'20pobl'!X17</f>
        <v>41028</v>
      </c>
      <c r="N16" s="606">
        <f t="shared" si="1"/>
        <v>1.4323003487889439</v>
      </c>
      <c r="O16" s="602"/>
      <c r="P16" s="611">
        <f t="shared" si="7"/>
        <v>23808</v>
      </c>
      <c r="Q16" s="608">
        <f t="shared" si="8"/>
        <v>4.0669488659075306</v>
      </c>
      <c r="R16" s="602"/>
      <c r="S16" s="611">
        <f>'23solcasaad'!J17</f>
        <v>6562</v>
      </c>
      <c r="T16" s="609">
        <f t="shared" si="9"/>
        <v>1.4571309930119001</v>
      </c>
      <c r="U16" s="602"/>
      <c r="V16" s="611">
        <f>'23solcasaad'!Q17</f>
        <v>5158</v>
      </c>
      <c r="W16" s="609">
        <f t="shared" si="10"/>
        <v>5.4850750236608992</v>
      </c>
      <c r="X16" s="602"/>
      <c r="Y16" s="611">
        <f>'23solcasaad'!X17</f>
        <v>12088</v>
      </c>
      <c r="Z16" s="609">
        <f t="shared" si="11"/>
        <v>29.462805888661403</v>
      </c>
      <c r="AA16" s="588"/>
      <c r="AB16" s="589">
        <f t="shared" si="12"/>
        <v>11</v>
      </c>
      <c r="AC16" s="589">
        <v>6</v>
      </c>
      <c r="AD16" s="589">
        <f t="shared" si="13"/>
        <v>8</v>
      </c>
      <c r="AE16" s="590" t="str">
        <f t="shared" si="2"/>
        <v>Castilla - La Mancha</v>
      </c>
      <c r="AF16" s="591">
        <f t="shared" si="3"/>
        <v>4.6361808731970733</v>
      </c>
      <c r="AH16" s="589">
        <f t="shared" si="14"/>
        <v>7</v>
      </c>
      <c r="AI16" s="589">
        <v>6</v>
      </c>
      <c r="AJ16" s="589">
        <f t="shared" si="15"/>
        <v>11</v>
      </c>
      <c r="AK16" s="590" t="str">
        <f t="shared" si="16"/>
        <v>Extremadura</v>
      </c>
      <c r="AL16" s="591">
        <f t="shared" si="17"/>
        <v>1.6200653822883317</v>
      </c>
      <c r="AN16" s="589">
        <f t="shared" si="18"/>
        <v>14</v>
      </c>
      <c r="AO16" s="589">
        <v>6</v>
      </c>
      <c r="AP16" s="589">
        <f t="shared" si="19"/>
        <v>7</v>
      </c>
      <c r="AQ16" s="590" t="str">
        <f t="shared" si="20"/>
        <v>Castilla y León</v>
      </c>
      <c r="AR16" s="591">
        <f t="shared" si="21"/>
        <v>7.1204320914176886</v>
      </c>
      <c r="AT16" s="589">
        <f t="shared" si="22"/>
        <v>17</v>
      </c>
      <c r="AU16" s="589">
        <v>6</v>
      </c>
      <c r="AV16" s="589">
        <f t="shared" si="23"/>
        <v>9</v>
      </c>
      <c r="AW16" s="590" t="str">
        <f t="shared" si="24"/>
        <v>Cataluña</v>
      </c>
      <c r="AX16" s="591">
        <f t="shared" si="25"/>
        <v>40.608067562081928</v>
      </c>
    </row>
    <row r="17" spans="1:50" s="587" customFormat="1" ht="18" customHeight="1" x14ac:dyDescent="0.15">
      <c r="A17" s="616"/>
      <c r="B17" s="601" t="s">
        <v>7</v>
      </c>
      <c r="C17" s="602"/>
      <c r="D17" s="603">
        <f t="shared" si="4"/>
        <v>2372640</v>
      </c>
      <c r="E17" s="604">
        <f t="shared" si="0"/>
        <v>4.9976177145984177</v>
      </c>
      <c r="F17" s="602"/>
      <c r="G17" s="605">
        <f>'20pobl'!J18</f>
        <v>1750539</v>
      </c>
      <c r="H17" s="606">
        <f t="shared" si="5"/>
        <v>4.60711683024791</v>
      </c>
      <c r="I17" s="602"/>
      <c r="J17" s="605">
        <f>'20pobl'!Q18</f>
        <v>403248</v>
      </c>
      <c r="K17" s="606">
        <f t="shared" si="6"/>
        <v>6.0963996367389539</v>
      </c>
      <c r="L17" s="602"/>
      <c r="M17" s="605">
        <f>'20pobl'!X18</f>
        <v>218853</v>
      </c>
      <c r="N17" s="606">
        <f t="shared" si="1"/>
        <v>7.6402268751464053</v>
      </c>
      <c r="O17" s="602"/>
      <c r="P17" s="607">
        <f t="shared" si="7"/>
        <v>156261</v>
      </c>
      <c r="Q17" s="608">
        <f>P17*100/D17</f>
        <v>6.5859548856969452</v>
      </c>
      <c r="R17" s="602"/>
      <c r="S17" s="605">
        <f>'23solcasaad'!J18</f>
        <v>31344</v>
      </c>
      <c r="T17" s="609">
        <f>S17*100/G17</f>
        <v>1.7905342297429534</v>
      </c>
      <c r="U17" s="602"/>
      <c r="V17" s="605">
        <f>'23solcasaad'!Q18</f>
        <v>28713</v>
      </c>
      <c r="W17" s="609">
        <f>V17*100/J17</f>
        <v>7.1204320914176886</v>
      </c>
      <c r="X17" s="602"/>
      <c r="Y17" s="605">
        <f>'23solcasaad'!X18</f>
        <v>96204</v>
      </c>
      <c r="Z17" s="609">
        <f>Y17*100/M17</f>
        <v>43.958273361571464</v>
      </c>
      <c r="AA17" s="588"/>
      <c r="AB17" s="589">
        <f t="shared" si="12"/>
        <v>1</v>
      </c>
      <c r="AC17" s="589">
        <v>7</v>
      </c>
      <c r="AD17" s="589">
        <f t="shared" si="13"/>
        <v>17</v>
      </c>
      <c r="AE17" s="590" t="str">
        <f t="shared" si="2"/>
        <v>Rioja, La</v>
      </c>
      <c r="AF17" s="591">
        <f t="shared" si="3"/>
        <v>4.5584134645442838</v>
      </c>
      <c r="AH17" s="589">
        <f t="shared" si="14"/>
        <v>2</v>
      </c>
      <c r="AI17" s="589">
        <v>7</v>
      </c>
      <c r="AJ17" s="589">
        <f t="shared" si="15"/>
        <v>6</v>
      </c>
      <c r="AK17" s="590" t="str">
        <f t="shared" si="16"/>
        <v>Cantabria</v>
      </c>
      <c r="AL17" s="591">
        <f t="shared" si="17"/>
        <v>1.4571309930119001</v>
      </c>
      <c r="AN17" s="589">
        <f t="shared" si="18"/>
        <v>6</v>
      </c>
      <c r="AO17" s="589">
        <v>7</v>
      </c>
      <c r="AP17" s="589">
        <f t="shared" si="19"/>
        <v>8</v>
      </c>
      <c r="AQ17" s="590" t="str">
        <f t="shared" si="20"/>
        <v>Castilla - La Mancha</v>
      </c>
      <c r="AR17" s="591">
        <f t="shared" si="21"/>
        <v>7.1154846771161306</v>
      </c>
      <c r="AT17" s="589">
        <f t="shared" si="22"/>
        <v>2</v>
      </c>
      <c r="AU17" s="589">
        <v>7</v>
      </c>
      <c r="AV17" s="589">
        <f t="shared" si="23"/>
        <v>16</v>
      </c>
      <c r="AW17" s="590" t="str">
        <f t="shared" si="24"/>
        <v>País Vasco</v>
      </c>
      <c r="AX17" s="591">
        <f t="shared" si="25"/>
        <v>38.204849755503524</v>
      </c>
    </row>
    <row r="18" spans="1:50" s="587" customFormat="1" ht="18" customHeight="1" x14ac:dyDescent="0.15">
      <c r="A18" s="616"/>
      <c r="B18" s="601" t="s">
        <v>43</v>
      </c>
      <c r="C18" s="602"/>
      <c r="D18" s="603">
        <f t="shared" si="4"/>
        <v>2053328</v>
      </c>
      <c r="E18" s="604">
        <f t="shared" si="0"/>
        <v>4.3250338806902606</v>
      </c>
      <c r="F18" s="602"/>
      <c r="G18" s="605">
        <f>'20pobl'!J19</f>
        <v>1657821</v>
      </c>
      <c r="H18" s="606">
        <f t="shared" si="5"/>
        <v>4.3630990401461611</v>
      </c>
      <c r="I18" s="602"/>
      <c r="J18" s="605">
        <f>'20pobl'!Q19</f>
        <v>263299</v>
      </c>
      <c r="K18" s="606">
        <f t="shared" si="6"/>
        <v>3.9806172081541131</v>
      </c>
      <c r="L18" s="602"/>
      <c r="M18" s="605">
        <f>'20pobl'!X19</f>
        <v>132208</v>
      </c>
      <c r="N18" s="606">
        <f t="shared" si="1"/>
        <v>4.6154227481887657</v>
      </c>
      <c r="O18" s="602"/>
      <c r="P18" s="607">
        <f t="shared" si="7"/>
        <v>95196</v>
      </c>
      <c r="Q18" s="608">
        <f t="shared" si="8"/>
        <v>4.6361808731970733</v>
      </c>
      <c r="R18" s="602"/>
      <c r="S18" s="605">
        <f>'23solcasaad'!J19</f>
        <v>21882</v>
      </c>
      <c r="T18" s="609">
        <f t="shared" si="9"/>
        <v>1.3199253719189226</v>
      </c>
      <c r="U18" s="602"/>
      <c r="V18" s="605">
        <f>'23solcasaad'!Q19</f>
        <v>18735</v>
      </c>
      <c r="W18" s="609">
        <f t="shared" si="10"/>
        <v>7.1154846771161306</v>
      </c>
      <c r="X18" s="602"/>
      <c r="Y18" s="605">
        <f>'23solcasaad'!X19</f>
        <v>54579</v>
      </c>
      <c r="Z18" s="609">
        <f t="shared" si="11"/>
        <v>41.282675783613698</v>
      </c>
      <c r="AA18" s="588"/>
      <c r="AB18" s="589">
        <f t="shared" si="12"/>
        <v>6</v>
      </c>
      <c r="AC18" s="589">
        <v>8</v>
      </c>
      <c r="AD18" s="589">
        <f t="shared" si="13"/>
        <v>9</v>
      </c>
      <c r="AE18" s="590" t="str">
        <f t="shared" si="2"/>
        <v>Cataluña</v>
      </c>
      <c r="AF18" s="591">
        <f t="shared" si="3"/>
        <v>4.5167402812741457</v>
      </c>
      <c r="AH18" s="589">
        <f t="shared" si="14"/>
        <v>13</v>
      </c>
      <c r="AI18" s="589">
        <v>8</v>
      </c>
      <c r="AJ18" s="589">
        <f t="shared" si="15"/>
        <v>3</v>
      </c>
      <c r="AK18" s="590" t="str">
        <f t="shared" si="16"/>
        <v>Asturias, Principado de</v>
      </c>
      <c r="AL18" s="591">
        <f t="shared" si="17"/>
        <v>1.4055176748698468</v>
      </c>
      <c r="AN18" s="589">
        <f t="shared" si="18"/>
        <v>7</v>
      </c>
      <c r="AO18" s="589">
        <v>8</v>
      </c>
      <c r="AP18" s="589">
        <f t="shared" si="19"/>
        <v>20</v>
      </c>
      <c r="AQ18" s="590" t="str">
        <f t="shared" si="20"/>
        <v>TOTAL</v>
      </c>
      <c r="AR18" s="591">
        <f t="shared" si="21"/>
        <v>6.7718069636725344</v>
      </c>
      <c r="AT18" s="589">
        <f t="shared" si="22"/>
        <v>4</v>
      </c>
      <c r="AU18" s="589">
        <v>8</v>
      </c>
      <c r="AV18" s="589">
        <f t="shared" si="23"/>
        <v>17</v>
      </c>
      <c r="AW18" s="590" t="str">
        <f t="shared" si="24"/>
        <v>Rioja, La</v>
      </c>
      <c r="AX18" s="591">
        <f t="shared" si="25"/>
        <v>38.083194074341719</v>
      </c>
    </row>
    <row r="19" spans="1:50" s="587" customFormat="1" ht="18" customHeight="1" x14ac:dyDescent="0.15">
      <c r="A19" s="616"/>
      <c r="B19" s="601" t="s">
        <v>44</v>
      </c>
      <c r="C19" s="602"/>
      <c r="D19" s="603">
        <f t="shared" si="4"/>
        <v>7792611</v>
      </c>
      <c r="E19" s="604">
        <f t="shared" si="0"/>
        <v>16.413990650319683</v>
      </c>
      <c r="F19" s="602"/>
      <c r="G19" s="605">
        <f>'20pobl'!J20</f>
        <v>6290816</v>
      </c>
      <c r="H19" s="606">
        <f t="shared" si="5"/>
        <v>16.556343086096817</v>
      </c>
      <c r="I19" s="602"/>
      <c r="J19" s="605">
        <f>'20pobl'!Q20</f>
        <v>1048523</v>
      </c>
      <c r="K19" s="606">
        <f t="shared" si="6"/>
        <v>15.851821301810395</v>
      </c>
      <c r="L19" s="602"/>
      <c r="M19" s="605">
        <f>'20pobl'!X20</f>
        <v>453272</v>
      </c>
      <c r="N19" s="606">
        <f t="shared" si="1"/>
        <v>15.823867692704059</v>
      </c>
      <c r="O19" s="602"/>
      <c r="P19" s="607">
        <f t="shared" si="7"/>
        <v>351972</v>
      </c>
      <c r="Q19" s="608">
        <f t="shared" si="8"/>
        <v>4.5167402812741457</v>
      </c>
      <c r="R19" s="602"/>
      <c r="S19" s="605">
        <f>'23solcasaad'!J20</f>
        <v>87402</v>
      </c>
      <c r="T19" s="609">
        <f t="shared" si="9"/>
        <v>1.3893587095855291</v>
      </c>
      <c r="U19" s="602"/>
      <c r="V19" s="605">
        <f>'23solcasaad'!Q20</f>
        <v>80505</v>
      </c>
      <c r="W19" s="609">
        <f t="shared" si="10"/>
        <v>7.6779431638600206</v>
      </c>
      <c r="X19" s="602"/>
      <c r="Y19" s="605">
        <f>'23solcasaad'!X20</f>
        <v>184065</v>
      </c>
      <c r="Z19" s="609">
        <f t="shared" si="11"/>
        <v>40.608067562081928</v>
      </c>
      <c r="AA19" s="588"/>
      <c r="AB19" s="589">
        <f t="shared" si="12"/>
        <v>8</v>
      </c>
      <c r="AC19" s="589">
        <v>9</v>
      </c>
      <c r="AD19" s="589">
        <f t="shared" si="13"/>
        <v>20</v>
      </c>
      <c r="AE19" s="590" t="str">
        <f t="shared" si="2"/>
        <v>TOTAL</v>
      </c>
      <c r="AF19" s="591">
        <f t="shared" si="3"/>
        <v>4.3420553204163337</v>
      </c>
      <c r="AH19" s="589">
        <f t="shared" si="14"/>
        <v>10</v>
      </c>
      <c r="AI19" s="589">
        <v>9</v>
      </c>
      <c r="AJ19" s="589">
        <f t="shared" si="15"/>
        <v>20</v>
      </c>
      <c r="AK19" s="590" t="str">
        <f t="shared" si="16"/>
        <v>TOTAL</v>
      </c>
      <c r="AL19" s="591">
        <f t="shared" si="17"/>
        <v>1.4052038074123319</v>
      </c>
      <c r="AN19" s="589">
        <f t="shared" si="18"/>
        <v>4</v>
      </c>
      <c r="AO19" s="589">
        <v>9</v>
      </c>
      <c r="AP19" s="589">
        <f t="shared" si="19"/>
        <v>18</v>
      </c>
      <c r="AQ19" s="590" t="str">
        <f t="shared" si="20"/>
        <v>Ceuta y Melilla</v>
      </c>
      <c r="AR19" s="591">
        <f t="shared" si="21"/>
        <v>6.459759420482488</v>
      </c>
      <c r="AT19" s="589">
        <f t="shared" si="22"/>
        <v>6</v>
      </c>
      <c r="AU19" s="589">
        <v>9</v>
      </c>
      <c r="AV19" s="589">
        <f t="shared" si="23"/>
        <v>20</v>
      </c>
      <c r="AW19" s="590" t="str">
        <f t="shared" si="24"/>
        <v>TOTAL</v>
      </c>
      <c r="AX19" s="591">
        <f t="shared" si="25"/>
        <v>37.687743303067258</v>
      </c>
    </row>
    <row r="20" spans="1:50" s="587" customFormat="1" ht="18" customHeight="1" x14ac:dyDescent="0.15">
      <c r="A20" s="616"/>
      <c r="B20" s="601" t="s">
        <v>6</v>
      </c>
      <c r="C20" s="602"/>
      <c r="D20" s="603">
        <f t="shared" si="4"/>
        <v>5097967</v>
      </c>
      <c r="E20" s="604">
        <f t="shared" si="0"/>
        <v>10.738118799159649</v>
      </c>
      <c r="F20" s="602"/>
      <c r="G20" s="605">
        <f>'20pobl'!J21</f>
        <v>4079746</v>
      </c>
      <c r="H20" s="606">
        <f t="shared" si="5"/>
        <v>10.737188065925176</v>
      </c>
      <c r="I20" s="602"/>
      <c r="J20" s="605">
        <f>'20pobl'!Q21</f>
        <v>729753</v>
      </c>
      <c r="K20" s="606">
        <f t="shared" si="6"/>
        <v>11.032580258573288</v>
      </c>
      <c r="L20" s="602"/>
      <c r="M20" s="605">
        <f>'20pobl'!X21</f>
        <v>288468</v>
      </c>
      <c r="N20" s="606">
        <f t="shared" si="1"/>
        <v>10.070508360496467</v>
      </c>
      <c r="O20" s="602"/>
      <c r="P20" s="607">
        <f t="shared" si="7"/>
        <v>206145</v>
      </c>
      <c r="Q20" s="608">
        <f t="shared" si="8"/>
        <v>4.0436707416897759</v>
      </c>
      <c r="R20" s="602"/>
      <c r="S20" s="605">
        <f>'23solcasaad'!J21</f>
        <v>55105</v>
      </c>
      <c r="T20" s="609">
        <f t="shared" si="9"/>
        <v>1.3506968325969313</v>
      </c>
      <c r="U20" s="602"/>
      <c r="V20" s="605">
        <f>'23solcasaad'!Q21</f>
        <v>45531</v>
      </c>
      <c r="W20" s="609">
        <f t="shared" si="10"/>
        <v>6.2392343710817224</v>
      </c>
      <c r="X20" s="602"/>
      <c r="Y20" s="605">
        <f>'23solcasaad'!X21</f>
        <v>105509</v>
      </c>
      <c r="Z20" s="609">
        <f t="shared" si="11"/>
        <v>36.575634039130854</v>
      </c>
      <c r="AA20" s="588"/>
      <c r="AB20" s="589">
        <f t="shared" si="12"/>
        <v>13</v>
      </c>
      <c r="AC20" s="589">
        <v>10</v>
      </c>
      <c r="AD20" s="589">
        <f t="shared" si="13"/>
        <v>14</v>
      </c>
      <c r="AE20" s="590" t="str">
        <f t="shared" si="2"/>
        <v>Murcia, Región de</v>
      </c>
      <c r="AF20" s="592">
        <f t="shared" si="3"/>
        <v>4.0762384471870474</v>
      </c>
      <c r="AH20" s="589">
        <f t="shared" si="14"/>
        <v>12</v>
      </c>
      <c r="AI20" s="589">
        <v>10</v>
      </c>
      <c r="AJ20" s="589">
        <f t="shared" si="15"/>
        <v>9</v>
      </c>
      <c r="AK20" s="590" t="str">
        <f t="shared" si="16"/>
        <v>Cataluña</v>
      </c>
      <c r="AL20" s="591">
        <f t="shared" si="17"/>
        <v>1.3893587095855291</v>
      </c>
      <c r="AN20" s="589">
        <f t="shared" si="18"/>
        <v>11</v>
      </c>
      <c r="AO20" s="589">
        <v>10</v>
      </c>
      <c r="AP20" s="589">
        <f t="shared" si="19"/>
        <v>16</v>
      </c>
      <c r="AQ20" s="590" t="str">
        <f t="shared" si="20"/>
        <v>País Vasco</v>
      </c>
      <c r="AR20" s="591">
        <f t="shared" si="21"/>
        <v>6.4304521389541636</v>
      </c>
      <c r="AT20" s="589">
        <f t="shared" si="22"/>
        <v>11</v>
      </c>
      <c r="AU20" s="589">
        <v>10</v>
      </c>
      <c r="AV20" s="589">
        <f t="shared" si="23"/>
        <v>14</v>
      </c>
      <c r="AW20" s="590" t="str">
        <f t="shared" si="24"/>
        <v>Murcia, Región de</v>
      </c>
      <c r="AX20" s="591">
        <f t="shared" si="25"/>
        <v>37.0358997264251</v>
      </c>
    </row>
    <row r="21" spans="1:50" s="231" customFormat="1" ht="18" customHeight="1" x14ac:dyDescent="0.15">
      <c r="A21" s="677"/>
      <c r="B21" s="678" t="s">
        <v>5</v>
      </c>
      <c r="C21" s="679"/>
      <c r="D21" s="680">
        <f t="shared" si="4"/>
        <v>1054776</v>
      </c>
      <c r="E21" s="681">
        <f t="shared" si="0"/>
        <v>2.221730739822839</v>
      </c>
      <c r="F21" s="679"/>
      <c r="G21" s="682">
        <f>'20pobl'!J22</f>
        <v>828053</v>
      </c>
      <c r="H21" s="683">
        <f t="shared" si="5"/>
        <v>2.1792927279182428</v>
      </c>
      <c r="I21" s="679"/>
      <c r="J21" s="682">
        <f>'20pobl'!Q22</f>
        <v>152621</v>
      </c>
      <c r="K21" s="683">
        <f t="shared" si="6"/>
        <v>2.3073607530818152</v>
      </c>
      <c r="L21" s="679"/>
      <c r="M21" s="682">
        <f>'20pobl'!X22</f>
        <v>74102</v>
      </c>
      <c r="N21" s="683">
        <f t="shared" si="1"/>
        <v>2.5869240627366263</v>
      </c>
      <c r="O21" s="679"/>
      <c r="P21" s="684">
        <f t="shared" si="7"/>
        <v>58608</v>
      </c>
      <c r="Q21" s="685">
        <f t="shared" si="8"/>
        <v>5.5564404195772372</v>
      </c>
      <c r="R21" s="679"/>
      <c r="S21" s="682">
        <f>'23solcasaad'!J22</f>
        <v>13415</v>
      </c>
      <c r="T21" s="686">
        <f t="shared" si="9"/>
        <v>1.6200653822883317</v>
      </c>
      <c r="U21" s="679"/>
      <c r="V21" s="682">
        <f>'23solcasaad'!Q22</f>
        <v>13026</v>
      </c>
      <c r="W21" s="686">
        <f t="shared" si="10"/>
        <v>8.5348674166726735</v>
      </c>
      <c r="X21" s="679"/>
      <c r="Y21" s="682">
        <f>'23solcasaad'!X22</f>
        <v>32167</v>
      </c>
      <c r="Z21" s="609">
        <f t="shared" si="11"/>
        <v>43.409084775039808</v>
      </c>
      <c r="AA21" s="588"/>
      <c r="AB21" s="589">
        <f t="shared" si="12"/>
        <v>2</v>
      </c>
      <c r="AC21" s="589">
        <v>11</v>
      </c>
      <c r="AD21" s="589">
        <f t="shared" si="13"/>
        <v>6</v>
      </c>
      <c r="AE21" s="590" t="str">
        <f t="shared" si="2"/>
        <v>Cantabria</v>
      </c>
      <c r="AF21" s="591">
        <f t="shared" si="3"/>
        <v>4.0669488659075306</v>
      </c>
      <c r="AG21" s="587"/>
      <c r="AH21" s="589">
        <f t="shared" si="14"/>
        <v>6</v>
      </c>
      <c r="AI21" s="589">
        <v>11</v>
      </c>
      <c r="AJ21" s="589">
        <f t="shared" si="15"/>
        <v>17</v>
      </c>
      <c r="AK21" s="590" t="str">
        <f t="shared" si="16"/>
        <v>Rioja, La</v>
      </c>
      <c r="AL21" s="591">
        <f t="shared" si="17"/>
        <v>1.3694974127732122</v>
      </c>
      <c r="AM21" s="587"/>
      <c r="AN21" s="589">
        <f t="shared" si="18"/>
        <v>2</v>
      </c>
      <c r="AO21" s="589">
        <v>11</v>
      </c>
      <c r="AP21" s="589">
        <f t="shared" si="19"/>
        <v>10</v>
      </c>
      <c r="AQ21" s="590" t="str">
        <f t="shared" si="20"/>
        <v>Comunitat Valenciana</v>
      </c>
      <c r="AR21" s="591">
        <f t="shared" si="21"/>
        <v>6.2392343710817224</v>
      </c>
      <c r="AS21" s="587"/>
      <c r="AT21" s="589">
        <f t="shared" si="22"/>
        <v>3</v>
      </c>
      <c r="AU21" s="589">
        <v>11</v>
      </c>
      <c r="AV21" s="589">
        <f t="shared" si="23"/>
        <v>10</v>
      </c>
      <c r="AW21" s="590" t="str">
        <f t="shared" si="24"/>
        <v>Comunitat Valenciana</v>
      </c>
      <c r="AX21" s="591">
        <f t="shared" si="25"/>
        <v>36.575634039130854</v>
      </c>
    </row>
    <row r="22" spans="1:50" s="231" customFormat="1" ht="18" customHeight="1" x14ac:dyDescent="0.15">
      <c r="A22" s="677"/>
      <c r="B22" s="678" t="s">
        <v>38</v>
      </c>
      <c r="C22" s="679"/>
      <c r="D22" s="680">
        <f t="shared" si="4"/>
        <v>2690464</v>
      </c>
      <c r="E22" s="681">
        <f t="shared" si="0"/>
        <v>5.6670672950339354</v>
      </c>
      <c r="F22" s="679"/>
      <c r="G22" s="682">
        <f>'20pobl'!J23</f>
        <v>1987834</v>
      </c>
      <c r="H22" s="683">
        <f t="shared" si="5"/>
        <v>5.231636357224275</v>
      </c>
      <c r="I22" s="679"/>
      <c r="J22" s="682">
        <f>'20pobl'!Q23</f>
        <v>464829</v>
      </c>
      <c r="K22" s="683">
        <f t="shared" si="6"/>
        <v>7.0273959120584131</v>
      </c>
      <c r="L22" s="679"/>
      <c r="M22" s="682">
        <f>'20pobl'!X23</f>
        <v>237801</v>
      </c>
      <c r="N22" s="683">
        <f t="shared" si="1"/>
        <v>8.3017074983513606</v>
      </c>
      <c r="O22" s="679"/>
      <c r="P22" s="684">
        <f t="shared" si="7"/>
        <v>83723</v>
      </c>
      <c r="Q22" s="685">
        <f t="shared" si="8"/>
        <v>3.1118424182594526</v>
      </c>
      <c r="R22" s="679"/>
      <c r="S22" s="682">
        <f>'23solcasaad'!J23</f>
        <v>23788</v>
      </c>
      <c r="T22" s="686">
        <f t="shared" si="9"/>
        <v>1.1966794007950361</v>
      </c>
      <c r="U22" s="679"/>
      <c r="V22" s="682">
        <f>'23solcasaad'!Q23</f>
        <v>15056</v>
      </c>
      <c r="W22" s="686">
        <f t="shared" si="10"/>
        <v>3.2390405934225273</v>
      </c>
      <c r="X22" s="679"/>
      <c r="Y22" s="682">
        <f>'23solcasaad'!X23</f>
        <v>44879</v>
      </c>
      <c r="Z22" s="609">
        <f t="shared" si="11"/>
        <v>18.872502638760981</v>
      </c>
      <c r="AA22" s="588"/>
      <c r="AB22" s="589">
        <f t="shared" si="12"/>
        <v>17</v>
      </c>
      <c r="AC22" s="589">
        <v>12</v>
      </c>
      <c r="AD22" s="589">
        <f t="shared" si="13"/>
        <v>2</v>
      </c>
      <c r="AE22" s="590" t="str">
        <f t="shared" si="2"/>
        <v>Aragón</v>
      </c>
      <c r="AF22" s="591">
        <f t="shared" si="3"/>
        <v>4.0627603548176712</v>
      </c>
      <c r="AG22" s="587"/>
      <c r="AH22" s="589">
        <f t="shared" si="14"/>
        <v>16</v>
      </c>
      <c r="AI22" s="589">
        <v>12</v>
      </c>
      <c r="AJ22" s="589">
        <f t="shared" si="15"/>
        <v>10</v>
      </c>
      <c r="AK22" s="590" t="str">
        <f t="shared" si="16"/>
        <v>Comunitat Valenciana</v>
      </c>
      <c r="AL22" s="591">
        <f t="shared" si="17"/>
        <v>1.3506968325969313</v>
      </c>
      <c r="AM22" s="587"/>
      <c r="AN22" s="589">
        <f t="shared" si="18"/>
        <v>19</v>
      </c>
      <c r="AO22" s="589">
        <v>12</v>
      </c>
      <c r="AP22" s="589">
        <f t="shared" si="19"/>
        <v>17</v>
      </c>
      <c r="AQ22" s="590" t="str">
        <f t="shared" si="20"/>
        <v>Rioja, La</v>
      </c>
      <c r="AR22" s="591">
        <f t="shared" si="21"/>
        <v>5.8060372511239562</v>
      </c>
      <c r="AS22" s="587"/>
      <c r="AT22" s="589">
        <f t="shared" si="22"/>
        <v>19</v>
      </c>
      <c r="AU22" s="589">
        <v>12</v>
      </c>
      <c r="AV22" s="589">
        <f t="shared" si="23"/>
        <v>13</v>
      </c>
      <c r="AW22" s="590" t="str">
        <f t="shared" si="24"/>
        <v>Madrid, Comunidad de</v>
      </c>
      <c r="AX22" s="591">
        <f t="shared" si="25"/>
        <v>36.544288823951995</v>
      </c>
    </row>
    <row r="23" spans="1:50" s="231" customFormat="1" ht="18" customHeight="1" x14ac:dyDescent="0.15">
      <c r="A23" s="677"/>
      <c r="B23" s="678" t="s">
        <v>45</v>
      </c>
      <c r="C23" s="679"/>
      <c r="D23" s="680">
        <f t="shared" si="4"/>
        <v>6750336</v>
      </c>
      <c r="E23" s="681">
        <f t="shared" si="0"/>
        <v>14.218591431102663</v>
      </c>
      <c r="F23" s="679"/>
      <c r="G23" s="682">
        <f>'20pobl'!J24</f>
        <v>5514027</v>
      </c>
      <c r="H23" s="683">
        <f t="shared" si="5"/>
        <v>14.511968367537881</v>
      </c>
      <c r="I23" s="679"/>
      <c r="J23" s="682">
        <f>'20pobl'!Q24</f>
        <v>866035</v>
      </c>
      <c r="K23" s="683">
        <f t="shared" si="6"/>
        <v>13.092924104777257</v>
      </c>
      <c r="L23" s="679"/>
      <c r="M23" s="682">
        <f>'20pobl'!X24</f>
        <v>370274</v>
      </c>
      <c r="N23" s="683">
        <f t="shared" si="1"/>
        <v>12.92638147965968</v>
      </c>
      <c r="O23" s="679"/>
      <c r="P23" s="684">
        <f t="shared" si="7"/>
        <v>237594</v>
      </c>
      <c r="Q23" s="685">
        <f t="shared" si="8"/>
        <v>3.5197359064793221</v>
      </c>
      <c r="R23" s="679"/>
      <c r="S23" s="682">
        <f>'23solcasaad'!J24</f>
        <v>56379</v>
      </c>
      <c r="T23" s="686">
        <f t="shared" si="9"/>
        <v>1.0224650695399207</v>
      </c>
      <c r="U23" s="679"/>
      <c r="V23" s="682">
        <f>'23solcasaad'!Q24</f>
        <v>45901</v>
      </c>
      <c r="W23" s="686">
        <f t="shared" si="10"/>
        <v>5.3001322117466385</v>
      </c>
      <c r="X23" s="679"/>
      <c r="Y23" s="682">
        <f>'23solcasaad'!X24</f>
        <v>135314</v>
      </c>
      <c r="Z23" s="609">
        <f t="shared" si="11"/>
        <v>36.544288823951995</v>
      </c>
      <c r="AA23" s="588"/>
      <c r="AB23" s="589">
        <f t="shared" si="12"/>
        <v>15</v>
      </c>
      <c r="AC23" s="589">
        <v>13</v>
      </c>
      <c r="AD23" s="589">
        <f t="shared" si="13"/>
        <v>10</v>
      </c>
      <c r="AE23" s="590" t="str">
        <f t="shared" si="2"/>
        <v>Comunitat Valenciana</v>
      </c>
      <c r="AF23" s="591">
        <f t="shared" si="3"/>
        <v>4.0436707416897759</v>
      </c>
      <c r="AG23" s="587"/>
      <c r="AH23" s="589">
        <f t="shared" si="14"/>
        <v>17</v>
      </c>
      <c r="AI23" s="589">
        <v>13</v>
      </c>
      <c r="AJ23" s="589">
        <f t="shared" si="15"/>
        <v>8</v>
      </c>
      <c r="AK23" s="590" t="str">
        <f t="shared" si="16"/>
        <v>Castilla - La Mancha</v>
      </c>
      <c r="AL23" s="591">
        <f t="shared" si="17"/>
        <v>1.3199253719189226</v>
      </c>
      <c r="AM23" s="587"/>
      <c r="AN23" s="589">
        <f t="shared" si="18"/>
        <v>16</v>
      </c>
      <c r="AO23" s="589">
        <v>13</v>
      </c>
      <c r="AP23" s="589">
        <f t="shared" si="19"/>
        <v>3</v>
      </c>
      <c r="AQ23" s="590" t="str">
        <f t="shared" si="20"/>
        <v>Asturias, Principado de</v>
      </c>
      <c r="AR23" s="591">
        <f t="shared" si="21"/>
        <v>5.6123427840545723</v>
      </c>
      <c r="AS23" s="587"/>
      <c r="AT23" s="589">
        <f t="shared" si="22"/>
        <v>12</v>
      </c>
      <c r="AU23" s="589">
        <v>13</v>
      </c>
      <c r="AV23" s="589">
        <f t="shared" si="23"/>
        <v>2</v>
      </c>
      <c r="AW23" s="590" t="str">
        <f t="shared" si="24"/>
        <v>Aragón</v>
      </c>
      <c r="AX23" s="591">
        <f t="shared" si="25"/>
        <v>34.05174636238953</v>
      </c>
    </row>
    <row r="24" spans="1:50" s="231" customFormat="1" ht="18" customHeight="1" x14ac:dyDescent="0.15">
      <c r="A24" s="677"/>
      <c r="B24" s="678" t="s">
        <v>46</v>
      </c>
      <c r="C24" s="679"/>
      <c r="D24" s="680">
        <f t="shared" si="4"/>
        <v>1531878</v>
      </c>
      <c r="E24" s="681">
        <f t="shared" si="0"/>
        <v>3.2266760357254345</v>
      </c>
      <c r="F24" s="679"/>
      <c r="G24" s="682">
        <f>'20pobl'!J25</f>
        <v>1285039</v>
      </c>
      <c r="H24" s="683">
        <f t="shared" si="5"/>
        <v>3.382001089050255</v>
      </c>
      <c r="I24" s="679"/>
      <c r="J24" s="682">
        <f>'20pobl'!Q25</f>
        <v>175195</v>
      </c>
      <c r="K24" s="683">
        <f t="shared" si="6"/>
        <v>2.6486398800700339</v>
      </c>
      <c r="L24" s="679"/>
      <c r="M24" s="682">
        <f>'20pobl'!X25</f>
        <v>71644</v>
      </c>
      <c r="N24" s="683">
        <f t="shared" si="1"/>
        <v>2.501114511763554</v>
      </c>
      <c r="O24" s="679"/>
      <c r="P24" s="684">
        <f t="shared" si="7"/>
        <v>62443</v>
      </c>
      <c r="Q24" s="685">
        <f t="shared" si="8"/>
        <v>4.0762384471870474</v>
      </c>
      <c r="R24" s="679"/>
      <c r="S24" s="682">
        <f>'23solcasaad'!J25</f>
        <v>21445</v>
      </c>
      <c r="T24" s="686">
        <f t="shared" si="9"/>
        <v>1.6688209462903461</v>
      </c>
      <c r="U24" s="679"/>
      <c r="V24" s="682">
        <f>'23solcasaad'!Q25</f>
        <v>14464</v>
      </c>
      <c r="W24" s="686">
        <f t="shared" si="10"/>
        <v>8.2559433773794915</v>
      </c>
      <c r="X24" s="679"/>
      <c r="Y24" s="682">
        <f>'23solcasaad'!X25</f>
        <v>26534</v>
      </c>
      <c r="Z24" s="609">
        <f t="shared" si="11"/>
        <v>37.0358997264251</v>
      </c>
      <c r="AA24" s="588"/>
      <c r="AB24" s="589">
        <f t="shared" si="12"/>
        <v>10</v>
      </c>
      <c r="AC24" s="589">
        <v>14</v>
      </c>
      <c r="AD24" s="589">
        <f t="shared" si="13"/>
        <v>4</v>
      </c>
      <c r="AE24" s="590" t="str">
        <f t="shared" si="2"/>
        <v>Balears, Illes</v>
      </c>
      <c r="AF24" s="591">
        <f t="shared" si="3"/>
        <v>3.7002224093811376</v>
      </c>
      <c r="AG24" s="587"/>
      <c r="AH24" s="589">
        <f t="shared" si="14"/>
        <v>5</v>
      </c>
      <c r="AI24" s="589">
        <v>14</v>
      </c>
      <c r="AJ24" s="589">
        <f t="shared" si="15"/>
        <v>4</v>
      </c>
      <c r="AK24" s="590" t="str">
        <f t="shared" si="16"/>
        <v>Balears, Illes</v>
      </c>
      <c r="AL24" s="591">
        <f t="shared" si="17"/>
        <v>1.2466806315485781</v>
      </c>
      <c r="AM24" s="587"/>
      <c r="AN24" s="589">
        <f t="shared" si="18"/>
        <v>3</v>
      </c>
      <c r="AO24" s="589">
        <v>14</v>
      </c>
      <c r="AP24" s="589">
        <f t="shared" si="19"/>
        <v>6</v>
      </c>
      <c r="AQ24" s="590" t="str">
        <f t="shared" si="20"/>
        <v>Cantabria</v>
      </c>
      <c r="AR24" s="591">
        <f t="shared" si="21"/>
        <v>5.4850750236608992</v>
      </c>
      <c r="AS24" s="587"/>
      <c r="AT24" s="589">
        <f t="shared" si="22"/>
        <v>10</v>
      </c>
      <c r="AU24" s="589">
        <v>14</v>
      </c>
      <c r="AV24" s="589">
        <f t="shared" si="23"/>
        <v>3</v>
      </c>
      <c r="AW24" s="590" t="str">
        <f t="shared" si="24"/>
        <v>Asturias, Principado de</v>
      </c>
      <c r="AX24" s="591">
        <f t="shared" si="25"/>
        <v>30.858054825384905</v>
      </c>
    </row>
    <row r="25" spans="1:50" s="231" customFormat="1" ht="18" customHeight="1" x14ac:dyDescent="0.15">
      <c r="B25" s="678" t="s">
        <v>47</v>
      </c>
      <c r="C25" s="679"/>
      <c r="D25" s="687">
        <f t="shared" si="4"/>
        <v>664117</v>
      </c>
      <c r="E25" s="681">
        <f t="shared" si="0"/>
        <v>1.3988649284198011</v>
      </c>
      <c r="F25" s="679"/>
      <c r="G25" s="688">
        <f>'20pobl'!J26</f>
        <v>529501</v>
      </c>
      <c r="H25" s="683">
        <f t="shared" si="5"/>
        <v>1.3935553385175072</v>
      </c>
      <c r="I25" s="679"/>
      <c r="J25" s="688">
        <f>'20pobl'!Q26</f>
        <v>93138</v>
      </c>
      <c r="K25" s="683">
        <f t="shared" si="6"/>
        <v>1.408082543165974</v>
      </c>
      <c r="L25" s="679"/>
      <c r="M25" s="688">
        <f>'20pobl'!X26</f>
        <v>41478</v>
      </c>
      <c r="N25" s="683">
        <f t="shared" si="1"/>
        <v>1.4480099899353567</v>
      </c>
      <c r="O25" s="679"/>
      <c r="P25" s="689">
        <f t="shared" si="7"/>
        <v>22127</v>
      </c>
      <c r="Q25" s="685">
        <f t="shared" si="8"/>
        <v>3.3317924401874972</v>
      </c>
      <c r="R25" s="679"/>
      <c r="S25" s="688">
        <f>'23solcasaad'!J26</f>
        <v>5210</v>
      </c>
      <c r="T25" s="686">
        <f t="shared" si="9"/>
        <v>0.98394526167089391</v>
      </c>
      <c r="U25" s="679"/>
      <c r="V25" s="688">
        <f>'23solcasaad'!Q26</f>
        <v>4169</v>
      </c>
      <c r="W25" s="686">
        <f t="shared" si="10"/>
        <v>4.4761536644548947</v>
      </c>
      <c r="X25" s="679"/>
      <c r="Y25" s="688">
        <f>'23solcasaad'!X26</f>
        <v>12748</v>
      </c>
      <c r="Z25" s="609">
        <f t="shared" si="11"/>
        <v>30.734365205651187</v>
      </c>
      <c r="AA25" s="588"/>
      <c r="AB25" s="589">
        <f t="shared" si="12"/>
        <v>16</v>
      </c>
      <c r="AC25" s="589">
        <v>15</v>
      </c>
      <c r="AD25" s="589">
        <f t="shared" si="13"/>
        <v>13</v>
      </c>
      <c r="AE25" s="590" t="str">
        <f t="shared" si="2"/>
        <v>Madrid, Comunidad de</v>
      </c>
      <c r="AF25" s="591">
        <f t="shared" si="3"/>
        <v>3.5197359064793221</v>
      </c>
      <c r="AG25" s="587"/>
      <c r="AH25" s="589">
        <f t="shared" si="14"/>
        <v>19</v>
      </c>
      <c r="AI25" s="589">
        <v>15</v>
      </c>
      <c r="AJ25" s="589">
        <f t="shared" si="15"/>
        <v>5</v>
      </c>
      <c r="AK25" s="590" t="str">
        <f t="shared" si="16"/>
        <v>Canarias</v>
      </c>
      <c r="AL25" s="591">
        <f t="shared" si="17"/>
        <v>1.2110809082718965</v>
      </c>
      <c r="AM25" s="587"/>
      <c r="AN25" s="589">
        <f t="shared" si="18"/>
        <v>18</v>
      </c>
      <c r="AO25" s="589">
        <v>15</v>
      </c>
      <c r="AP25" s="589">
        <f t="shared" si="19"/>
        <v>2</v>
      </c>
      <c r="AQ25" s="590" t="str">
        <f t="shared" si="20"/>
        <v>Aragón</v>
      </c>
      <c r="AR25" s="591">
        <f t="shared" si="21"/>
        <v>5.3546368920346392</v>
      </c>
      <c r="AS25" s="587"/>
      <c r="AT25" s="589">
        <f t="shared" si="22"/>
        <v>15</v>
      </c>
      <c r="AU25" s="589">
        <v>15</v>
      </c>
      <c r="AV25" s="589">
        <f t="shared" si="23"/>
        <v>15</v>
      </c>
      <c r="AW25" s="590" t="str">
        <f t="shared" si="24"/>
        <v>Navarra, Comunidad Foral de</v>
      </c>
      <c r="AX25" s="591">
        <f t="shared" si="25"/>
        <v>30.734365205651187</v>
      </c>
    </row>
    <row r="26" spans="1:50" s="231" customFormat="1" ht="18" customHeight="1" x14ac:dyDescent="0.15">
      <c r="B26" s="678" t="s">
        <v>48</v>
      </c>
      <c r="C26" s="679"/>
      <c r="D26" s="687">
        <f t="shared" si="4"/>
        <v>2208174</v>
      </c>
      <c r="E26" s="681">
        <f t="shared" si="0"/>
        <v>4.6511942390399073</v>
      </c>
      <c r="F26" s="679"/>
      <c r="G26" s="688">
        <f>'20pobl'!J27</f>
        <v>1695657</v>
      </c>
      <c r="H26" s="683">
        <f t="shared" si="5"/>
        <v>4.4626768686831202</v>
      </c>
      <c r="I26" s="679"/>
      <c r="J26" s="688">
        <f>'20pobl'!Q27</f>
        <v>353210</v>
      </c>
      <c r="K26" s="683">
        <f t="shared" si="6"/>
        <v>5.3399131940953604</v>
      </c>
      <c r="L26" s="679"/>
      <c r="M26" s="688">
        <f>'20pobl'!X27</f>
        <v>159307</v>
      </c>
      <c r="N26" s="683">
        <f t="shared" si="1"/>
        <v>5.561457338025745</v>
      </c>
      <c r="O26" s="679"/>
      <c r="P26" s="689">
        <f t="shared" si="7"/>
        <v>113565</v>
      </c>
      <c r="Q26" s="685">
        <f t="shared" si="8"/>
        <v>5.1429371054998381</v>
      </c>
      <c r="R26" s="679"/>
      <c r="S26" s="688">
        <f>'23solcasaad'!J27</f>
        <v>29989</v>
      </c>
      <c r="T26" s="686">
        <f t="shared" si="9"/>
        <v>1.7685770176397704</v>
      </c>
      <c r="U26" s="679"/>
      <c r="V26" s="688">
        <f>'23solcasaad'!Q27</f>
        <v>22713</v>
      </c>
      <c r="W26" s="686">
        <f t="shared" si="10"/>
        <v>6.4304521389541636</v>
      </c>
      <c r="X26" s="679"/>
      <c r="Y26" s="688">
        <f>'23solcasaad'!X27</f>
        <v>60863</v>
      </c>
      <c r="Z26" s="609">
        <f t="shared" si="11"/>
        <v>38.204849755503524</v>
      </c>
      <c r="AA26" s="588"/>
      <c r="AB26" s="589">
        <f t="shared" si="12"/>
        <v>3</v>
      </c>
      <c r="AC26" s="589">
        <v>16</v>
      </c>
      <c r="AD26" s="589">
        <f t="shared" si="13"/>
        <v>15</v>
      </c>
      <c r="AE26" s="590" t="str">
        <f t="shared" si="2"/>
        <v>Navarra, Comunidad Foral de</v>
      </c>
      <c r="AF26" s="592">
        <f t="shared" si="3"/>
        <v>3.3317924401874972</v>
      </c>
      <c r="AG26" s="587"/>
      <c r="AH26" s="589">
        <f t="shared" si="14"/>
        <v>3</v>
      </c>
      <c r="AI26" s="589">
        <v>16</v>
      </c>
      <c r="AJ26" s="589">
        <f t="shared" si="15"/>
        <v>12</v>
      </c>
      <c r="AK26" s="590" t="str">
        <f t="shared" si="16"/>
        <v>Galicia</v>
      </c>
      <c r="AL26" s="591">
        <f t="shared" si="17"/>
        <v>1.1966794007950361</v>
      </c>
      <c r="AM26" s="587"/>
      <c r="AN26" s="589">
        <f t="shared" si="18"/>
        <v>10</v>
      </c>
      <c r="AO26" s="589">
        <v>16</v>
      </c>
      <c r="AP26" s="589">
        <f t="shared" si="19"/>
        <v>13</v>
      </c>
      <c r="AQ26" s="590" t="str">
        <f t="shared" si="20"/>
        <v>Madrid, Comunidad de</v>
      </c>
      <c r="AR26" s="591">
        <f t="shared" si="21"/>
        <v>5.3001322117466385</v>
      </c>
      <c r="AS26" s="587"/>
      <c r="AT26" s="589">
        <f t="shared" si="22"/>
        <v>7</v>
      </c>
      <c r="AU26" s="589">
        <v>16</v>
      </c>
      <c r="AV26" s="589">
        <f t="shared" si="23"/>
        <v>18</v>
      </c>
      <c r="AW26" s="590" t="str">
        <f t="shared" si="24"/>
        <v>Ceuta y Melilla</v>
      </c>
      <c r="AX26" s="591">
        <f t="shared" si="25"/>
        <v>30.397201070179051</v>
      </c>
    </row>
    <row r="27" spans="1:50" s="231" customFormat="1" ht="18" customHeight="1" x14ac:dyDescent="0.15">
      <c r="B27" s="678" t="s">
        <v>49</v>
      </c>
      <c r="C27" s="679"/>
      <c r="D27" s="687">
        <f t="shared" si="4"/>
        <v>319892</v>
      </c>
      <c r="E27" s="690">
        <f t="shared" si="0"/>
        <v>0.67380551872948147</v>
      </c>
      <c r="F27" s="679"/>
      <c r="G27" s="688">
        <f>'20pobl'!J28</f>
        <v>251041</v>
      </c>
      <c r="H27" s="691">
        <f t="shared" si="5"/>
        <v>0.66069662897100012</v>
      </c>
      <c r="I27" s="679"/>
      <c r="J27" s="688">
        <f>'20pobl'!Q28</f>
        <v>46710</v>
      </c>
      <c r="K27" s="691">
        <f t="shared" si="6"/>
        <v>0.70617294328075164</v>
      </c>
      <c r="L27" s="679"/>
      <c r="M27" s="688">
        <f>'20pobl'!X28</f>
        <v>22141</v>
      </c>
      <c r="N27" s="691">
        <f t="shared" si="1"/>
        <v>0.77294925471716891</v>
      </c>
      <c r="O27" s="679"/>
      <c r="P27" s="689">
        <f t="shared" si="7"/>
        <v>14582</v>
      </c>
      <c r="Q27" s="692">
        <f t="shared" si="8"/>
        <v>4.5584134645442838</v>
      </c>
      <c r="R27" s="679"/>
      <c r="S27" s="688">
        <f>'23solcasaad'!J28</f>
        <v>3438</v>
      </c>
      <c r="T27" s="414">
        <f t="shared" si="9"/>
        <v>1.3694974127732122</v>
      </c>
      <c r="U27" s="679"/>
      <c r="V27" s="688">
        <f>'23solcasaad'!Q28</f>
        <v>2712</v>
      </c>
      <c r="W27" s="414">
        <f t="shared" si="10"/>
        <v>5.8060372511239562</v>
      </c>
      <c r="X27" s="679"/>
      <c r="Y27" s="688">
        <f>'23solcasaad'!X28</f>
        <v>8432</v>
      </c>
      <c r="Z27" s="612">
        <f t="shared" si="11"/>
        <v>38.083194074341719</v>
      </c>
      <c r="AA27" s="588"/>
      <c r="AB27" s="589">
        <f t="shared" si="12"/>
        <v>7</v>
      </c>
      <c r="AC27" s="589">
        <v>17</v>
      </c>
      <c r="AD27" s="589">
        <f t="shared" si="13"/>
        <v>12</v>
      </c>
      <c r="AE27" s="590" t="str">
        <f t="shared" si="2"/>
        <v>Galicia</v>
      </c>
      <c r="AF27" s="591">
        <f t="shared" si="3"/>
        <v>3.1118424182594526</v>
      </c>
      <c r="AG27" s="587"/>
      <c r="AH27" s="589">
        <f t="shared" si="14"/>
        <v>11</v>
      </c>
      <c r="AI27" s="589">
        <v>17</v>
      </c>
      <c r="AJ27" s="589">
        <f t="shared" si="15"/>
        <v>13</v>
      </c>
      <c r="AK27" s="590" t="str">
        <f t="shared" si="16"/>
        <v>Madrid, Comunidad de</v>
      </c>
      <c r="AL27" s="591">
        <f t="shared" si="17"/>
        <v>1.0224650695399207</v>
      </c>
      <c r="AM27" s="587"/>
      <c r="AN27" s="589">
        <f t="shared" si="18"/>
        <v>12</v>
      </c>
      <c r="AO27" s="589">
        <v>17</v>
      </c>
      <c r="AP27" s="589">
        <f t="shared" si="19"/>
        <v>5</v>
      </c>
      <c r="AQ27" s="590" t="str">
        <f t="shared" si="20"/>
        <v>Canarias</v>
      </c>
      <c r="AR27" s="591">
        <f t="shared" si="21"/>
        <v>5.2080254345428196</v>
      </c>
      <c r="AS27" s="587"/>
      <c r="AT27" s="589">
        <f t="shared" si="22"/>
        <v>8</v>
      </c>
      <c r="AU27" s="589">
        <v>17</v>
      </c>
      <c r="AV27" s="589">
        <f t="shared" si="23"/>
        <v>6</v>
      </c>
      <c r="AW27" s="590" t="str">
        <f t="shared" si="24"/>
        <v>Cantabria</v>
      </c>
      <c r="AX27" s="591">
        <f t="shared" si="25"/>
        <v>29.462805888661403</v>
      </c>
    </row>
    <row r="28" spans="1:50" s="231" customFormat="1" ht="18" customHeight="1" x14ac:dyDescent="0.15">
      <c r="B28" s="678" t="s">
        <v>4</v>
      </c>
      <c r="C28" s="679"/>
      <c r="D28" s="687">
        <f t="shared" si="4"/>
        <v>168287</v>
      </c>
      <c r="E28" s="690">
        <f t="shared" si="0"/>
        <v>0.35447185090726951</v>
      </c>
      <c r="F28" s="679"/>
      <c r="G28" s="688">
        <f>'20pobl'!J29</f>
        <v>148381</v>
      </c>
      <c r="H28" s="691">
        <f t="shared" si="5"/>
        <v>0.39051320901106185</v>
      </c>
      <c r="I28" s="679"/>
      <c r="J28" s="688">
        <f>'20pobl'!Q29</f>
        <v>15047</v>
      </c>
      <c r="K28" s="691">
        <f t="shared" si="6"/>
        <v>0.2274841421011661</v>
      </c>
      <c r="L28" s="679"/>
      <c r="M28" s="688">
        <f>'20pobl'!X29</f>
        <v>4859</v>
      </c>
      <c r="N28" s="691">
        <f t="shared" si="1"/>
        <v>0.16962921406759962</v>
      </c>
      <c r="O28" s="679"/>
      <c r="P28" s="689">
        <f t="shared" si="7"/>
        <v>5197</v>
      </c>
      <c r="Q28" s="692">
        <f t="shared" si="8"/>
        <v>3.0881767456785134</v>
      </c>
      <c r="R28" s="679"/>
      <c r="S28" s="688">
        <f>'23solcasaad'!J29</f>
        <v>2748</v>
      </c>
      <c r="T28" s="414">
        <f t="shared" si="9"/>
        <v>1.8519891360753735</v>
      </c>
      <c r="U28" s="679"/>
      <c r="V28" s="688">
        <f>'23solcasaad'!Q29</f>
        <v>972</v>
      </c>
      <c r="W28" s="414">
        <f t="shared" si="10"/>
        <v>6.459759420482488</v>
      </c>
      <c r="X28" s="679"/>
      <c r="Y28" s="688">
        <f>'23solcasaad'!X29</f>
        <v>1477</v>
      </c>
      <c r="Z28" s="612">
        <f t="shared" si="11"/>
        <v>30.397201070179051</v>
      </c>
      <c r="AA28" s="588"/>
      <c r="AB28" s="589">
        <f t="shared" si="12"/>
        <v>18</v>
      </c>
      <c r="AC28" s="589">
        <v>18</v>
      </c>
      <c r="AD28" s="589">
        <f t="shared" si="13"/>
        <v>18</v>
      </c>
      <c r="AE28" s="590" t="str">
        <f t="shared" si="2"/>
        <v>Ceuta y Melilla</v>
      </c>
      <c r="AF28" s="591">
        <f t="shared" si="3"/>
        <v>3.0881767456785134</v>
      </c>
      <c r="AG28" s="587"/>
      <c r="AH28" s="589">
        <f t="shared" si="14"/>
        <v>1</v>
      </c>
      <c r="AI28" s="589">
        <v>18</v>
      </c>
      <c r="AJ28" s="589">
        <f t="shared" si="15"/>
        <v>2</v>
      </c>
      <c r="AK28" s="590" t="str">
        <f t="shared" si="16"/>
        <v>Aragón</v>
      </c>
      <c r="AL28" s="591">
        <f t="shared" si="17"/>
        <v>1.0035988662458473</v>
      </c>
      <c r="AM28" s="587"/>
      <c r="AN28" s="589">
        <f t="shared" si="18"/>
        <v>9</v>
      </c>
      <c r="AO28" s="589">
        <v>18</v>
      </c>
      <c r="AP28" s="589">
        <f t="shared" si="19"/>
        <v>15</v>
      </c>
      <c r="AQ28" s="590" t="str">
        <f t="shared" si="20"/>
        <v>Navarra, Comunidad Foral de</v>
      </c>
      <c r="AR28" s="591">
        <f t="shared" si="21"/>
        <v>4.4761536644548947</v>
      </c>
      <c r="AS28" s="587"/>
      <c r="AT28" s="589">
        <f t="shared" si="22"/>
        <v>16</v>
      </c>
      <c r="AU28" s="589">
        <v>18</v>
      </c>
      <c r="AV28" s="589">
        <f t="shared" si="23"/>
        <v>5</v>
      </c>
      <c r="AW28" s="590" t="str">
        <f t="shared" si="24"/>
        <v>Canarias</v>
      </c>
      <c r="AX28" s="591">
        <f t="shared" si="25"/>
        <v>27.626271621494201</v>
      </c>
    </row>
    <row r="29" spans="1:50" s="231" customFormat="1" ht="3.75" customHeight="1" x14ac:dyDescent="0.15">
      <c r="A29" s="677"/>
      <c r="B29" s="430"/>
      <c r="C29" s="513"/>
      <c r="D29" s="430"/>
      <c r="E29" s="693"/>
      <c r="F29" s="513"/>
      <c r="G29" s="430"/>
      <c r="H29" s="694"/>
      <c r="I29" s="513"/>
      <c r="J29" s="430"/>
      <c r="K29" s="694"/>
      <c r="L29" s="513"/>
      <c r="M29" s="430"/>
      <c r="N29" s="694"/>
      <c r="O29" s="513"/>
      <c r="P29" s="430"/>
      <c r="Q29" s="695"/>
      <c r="R29" s="513"/>
      <c r="S29" s="430"/>
      <c r="T29" s="696"/>
      <c r="U29" s="513"/>
      <c r="V29" s="430"/>
      <c r="W29" s="694"/>
      <c r="X29" s="513"/>
      <c r="Y29" s="430"/>
      <c r="Z29" s="593"/>
      <c r="AA29" s="588"/>
      <c r="AB29" s="585"/>
      <c r="AC29" s="585"/>
      <c r="AD29" s="589">
        <f>MATCH(AC30,AB$11:AB$30,0)</f>
        <v>5</v>
      </c>
      <c r="AE29" s="590" t="str">
        <f t="shared" si="2"/>
        <v>Canarias</v>
      </c>
      <c r="AF29" s="591">
        <f t="shared" si="3"/>
        <v>2.8780351388918866</v>
      </c>
      <c r="AG29" s="587"/>
      <c r="AH29" s="585"/>
      <c r="AI29" s="585"/>
      <c r="AJ29" s="589">
        <f>MATCH(AI30,AH$11:AH$30,0)</f>
        <v>15</v>
      </c>
      <c r="AK29" s="590" t="str">
        <f t="shared" si="16"/>
        <v>Navarra, Comunidad Foral de</v>
      </c>
      <c r="AL29" s="591">
        <f t="shared" si="17"/>
        <v>0.98394526167089391</v>
      </c>
      <c r="AM29" s="587"/>
      <c r="AN29" s="585"/>
      <c r="AO29" s="585"/>
      <c r="AP29" s="589">
        <f>MATCH(AO30,AN$11:AN$30,0)</f>
        <v>12</v>
      </c>
      <c r="AQ29" s="590" t="str">
        <f t="shared" si="20"/>
        <v>Galicia</v>
      </c>
      <c r="AR29" s="591">
        <f>INDEX(W$11:W$30,AP29,1)</f>
        <v>3.2390405934225273</v>
      </c>
      <c r="AS29" s="587"/>
      <c r="AT29" s="585"/>
      <c r="AU29" s="585"/>
      <c r="AV29" s="589">
        <f>MATCH(AU30,AT$11:AT$30,0)</f>
        <v>12</v>
      </c>
      <c r="AW29" s="590" t="str">
        <f t="shared" si="24"/>
        <v>Galicia</v>
      </c>
      <c r="AX29" s="591">
        <f t="shared" si="25"/>
        <v>18.872502638760981</v>
      </c>
    </row>
    <row r="30" spans="1:50" s="439"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2061409</v>
      </c>
      <c r="Q30" s="695">
        <f>P30*100/D30</f>
        <v>4.3420553204163337</v>
      </c>
      <c r="R30" s="675"/>
      <c r="S30" s="698">
        <f>SUM(S11:S28)</f>
        <v>533927</v>
      </c>
      <c r="T30" s="696">
        <f>S30*100/G30</f>
        <v>1.4052038074123319</v>
      </c>
      <c r="U30" s="675"/>
      <c r="V30" s="698">
        <f>SUM(V11:V28)</f>
        <v>447923</v>
      </c>
      <c r="W30" s="696">
        <f>V30*100/J30</f>
        <v>6.7718069636725344</v>
      </c>
      <c r="X30" s="675"/>
      <c r="Y30" s="698">
        <f>SUM(Y11:Y28)</f>
        <v>1079559</v>
      </c>
      <c r="Z30" s="594">
        <f>Y30*100/M30</f>
        <v>37.687743303067258</v>
      </c>
      <c r="AA30" s="588"/>
      <c r="AB30" s="589">
        <f>_xlfn.RANK.EQ(Q30,Q$11:Q$30,0)</f>
        <v>9</v>
      </c>
      <c r="AC30" s="589">
        <v>19</v>
      </c>
      <c r="AD30" s="585"/>
      <c r="AE30" s="585"/>
      <c r="AF30" s="595"/>
      <c r="AG30" s="297"/>
      <c r="AH30" s="589">
        <f t="shared" si="14"/>
        <v>9</v>
      </c>
      <c r="AI30" s="589">
        <v>19</v>
      </c>
      <c r="AJ30" s="585"/>
      <c r="AK30" s="585"/>
      <c r="AL30" s="595"/>
      <c r="AM30" s="297"/>
      <c r="AN30" s="589">
        <f t="shared" si="18"/>
        <v>8</v>
      </c>
      <c r="AO30" s="589">
        <v>19</v>
      </c>
      <c r="AP30" s="585"/>
      <c r="AQ30" s="585"/>
      <c r="AR30" s="595"/>
      <c r="AS30" s="297"/>
      <c r="AT30" s="589">
        <f t="shared" si="22"/>
        <v>9</v>
      </c>
      <c r="AU30" s="589">
        <v>19</v>
      </c>
      <c r="AV30" s="585"/>
      <c r="AW30" s="585"/>
      <c r="AX30" s="595"/>
    </row>
    <row r="31" spans="1:50" s="439" customFormat="1" ht="5.25" customHeight="1" x14ac:dyDescent="0.2">
      <c r="B31" s="785" t="s">
        <v>42</v>
      </c>
      <c r="C31" s="786"/>
      <c r="D31" s="786"/>
      <c r="E31" s="786"/>
      <c r="F31" s="786"/>
      <c r="G31" s="786"/>
      <c r="H31" s="786"/>
      <c r="I31" s="786"/>
      <c r="R31" s="786"/>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row>
    <row r="32" spans="1:50" s="439" customFormat="1" ht="5.25" customHeight="1" x14ac:dyDescent="0.2">
      <c r="B32" s="785" t="s">
        <v>50</v>
      </c>
      <c r="C32" s="787"/>
      <c r="D32" s="787"/>
      <c r="E32" s="787"/>
      <c r="F32" s="787"/>
      <c r="G32" s="787"/>
      <c r="H32" s="787"/>
      <c r="I32" s="787"/>
      <c r="R32" s="78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439" customFormat="1" ht="13.5" customHeight="1" x14ac:dyDescent="0.2">
      <c r="B33" s="1093" t="s">
        <v>179</v>
      </c>
      <c r="C33" s="1093"/>
      <c r="D33" s="1093"/>
      <c r="E33" s="1093"/>
      <c r="F33" s="1093"/>
      <c r="G33" s="1093"/>
      <c r="H33" s="1093"/>
      <c r="I33" s="1093"/>
      <c r="J33" s="1093"/>
      <c r="K33" s="1093"/>
      <c r="L33" s="1093"/>
      <c r="M33" s="1093"/>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s="297" customFormat="1" ht="29.25" customHeight="1" x14ac:dyDescent="0.2">
      <c r="B34" s="1080"/>
      <c r="C34" s="1080"/>
      <c r="D34" s="1080"/>
      <c r="E34" s="1080"/>
      <c r="F34" s="1080"/>
      <c r="G34" s="1080"/>
      <c r="H34" s="1080"/>
      <c r="I34" s="1080"/>
      <c r="J34" s="1080"/>
      <c r="K34" s="1080"/>
      <c r="L34" s="1080"/>
      <c r="M34" s="1080"/>
      <c r="N34" s="1080"/>
      <c r="O34" s="1080"/>
      <c r="P34" s="1080"/>
      <c r="Q34" s="614"/>
      <c r="R34" s="614"/>
      <c r="S34" s="614"/>
    </row>
    <row r="35" spans="2:50" s="439" customFormat="1" ht="4.5" customHeight="1" x14ac:dyDescent="0.2">
      <c r="B35" s="1070"/>
      <c r="C35" s="1070"/>
      <c r="D35" s="1070"/>
      <c r="E35" s="1070"/>
      <c r="F35" s="1070"/>
      <c r="G35" s="1070"/>
      <c r="H35" s="1070"/>
      <c r="I35" s="1070"/>
      <c r="J35" s="1070"/>
      <c r="K35" s="1070"/>
      <c r="L35" s="1070"/>
      <c r="M35" s="1070"/>
      <c r="N35" s="1070"/>
      <c r="O35" s="1070"/>
      <c r="P35" s="1070"/>
      <c r="Q35" s="700"/>
      <c r="R35" s="700"/>
      <c r="S35" s="700"/>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row>
    <row r="36" spans="2:50" s="439" customFormat="1" x14ac:dyDescent="0.2">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row>
    <row r="37" spans="2:50" s="439" customFormat="1" x14ac:dyDescent="0.2">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row>
    <row r="38" spans="2:50" s="439" customFormat="1" x14ac:dyDescent="0.2">
      <c r="L38" s="701"/>
      <c r="M38" s="701"/>
      <c r="N38" s="701"/>
      <c r="Z38" s="297"/>
      <c r="AA38" s="297"/>
      <c r="AB38" s="297"/>
      <c r="AC38" s="297"/>
      <c r="AD38" s="297"/>
      <c r="AE38" s="297"/>
      <c r="AF38" s="297"/>
      <c r="AG38" s="297"/>
      <c r="AH38" s="297"/>
      <c r="AI38" s="297"/>
      <c r="AJ38" s="297"/>
      <c r="AK38" s="297"/>
      <c r="AL38" s="297"/>
      <c r="AM38" s="297"/>
      <c r="AN38" s="297"/>
      <c r="AO38" s="297"/>
      <c r="AP38" s="297"/>
      <c r="AQ38" s="297"/>
      <c r="AR38" s="297"/>
      <c r="AS38" s="297"/>
      <c r="AT38" s="297"/>
      <c r="AU38" s="297"/>
      <c r="AV38" s="297"/>
      <c r="AW38" s="297"/>
      <c r="AX38" s="297"/>
    </row>
    <row r="39" spans="2:50" s="439" customFormat="1" x14ac:dyDescent="0.2">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7"/>
    </row>
    <row r="40" spans="2:50" s="439" customFormat="1" x14ac:dyDescent="0.2">
      <c r="Z40" s="297"/>
      <c r="AA40" s="297"/>
      <c r="AB40" s="297"/>
      <c r="AC40" s="297"/>
      <c r="AD40" s="297"/>
      <c r="AE40" s="297"/>
      <c r="AF40" s="297"/>
      <c r="AG40" s="297"/>
      <c r="AH40" s="297"/>
      <c r="AI40" s="297"/>
      <c r="AJ40" s="297"/>
      <c r="AK40" s="297"/>
      <c r="AL40" s="297"/>
      <c r="AM40" s="297"/>
      <c r="AN40" s="297"/>
      <c r="AO40" s="297"/>
      <c r="AP40" s="297"/>
      <c r="AQ40" s="297"/>
      <c r="AR40" s="297"/>
      <c r="AS40" s="297"/>
      <c r="AT40" s="297"/>
      <c r="AU40" s="297"/>
      <c r="AV40" s="297"/>
      <c r="AW40" s="297"/>
      <c r="AX40" s="297"/>
    </row>
    <row r="41" spans="2:50" s="439" customFormat="1" x14ac:dyDescent="0.2">
      <c r="Z41" s="297"/>
      <c r="AA41" s="297"/>
      <c r="AB41" s="297"/>
      <c r="AC41" s="297"/>
      <c r="AD41" s="297"/>
      <c r="AE41" s="297"/>
      <c r="AF41" s="297"/>
      <c r="AG41" s="297"/>
      <c r="AH41" s="297"/>
      <c r="AI41" s="297"/>
      <c r="AJ41" s="297"/>
      <c r="AK41" s="297"/>
      <c r="AL41" s="297"/>
      <c r="AM41" s="297"/>
      <c r="AN41" s="297"/>
      <c r="AO41" s="297"/>
      <c r="AP41" s="297"/>
      <c r="AQ41" s="297"/>
      <c r="AR41" s="297"/>
      <c r="AS41" s="297"/>
      <c r="AT41" s="297"/>
      <c r="AU41" s="297"/>
      <c r="AV41" s="297"/>
      <c r="AW41" s="297"/>
      <c r="AX41" s="297"/>
    </row>
    <row r="42" spans="2:50" s="439" customFormat="1" x14ac:dyDescent="0.2">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c r="AW42" s="297"/>
      <c r="AX42" s="297"/>
    </row>
    <row r="43" spans="2:50" s="439" customFormat="1" x14ac:dyDescent="0.2">
      <c r="Z43" s="297"/>
      <c r="AA43" s="297"/>
      <c r="AB43" s="297"/>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row>
    <row r="44" spans="2:50" s="439" customFormat="1" x14ac:dyDescent="0.2">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297"/>
      <c r="AV44" s="297"/>
      <c r="AW44" s="297"/>
      <c r="AX44" s="297"/>
    </row>
    <row r="45" spans="2:50" s="439" customFormat="1" x14ac:dyDescent="0.2">
      <c r="Z45" s="297"/>
      <c r="AA45" s="297"/>
      <c r="AB45" s="297"/>
      <c r="AC45" s="297"/>
      <c r="AD45" s="297"/>
      <c r="AE45" s="297"/>
      <c r="AF45" s="297"/>
      <c r="AG45" s="297"/>
      <c r="AH45" s="297"/>
      <c r="AI45" s="297"/>
      <c r="AJ45" s="297"/>
      <c r="AK45" s="297"/>
      <c r="AL45" s="297"/>
      <c r="AM45" s="297"/>
      <c r="AN45" s="297"/>
      <c r="AO45" s="297"/>
      <c r="AP45" s="297"/>
      <c r="AQ45" s="297"/>
      <c r="AR45" s="297"/>
      <c r="AS45" s="297"/>
      <c r="AT45" s="297"/>
      <c r="AU45" s="297"/>
      <c r="AV45" s="297"/>
      <c r="AW45" s="297"/>
      <c r="AX45" s="297"/>
    </row>
    <row r="46" spans="2:50" s="439" customFormat="1" x14ac:dyDescent="0.2">
      <c r="Z46" s="297"/>
      <c r="AA46" s="297"/>
      <c r="AB46" s="297"/>
      <c r="AC46" s="297"/>
      <c r="AD46" s="297"/>
      <c r="AE46" s="297"/>
      <c r="AF46" s="297"/>
      <c r="AG46" s="297"/>
      <c r="AH46" s="297"/>
      <c r="AI46" s="297"/>
      <c r="AJ46" s="297"/>
      <c r="AK46" s="297"/>
      <c r="AL46" s="297"/>
      <c r="AM46" s="297"/>
      <c r="AN46" s="297"/>
      <c r="AO46" s="297"/>
      <c r="AP46" s="297"/>
      <c r="AQ46" s="297"/>
      <c r="AR46" s="297"/>
      <c r="AS46" s="297"/>
      <c r="AT46" s="297"/>
      <c r="AU46" s="297"/>
      <c r="AV46" s="297"/>
      <c r="AW46" s="297"/>
      <c r="AX46" s="297"/>
    </row>
    <row r="47" spans="2:50" s="439" customFormat="1" x14ac:dyDescent="0.2">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7"/>
    </row>
    <row r="48" spans="2:50" s="439" customFormat="1" x14ac:dyDescent="0.2">
      <c r="Z48" s="297"/>
      <c r="AA48" s="297"/>
      <c r="AB48" s="297"/>
      <c r="AC48" s="297"/>
      <c r="AD48" s="297"/>
      <c r="AE48" s="297"/>
      <c r="AF48" s="297"/>
      <c r="AG48" s="297"/>
      <c r="AH48" s="297"/>
      <c r="AI48" s="297"/>
      <c r="AJ48" s="297"/>
      <c r="AK48" s="297"/>
      <c r="AL48" s="297"/>
      <c r="AM48" s="297"/>
      <c r="AN48" s="297"/>
      <c r="AO48" s="297"/>
      <c r="AP48" s="297"/>
      <c r="AQ48" s="297"/>
      <c r="AR48" s="297"/>
      <c r="AS48" s="297"/>
      <c r="AT48" s="297"/>
      <c r="AU48" s="297"/>
      <c r="AV48" s="297"/>
      <c r="AW48" s="297"/>
      <c r="AX48" s="297"/>
    </row>
    <row r="49" spans="26:50" s="439" customFormat="1" x14ac:dyDescent="0.2">
      <c r="Z49" s="297"/>
      <c r="AA49" s="297"/>
      <c r="AB49" s="297"/>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7"/>
    </row>
    <row r="50" spans="26:50" s="439" customFormat="1" x14ac:dyDescent="0.2">
      <c r="Z50" s="297"/>
      <c r="AA50" s="297"/>
      <c r="AB50" s="297"/>
      <c r="AC50" s="297"/>
      <c r="AD50" s="297"/>
      <c r="AE50" s="297"/>
      <c r="AF50" s="297"/>
      <c r="AG50" s="297"/>
      <c r="AH50" s="297"/>
      <c r="AI50" s="297"/>
      <c r="AJ50" s="297"/>
      <c r="AK50" s="297"/>
      <c r="AL50" s="297"/>
      <c r="AM50" s="297"/>
      <c r="AN50" s="297"/>
      <c r="AO50" s="297"/>
      <c r="AP50" s="297"/>
      <c r="AQ50" s="297"/>
      <c r="AR50" s="297"/>
      <c r="AS50" s="297"/>
      <c r="AT50" s="297"/>
      <c r="AU50" s="297"/>
      <c r="AV50" s="297"/>
      <c r="AW50" s="297"/>
      <c r="AX50" s="297"/>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44"/>
  <sheetViews>
    <sheetView zoomScale="90" zoomScaleNormal="90" workbookViewId="0">
      <selection activeCell="G3" sqref="G3"/>
    </sheetView>
  </sheetViews>
  <sheetFormatPr baseColWidth="10" defaultColWidth="11.42578125" defaultRowHeight="15" x14ac:dyDescent="0.2"/>
  <cols>
    <col min="1" max="1" width="2.85546875" style="261" customWidth="1"/>
    <col min="2" max="2" width="32.28515625" style="261" customWidth="1"/>
    <col min="3" max="3" width="0.5703125" style="261" customWidth="1"/>
    <col min="4" max="4" width="12.140625"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 style="261" customWidth="1"/>
    <col min="12" max="12" width="8.42578125" style="261" customWidth="1"/>
    <col min="13" max="13" width="5" style="261" customWidth="1"/>
    <col min="14" max="14" width="8.140625" style="261" customWidth="1"/>
    <col min="15" max="15" width="6.28515625" style="261" customWidth="1"/>
    <col min="16" max="16" width="8.28515625" style="261" customWidth="1"/>
    <col min="17" max="17" width="6.5703125" style="261" customWidth="1"/>
    <col min="18" max="18" width="9" style="261" customWidth="1"/>
    <col min="19" max="19" width="5.85546875" style="261" customWidth="1"/>
    <col min="20" max="20" width="8.85546875" style="261" customWidth="1"/>
    <col min="21" max="21" width="7" style="261" customWidth="1"/>
    <col min="22" max="22" width="7.28515625" style="261" customWidth="1"/>
    <col min="23" max="23" width="3.5703125" style="261" customWidth="1"/>
    <col min="24" max="25" width="2.42578125" style="1014" bestFit="1" customWidth="1"/>
    <col min="26" max="26" width="4.85546875" style="439" customWidth="1"/>
    <col min="27" max="27" width="14.7109375" style="297" bestFit="1" customWidth="1"/>
    <col min="28" max="28" width="8.140625" style="297" bestFit="1" customWidth="1"/>
    <col min="29" max="29" width="8.42578125" style="297" bestFit="1" customWidth="1"/>
    <col min="30" max="30" width="4.28515625" style="297" bestFit="1" customWidth="1"/>
    <col min="31" max="31" width="2.42578125" style="261" bestFit="1" customWidth="1"/>
    <col min="32" max="32" width="4.28515625" style="261" bestFit="1" customWidth="1"/>
    <col min="33" max="33" width="8.42578125" style="261" bestFit="1" customWidth="1"/>
    <col min="34" max="34" width="4.28515625" style="261" bestFit="1" customWidth="1"/>
    <col min="35" max="16384" width="11.42578125" style="261"/>
  </cols>
  <sheetData>
    <row r="1" spans="1:34" s="201" customFormat="1" ht="14.25" x14ac:dyDescent="0.2">
      <c r="B1" s="202"/>
      <c r="C1" s="203"/>
      <c r="E1" s="203"/>
      <c r="F1" s="714" t="s">
        <v>143</v>
      </c>
      <c r="G1" s="714"/>
      <c r="H1" s="714"/>
      <c r="I1" s="714" t="s">
        <v>19</v>
      </c>
      <c r="X1" s="1015"/>
      <c r="Y1" s="1015"/>
      <c r="Z1" s="1009"/>
      <c r="AA1" s="714"/>
      <c r="AB1" s="714"/>
      <c r="AC1" s="714"/>
      <c r="AD1" s="714"/>
    </row>
    <row r="2" spans="1:34" s="205" customFormat="1" x14ac:dyDescent="0.2">
      <c r="B2" s="1047"/>
      <c r="C2" s="1047"/>
      <c r="X2" s="1016"/>
      <c r="Y2" s="1016"/>
      <c r="Z2" s="507"/>
      <c r="AA2" s="617"/>
      <c r="AB2" s="617"/>
      <c r="AC2" s="617"/>
      <c r="AD2" s="617"/>
    </row>
    <row r="3" spans="1:34" s="208" customFormat="1" ht="32.25" customHeight="1" x14ac:dyDescent="0.2">
      <c r="B3" s="1048"/>
      <c r="C3" s="1048"/>
      <c r="X3" s="1016"/>
      <c r="Y3" s="1016"/>
      <c r="Z3" s="507"/>
      <c r="AA3" s="617"/>
      <c r="AB3" s="617"/>
      <c r="AC3" s="617"/>
      <c r="AD3" s="617"/>
    </row>
    <row r="4" spans="1:34" s="208" customFormat="1" ht="19.5" customHeight="1" x14ac:dyDescent="0.2">
      <c r="A4" s="1095" t="s">
        <v>408</v>
      </c>
      <c r="B4" s="1095"/>
      <c r="C4" s="1095"/>
      <c r="D4" s="1095"/>
      <c r="E4" s="1095"/>
      <c r="F4" s="1095"/>
      <c r="G4" s="1095"/>
      <c r="H4" s="1095"/>
      <c r="I4" s="1095"/>
      <c r="J4" s="1095"/>
      <c r="K4" s="1095"/>
      <c r="L4" s="1095"/>
      <c r="M4" s="1095"/>
      <c r="N4" s="1095"/>
      <c r="O4" s="1095"/>
      <c r="P4" s="1095"/>
      <c r="Q4" s="1095"/>
      <c r="R4" s="1095"/>
      <c r="S4" s="1095"/>
      <c r="T4" s="1095"/>
      <c r="U4" s="1095"/>
      <c r="X4" s="1016"/>
      <c r="Y4" s="1016"/>
      <c r="Z4" s="507"/>
      <c r="AA4" s="617"/>
      <c r="AB4" s="617"/>
      <c r="AC4" s="617"/>
      <c r="AD4" s="617"/>
    </row>
    <row r="5" spans="1:34" s="208" customFormat="1" x14ac:dyDescent="0.2">
      <c r="B5" s="1049" t="str">
        <f>porsaad!B6</f>
        <v>Situación a 30 de noviembre de 2023</v>
      </c>
      <c r="C5" s="1049"/>
      <c r="D5" s="1049"/>
      <c r="E5" s="1049"/>
      <c r="F5" s="1049"/>
      <c r="G5" s="1049"/>
      <c r="H5" s="1049"/>
      <c r="I5" s="1049"/>
      <c r="J5" s="1049"/>
      <c r="K5" s="1049"/>
      <c r="L5" s="1049"/>
      <c r="M5" s="1049"/>
      <c r="N5" s="1049"/>
      <c r="O5" s="1049"/>
      <c r="P5" s="1049"/>
      <c r="Q5" s="1049"/>
      <c r="R5" s="1049"/>
      <c r="X5" s="1016"/>
      <c r="Y5" s="1016"/>
      <c r="Z5" s="507"/>
      <c r="AA5" s="617"/>
      <c r="AB5" s="617"/>
      <c r="AC5" s="617"/>
      <c r="AD5" s="617"/>
    </row>
    <row r="6" spans="1:34" s="208" customFormat="1" ht="6" customHeight="1" x14ac:dyDescent="0.2">
      <c r="X6" s="1016"/>
      <c r="Y6" s="1016"/>
      <c r="Z6" s="507"/>
      <c r="AA6" s="617"/>
      <c r="AB6" s="617"/>
      <c r="AC6" s="617"/>
      <c r="AD6" s="617"/>
    </row>
    <row r="7" spans="1:34" s="213" customFormat="1" ht="7.5" customHeight="1" x14ac:dyDescent="0.2">
      <c r="A7" s="209"/>
      <c r="B7" s="1050" t="s">
        <v>15</v>
      </c>
      <c r="C7" s="211"/>
      <c r="D7" s="1096" t="s">
        <v>16</v>
      </c>
      <c r="E7" s="568"/>
      <c r="F7" s="1057"/>
      <c r="G7" s="1057"/>
      <c r="H7" s="568"/>
      <c r="I7" s="864"/>
      <c r="J7" s="941"/>
      <c r="K7" s="942"/>
      <c r="L7" s="942"/>
      <c r="M7" s="943"/>
      <c r="N7" s="943"/>
      <c r="O7" s="943"/>
      <c r="P7" s="943"/>
      <c r="Q7" s="943"/>
      <c r="R7" s="943"/>
      <c r="S7" s="944"/>
      <c r="T7" s="945"/>
      <c r="U7" s="945"/>
      <c r="V7" s="946"/>
      <c r="X7" s="1017"/>
      <c r="Y7" s="1017"/>
      <c r="Z7" s="431"/>
      <c r="AA7" s="596"/>
      <c r="AB7" s="596"/>
      <c r="AC7" s="596"/>
      <c r="AD7" s="596"/>
    </row>
    <row r="8" spans="1:34" s="213" customFormat="1" ht="15" customHeight="1" x14ac:dyDescent="0.2">
      <c r="A8" s="209"/>
      <c r="B8" s="1051"/>
      <c r="C8" s="211"/>
      <c r="D8" s="1097"/>
      <c r="E8" s="799"/>
      <c r="F8" s="1059" t="s">
        <v>252</v>
      </c>
      <c r="G8" s="1058"/>
      <c r="H8" s="211"/>
      <c r="I8" s="1059" t="s">
        <v>253</v>
      </c>
      <c r="J8" s="1058"/>
      <c r="K8" s="1098" t="s">
        <v>383</v>
      </c>
      <c r="L8" s="1099"/>
      <c r="M8" s="1099"/>
      <c r="N8" s="1099"/>
      <c r="O8" s="1099"/>
      <c r="P8" s="1099"/>
      <c r="Q8" s="1099"/>
      <c r="R8" s="1099"/>
      <c r="S8" s="1099"/>
      <c r="T8" s="1099"/>
      <c r="U8" s="1099"/>
      <c r="V8" s="1100"/>
      <c r="X8" s="1017"/>
      <c r="Y8" s="1017"/>
      <c r="Z8" s="431"/>
      <c r="AA8" s="596"/>
      <c r="AB8" s="596"/>
      <c r="AC8" s="596"/>
      <c r="AD8" s="596"/>
    </row>
    <row r="9" spans="1:34" s="213" customFormat="1" ht="25.5" customHeight="1" x14ac:dyDescent="0.2">
      <c r="A9" s="209"/>
      <c r="B9" s="1051"/>
      <c r="C9" s="211"/>
      <c r="D9" s="1097"/>
      <c r="E9" s="211"/>
      <c r="F9" s="1088"/>
      <c r="G9" s="1089"/>
      <c r="H9" s="211"/>
      <c r="I9" s="1088"/>
      <c r="J9" s="1089"/>
      <c r="K9" s="1059" t="s">
        <v>384</v>
      </c>
      <c r="L9" s="1058"/>
      <c r="M9" s="1059" t="s">
        <v>385</v>
      </c>
      <c r="N9" s="1058"/>
      <c r="O9" s="1059" t="s">
        <v>386</v>
      </c>
      <c r="P9" s="1058"/>
      <c r="Q9" s="1059" t="s">
        <v>387</v>
      </c>
      <c r="R9" s="1058"/>
      <c r="S9" s="1059" t="s">
        <v>388</v>
      </c>
      <c r="T9" s="1058"/>
      <c r="U9" s="1059" t="s">
        <v>389</v>
      </c>
      <c r="V9" s="1058"/>
      <c r="X9" s="1017"/>
      <c r="Y9" s="1017"/>
      <c r="Z9" s="431"/>
      <c r="AA9" s="596"/>
      <c r="AB9" s="596"/>
      <c r="AC9" s="596"/>
      <c r="AD9" s="596"/>
    </row>
    <row r="10" spans="1:34" s="219" customFormat="1" ht="33.75" x14ac:dyDescent="0.2">
      <c r="A10" s="214"/>
      <c r="B10" s="1052"/>
      <c r="C10" s="216"/>
      <c r="D10" s="800" t="s">
        <v>12</v>
      </c>
      <c r="E10" s="216"/>
      <c r="F10" s="217" t="s">
        <v>12</v>
      </c>
      <c r="G10" s="218" t="s">
        <v>221</v>
      </c>
      <c r="H10" s="216"/>
      <c r="I10" s="217" t="s">
        <v>12</v>
      </c>
      <c r="J10" s="218" t="s">
        <v>221</v>
      </c>
      <c r="K10" s="217" t="s">
        <v>12</v>
      </c>
      <c r="L10" s="218" t="s">
        <v>390</v>
      </c>
      <c r="M10" s="217" t="s">
        <v>12</v>
      </c>
      <c r="N10" s="218" t="s">
        <v>390</v>
      </c>
      <c r="O10" s="217" t="s">
        <v>12</v>
      </c>
      <c r="P10" s="218" t="s">
        <v>390</v>
      </c>
      <c r="Q10" s="217" t="s">
        <v>12</v>
      </c>
      <c r="R10" s="218" t="s">
        <v>390</v>
      </c>
      <c r="S10" s="217" t="s">
        <v>12</v>
      </c>
      <c r="T10" s="218" t="s">
        <v>390</v>
      </c>
      <c r="U10" s="217" t="s">
        <v>12</v>
      </c>
      <c r="V10" s="218" t="s">
        <v>390</v>
      </c>
      <c r="X10" s="1018"/>
      <c r="Y10" s="1018"/>
      <c r="Z10" s="435"/>
      <c r="AA10" s="590" t="s">
        <v>217</v>
      </c>
      <c r="AB10" s="947" t="s">
        <v>391</v>
      </c>
      <c r="AC10" s="948" t="s">
        <v>392</v>
      </c>
      <c r="AD10" s="600"/>
    </row>
    <row r="11" spans="1:34"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X11" s="1019"/>
      <c r="Y11" s="1019"/>
      <c r="Z11" s="231"/>
      <c r="AA11" s="949">
        <v>44286</v>
      </c>
      <c r="AB11" s="947">
        <v>27728</v>
      </c>
      <c r="AC11" s="947">
        <v>26286</v>
      </c>
      <c r="AD11" s="587"/>
    </row>
    <row r="12" spans="1:34" s="232" customFormat="1" ht="14.25" x14ac:dyDescent="0.15">
      <c r="A12" s="224"/>
      <c r="B12" s="225" t="s">
        <v>11</v>
      </c>
      <c r="C12" s="226"/>
      <c r="D12" s="801">
        <v>422976</v>
      </c>
      <c r="E12" s="226"/>
      <c r="F12" s="227">
        <v>2290</v>
      </c>
      <c r="G12" s="228">
        <v>0.54140187622938418</v>
      </c>
      <c r="H12" s="226"/>
      <c r="I12" s="227">
        <v>4777</v>
      </c>
      <c r="J12" s="228">
        <v>1.1293784990164928</v>
      </c>
      <c r="K12" s="227">
        <v>2880</v>
      </c>
      <c r="L12" s="228">
        <v>60.288884236968812</v>
      </c>
      <c r="M12" s="227">
        <v>66</v>
      </c>
      <c r="N12" s="228">
        <v>1.3816202637638684</v>
      </c>
      <c r="O12" s="227">
        <v>0</v>
      </c>
      <c r="P12" s="228">
        <v>0</v>
      </c>
      <c r="Q12" s="227">
        <v>244</v>
      </c>
      <c r="R12" s="228">
        <v>5.1078082478543019</v>
      </c>
      <c r="S12" s="227">
        <v>115</v>
      </c>
      <c r="T12" s="228">
        <v>2.4073686414067406</v>
      </c>
      <c r="U12" s="227">
        <v>1472</v>
      </c>
      <c r="V12" s="228">
        <v>30.814318610006282</v>
      </c>
      <c r="X12" s="1020"/>
      <c r="Y12" s="1020"/>
      <c r="Z12" s="305"/>
      <c r="AA12" s="949">
        <v>44316</v>
      </c>
      <c r="AB12" s="947">
        <v>26001</v>
      </c>
      <c r="AC12" s="947">
        <v>20329</v>
      </c>
      <c r="AD12" s="589"/>
      <c r="AE12" s="305"/>
      <c r="AF12" s="305"/>
      <c r="AG12" s="306"/>
      <c r="AH12" s="950"/>
    </row>
    <row r="13" spans="1:34" s="232" customFormat="1" ht="14.25" x14ac:dyDescent="0.15">
      <c r="A13" s="224"/>
      <c r="B13" s="233" t="s">
        <v>10</v>
      </c>
      <c r="C13" s="226"/>
      <c r="D13" s="802">
        <v>53885</v>
      </c>
      <c r="E13" s="226"/>
      <c r="F13" s="234">
        <v>995</v>
      </c>
      <c r="G13" s="235">
        <v>1.8465250069592649</v>
      </c>
      <c r="H13" s="226"/>
      <c r="I13" s="234">
        <v>565</v>
      </c>
      <c r="J13" s="235">
        <v>1.0485292753085276</v>
      </c>
      <c r="K13" s="234">
        <v>546</v>
      </c>
      <c r="L13" s="235">
        <v>96.637168141592923</v>
      </c>
      <c r="M13" s="234">
        <v>12</v>
      </c>
      <c r="N13" s="235">
        <v>2.1238938053097343</v>
      </c>
      <c r="O13" s="234">
        <v>0</v>
      </c>
      <c r="P13" s="235">
        <v>0</v>
      </c>
      <c r="Q13" s="234">
        <v>1</v>
      </c>
      <c r="R13" s="235">
        <v>0.17699115044247787</v>
      </c>
      <c r="S13" s="234">
        <v>1</v>
      </c>
      <c r="T13" s="235">
        <v>0.17699115044247787</v>
      </c>
      <c r="U13" s="234">
        <v>5</v>
      </c>
      <c r="V13" s="235">
        <v>0.88495575221238942</v>
      </c>
      <c r="X13" s="1020"/>
      <c r="Y13" s="1020"/>
      <c r="Z13" s="305"/>
      <c r="AA13" s="949">
        <v>44347</v>
      </c>
      <c r="AB13" s="947">
        <v>27218</v>
      </c>
      <c r="AC13" s="947">
        <v>17469</v>
      </c>
      <c r="AD13" s="589"/>
      <c r="AE13" s="305"/>
      <c r="AF13" s="305"/>
      <c r="AG13" s="306"/>
      <c r="AH13" s="950"/>
    </row>
    <row r="14" spans="1:34" s="232" customFormat="1" ht="14.25" x14ac:dyDescent="0.15">
      <c r="A14" s="224"/>
      <c r="B14" s="233" t="s">
        <v>40</v>
      </c>
      <c r="C14" s="226"/>
      <c r="D14" s="802">
        <v>47113</v>
      </c>
      <c r="E14" s="226"/>
      <c r="F14" s="234">
        <v>879</v>
      </c>
      <c r="G14" s="235">
        <v>1.8657270816971963</v>
      </c>
      <c r="H14" s="226"/>
      <c r="I14" s="234">
        <v>556</v>
      </c>
      <c r="J14" s="235">
        <v>1.1801413622567019</v>
      </c>
      <c r="K14" s="234">
        <v>502</v>
      </c>
      <c r="L14" s="235">
        <v>90.287769784172667</v>
      </c>
      <c r="M14" s="234">
        <v>10</v>
      </c>
      <c r="N14" s="235">
        <v>1.7985611510791366</v>
      </c>
      <c r="O14" s="234">
        <v>3</v>
      </c>
      <c r="P14" s="235">
        <v>0.53956834532374098</v>
      </c>
      <c r="Q14" s="234">
        <v>2</v>
      </c>
      <c r="R14" s="235">
        <v>0.35971223021582738</v>
      </c>
      <c r="S14" s="234">
        <v>12</v>
      </c>
      <c r="T14" s="235">
        <v>2.1582733812949639</v>
      </c>
      <c r="U14" s="234">
        <v>27</v>
      </c>
      <c r="V14" s="235">
        <v>4.8561151079136691</v>
      </c>
      <c r="X14" s="1020"/>
      <c r="Y14" s="1020"/>
      <c r="Z14" s="305"/>
      <c r="AA14" s="949">
        <v>44377</v>
      </c>
      <c r="AB14" s="947">
        <v>28579</v>
      </c>
      <c r="AC14" s="947">
        <v>20931</v>
      </c>
      <c r="AD14" s="589"/>
      <c r="AE14" s="305"/>
      <c r="AF14" s="305"/>
      <c r="AG14" s="306"/>
      <c r="AH14" s="950"/>
    </row>
    <row r="15" spans="1:34" s="232" customFormat="1" ht="14.25" x14ac:dyDescent="0.15">
      <c r="A15" s="224"/>
      <c r="B15" s="233" t="s">
        <v>41</v>
      </c>
      <c r="C15" s="226"/>
      <c r="D15" s="802">
        <v>43539</v>
      </c>
      <c r="E15" s="226"/>
      <c r="F15" s="234">
        <v>639</v>
      </c>
      <c r="G15" s="235">
        <v>1.4676496933783505</v>
      </c>
      <c r="H15" s="226"/>
      <c r="I15" s="234">
        <v>393</v>
      </c>
      <c r="J15" s="235">
        <v>0.90263901329842211</v>
      </c>
      <c r="K15" s="234">
        <v>382</v>
      </c>
      <c r="L15" s="235">
        <v>97.201017811704844</v>
      </c>
      <c r="M15" s="234">
        <v>11</v>
      </c>
      <c r="N15" s="235">
        <v>2.7989821882951653</v>
      </c>
      <c r="O15" s="234">
        <v>0</v>
      </c>
      <c r="P15" s="235">
        <v>0</v>
      </c>
      <c r="Q15" s="234">
        <v>0</v>
      </c>
      <c r="R15" s="235">
        <v>0</v>
      </c>
      <c r="S15" s="234">
        <v>0</v>
      </c>
      <c r="T15" s="235">
        <v>0</v>
      </c>
      <c r="U15" s="234">
        <v>0</v>
      </c>
      <c r="V15" s="235">
        <v>0</v>
      </c>
      <c r="X15" s="1020"/>
      <c r="Y15" s="1020"/>
      <c r="Z15" s="305"/>
      <c r="AA15" s="949">
        <v>44408</v>
      </c>
      <c r="AB15" s="947">
        <v>30723</v>
      </c>
      <c r="AC15" s="947">
        <v>25882</v>
      </c>
      <c r="AD15" s="589"/>
      <c r="AE15" s="305"/>
      <c r="AF15" s="305"/>
      <c r="AG15" s="306"/>
      <c r="AH15" s="950"/>
    </row>
    <row r="16" spans="1:34" s="232" customFormat="1" ht="14.25" x14ac:dyDescent="0.15">
      <c r="A16" s="224"/>
      <c r="B16" s="233" t="s">
        <v>9</v>
      </c>
      <c r="C16" s="226"/>
      <c r="D16" s="802">
        <v>62675</v>
      </c>
      <c r="E16" s="226"/>
      <c r="F16" s="234">
        <v>1771</v>
      </c>
      <c r="G16" s="235">
        <v>2.8256880733944953</v>
      </c>
      <c r="H16" s="226"/>
      <c r="I16" s="234">
        <v>776</v>
      </c>
      <c r="J16" s="235">
        <v>1.2381332269644993</v>
      </c>
      <c r="K16" s="234">
        <v>726</v>
      </c>
      <c r="L16" s="235">
        <v>93.55670103092784</v>
      </c>
      <c r="M16" s="234">
        <v>2</v>
      </c>
      <c r="N16" s="235">
        <v>0.25773195876288657</v>
      </c>
      <c r="O16" s="234">
        <v>0</v>
      </c>
      <c r="P16" s="235">
        <v>0</v>
      </c>
      <c r="Q16" s="234">
        <v>27</v>
      </c>
      <c r="R16" s="235">
        <v>3.4793814432989691</v>
      </c>
      <c r="S16" s="234">
        <v>19</v>
      </c>
      <c r="T16" s="235">
        <v>2.4484536082474229</v>
      </c>
      <c r="U16" s="234">
        <v>2</v>
      </c>
      <c r="V16" s="235">
        <v>0.25773195876288657</v>
      </c>
      <c r="X16" s="1020"/>
      <c r="Y16" s="1020"/>
      <c r="Z16" s="305"/>
      <c r="AA16" s="949">
        <v>44439</v>
      </c>
      <c r="AB16" s="947">
        <v>23332</v>
      </c>
      <c r="AC16" s="947">
        <v>22391</v>
      </c>
      <c r="AD16" s="589"/>
      <c r="AE16" s="305"/>
      <c r="AF16" s="305"/>
      <c r="AG16" s="306"/>
      <c r="AH16" s="950"/>
    </row>
    <row r="17" spans="1:34" s="232" customFormat="1" ht="14.25" x14ac:dyDescent="0.15">
      <c r="A17" s="224"/>
      <c r="B17" s="233" t="s">
        <v>8</v>
      </c>
      <c r="C17" s="226"/>
      <c r="D17" s="803">
        <v>23808</v>
      </c>
      <c r="E17" s="226"/>
      <c r="F17" s="238">
        <v>285</v>
      </c>
      <c r="G17" s="235">
        <v>1.1970766129032258</v>
      </c>
      <c r="H17" s="226"/>
      <c r="I17" s="238">
        <v>172</v>
      </c>
      <c r="J17" s="235">
        <v>0.72244623655913975</v>
      </c>
      <c r="K17" s="238">
        <v>164</v>
      </c>
      <c r="L17" s="235">
        <v>95.348837209302332</v>
      </c>
      <c r="M17" s="238">
        <v>8</v>
      </c>
      <c r="N17" s="235">
        <v>4.6511627906976747</v>
      </c>
      <c r="O17" s="238">
        <v>0</v>
      </c>
      <c r="P17" s="235">
        <v>0</v>
      </c>
      <c r="Q17" s="238">
        <v>0</v>
      </c>
      <c r="R17" s="235">
        <v>0</v>
      </c>
      <c r="S17" s="238">
        <v>0</v>
      </c>
      <c r="T17" s="235">
        <v>0</v>
      </c>
      <c r="U17" s="238">
        <v>0</v>
      </c>
      <c r="V17" s="235">
        <v>0</v>
      </c>
      <c r="X17" s="1020"/>
      <c r="Y17" s="1020"/>
      <c r="Z17" s="305"/>
      <c r="AA17" s="949">
        <v>44469</v>
      </c>
      <c r="AB17" s="947">
        <v>26490</v>
      </c>
      <c r="AC17" s="947">
        <v>22335</v>
      </c>
      <c r="AD17" s="589"/>
      <c r="AE17" s="305"/>
      <c r="AF17" s="305"/>
      <c r="AG17" s="306"/>
      <c r="AH17" s="950"/>
    </row>
    <row r="18" spans="1:34" s="232" customFormat="1" ht="14.25" x14ac:dyDescent="0.15">
      <c r="A18" s="224"/>
      <c r="B18" s="233" t="s">
        <v>7</v>
      </c>
      <c r="C18" s="226"/>
      <c r="D18" s="802">
        <v>156261</v>
      </c>
      <c r="E18" s="226"/>
      <c r="F18" s="234">
        <v>2402</v>
      </c>
      <c r="G18" s="235">
        <v>1.5371717831064693</v>
      </c>
      <c r="H18" s="226"/>
      <c r="I18" s="234">
        <v>1583</v>
      </c>
      <c r="J18" s="235">
        <v>1.0130486813728312</v>
      </c>
      <c r="K18" s="234">
        <v>1358</v>
      </c>
      <c r="L18" s="235">
        <v>85.786481364497789</v>
      </c>
      <c r="M18" s="234">
        <v>60</v>
      </c>
      <c r="N18" s="235">
        <v>3.790271636133923</v>
      </c>
      <c r="O18" s="234">
        <v>1</v>
      </c>
      <c r="P18" s="235">
        <v>6.3171193935565376E-2</v>
      </c>
      <c r="Q18" s="234">
        <v>45</v>
      </c>
      <c r="R18" s="235">
        <v>2.8427037271004423</v>
      </c>
      <c r="S18" s="234">
        <v>60</v>
      </c>
      <c r="T18" s="235">
        <v>3.790271636133923</v>
      </c>
      <c r="U18" s="234">
        <v>59</v>
      </c>
      <c r="V18" s="235">
        <v>3.7271004421983576</v>
      </c>
      <c r="X18" s="1020"/>
      <c r="Y18" s="1020"/>
      <c r="Z18" s="305"/>
      <c r="AA18" s="949">
        <v>44500</v>
      </c>
      <c r="AB18" s="947">
        <v>29231</v>
      </c>
      <c r="AC18" s="947">
        <v>19576</v>
      </c>
      <c r="AD18" s="589"/>
      <c r="AE18" s="305"/>
      <c r="AF18" s="305"/>
      <c r="AG18" s="306"/>
      <c r="AH18" s="950"/>
    </row>
    <row r="19" spans="1:34" s="232" customFormat="1" ht="14.25" x14ac:dyDescent="0.15">
      <c r="A19" s="224"/>
      <c r="B19" s="233" t="s">
        <v>43</v>
      </c>
      <c r="C19" s="226"/>
      <c r="D19" s="802">
        <v>95196</v>
      </c>
      <c r="E19" s="226"/>
      <c r="F19" s="234">
        <v>833</v>
      </c>
      <c r="G19" s="235">
        <v>0.87503676625068272</v>
      </c>
      <c r="H19" s="226"/>
      <c r="I19" s="234">
        <v>1363</v>
      </c>
      <c r="J19" s="235">
        <v>1.4317828480188244</v>
      </c>
      <c r="K19" s="234">
        <v>787</v>
      </c>
      <c r="L19" s="235">
        <v>57.740278796771825</v>
      </c>
      <c r="M19" s="234">
        <v>51</v>
      </c>
      <c r="N19" s="235">
        <v>3.7417461482024947</v>
      </c>
      <c r="O19" s="234">
        <v>17</v>
      </c>
      <c r="P19" s="235">
        <v>1.2472487160674981</v>
      </c>
      <c r="Q19" s="234">
        <v>148</v>
      </c>
      <c r="R19" s="235">
        <v>10.858400586940572</v>
      </c>
      <c r="S19" s="234">
        <v>7</v>
      </c>
      <c r="T19" s="235">
        <v>0.51357300073367573</v>
      </c>
      <c r="U19" s="234">
        <v>353</v>
      </c>
      <c r="V19" s="235">
        <v>25.898752751283933</v>
      </c>
      <c r="X19" s="1020"/>
      <c r="Y19" s="1020"/>
      <c r="Z19" s="305"/>
      <c r="AA19" s="949">
        <v>44530</v>
      </c>
      <c r="AB19" s="947">
        <v>29856</v>
      </c>
      <c r="AC19" s="947">
        <v>21916</v>
      </c>
      <c r="AD19" s="589"/>
      <c r="AE19" s="305"/>
      <c r="AF19" s="305"/>
      <c r="AG19" s="306"/>
      <c r="AH19" s="950"/>
    </row>
    <row r="20" spans="1:34" s="232" customFormat="1" ht="14.25" x14ac:dyDescent="0.15">
      <c r="A20" s="224"/>
      <c r="B20" s="233" t="s">
        <v>44</v>
      </c>
      <c r="C20" s="226"/>
      <c r="D20" s="802">
        <v>351972</v>
      </c>
      <c r="E20" s="226"/>
      <c r="F20" s="234">
        <v>5383</v>
      </c>
      <c r="G20" s="235">
        <v>1.5293830191037923</v>
      </c>
      <c r="H20" s="226"/>
      <c r="I20" s="234">
        <v>31171</v>
      </c>
      <c r="J20" s="235">
        <v>8.8561021899469274</v>
      </c>
      <c r="K20" s="234">
        <v>2862</v>
      </c>
      <c r="L20" s="235">
        <v>9.1816111128933944</v>
      </c>
      <c r="M20" s="234">
        <v>56</v>
      </c>
      <c r="N20" s="235">
        <v>0.1796541657309679</v>
      </c>
      <c r="O20" s="234">
        <v>5333</v>
      </c>
      <c r="P20" s="235">
        <v>17.108851175772351</v>
      </c>
      <c r="Q20" s="234">
        <v>7191</v>
      </c>
      <c r="R20" s="235">
        <v>23.069519745917681</v>
      </c>
      <c r="S20" s="234">
        <v>3297</v>
      </c>
      <c r="T20" s="235">
        <v>10.577139007410734</v>
      </c>
      <c r="U20" s="234">
        <v>12432</v>
      </c>
      <c r="V20" s="235">
        <v>39.883224792274866</v>
      </c>
      <c r="X20" s="1020"/>
      <c r="Y20" s="1020"/>
      <c r="Z20" s="305"/>
      <c r="AA20" s="949">
        <v>44561</v>
      </c>
      <c r="AB20" s="947">
        <v>24104</v>
      </c>
      <c r="AC20" s="947">
        <v>29010</v>
      </c>
      <c r="AD20" s="589"/>
      <c r="AE20" s="305"/>
      <c r="AF20" s="305"/>
      <c r="AG20" s="306"/>
      <c r="AH20" s="950"/>
    </row>
    <row r="21" spans="1:34" s="232" customFormat="1" ht="14.25" x14ac:dyDescent="0.15">
      <c r="A21" s="224"/>
      <c r="B21" s="233" t="s">
        <v>6</v>
      </c>
      <c r="C21" s="226"/>
      <c r="D21" s="802">
        <v>206145</v>
      </c>
      <c r="E21" s="226"/>
      <c r="F21" s="234">
        <v>4464</v>
      </c>
      <c r="G21" s="235">
        <v>2.1654660554464091</v>
      </c>
      <c r="H21" s="226"/>
      <c r="I21" s="234">
        <v>1717</v>
      </c>
      <c r="J21" s="235">
        <v>0.83290887482112097</v>
      </c>
      <c r="K21" s="234">
        <v>1595</v>
      </c>
      <c r="L21" s="235">
        <v>92.894583576004663</v>
      </c>
      <c r="M21" s="234">
        <v>44</v>
      </c>
      <c r="N21" s="235">
        <v>2.56260920209668</v>
      </c>
      <c r="O21" s="234">
        <v>0</v>
      </c>
      <c r="P21" s="235">
        <v>0</v>
      </c>
      <c r="Q21" s="234">
        <v>38</v>
      </c>
      <c r="R21" s="235">
        <v>2.2131624927198601</v>
      </c>
      <c r="S21" s="234">
        <v>1</v>
      </c>
      <c r="T21" s="235">
        <v>5.8241118229470007E-2</v>
      </c>
      <c r="U21" s="234">
        <v>39</v>
      </c>
      <c r="V21" s="235">
        <v>2.2714036109493305</v>
      </c>
      <c r="X21" s="1020"/>
      <c r="Y21" s="1020"/>
      <c r="Z21" s="305"/>
      <c r="AA21" s="949">
        <v>44592</v>
      </c>
      <c r="AB21" s="947">
        <v>22642</v>
      </c>
      <c r="AC21" s="947">
        <v>24609</v>
      </c>
      <c r="AD21" s="589"/>
      <c r="AE21" s="305"/>
      <c r="AF21" s="305"/>
      <c r="AG21" s="306"/>
      <c r="AH21" s="950"/>
    </row>
    <row r="22" spans="1:34" s="232" customFormat="1" ht="14.25" x14ac:dyDescent="0.15">
      <c r="A22" s="224"/>
      <c r="B22" s="233" t="s">
        <v>5</v>
      </c>
      <c r="C22" s="226"/>
      <c r="D22" s="802">
        <v>58608</v>
      </c>
      <c r="E22" s="226"/>
      <c r="F22" s="234">
        <v>789</v>
      </c>
      <c r="G22" s="235">
        <v>1.3462325962325963</v>
      </c>
      <c r="H22" s="226"/>
      <c r="I22" s="234">
        <v>719</v>
      </c>
      <c r="J22" s="235">
        <v>1.2267949767949768</v>
      </c>
      <c r="K22" s="234">
        <v>518</v>
      </c>
      <c r="L22" s="235">
        <v>72.044506258692635</v>
      </c>
      <c r="M22" s="234">
        <v>24</v>
      </c>
      <c r="N22" s="235">
        <v>3.3379694019471486</v>
      </c>
      <c r="O22" s="234">
        <v>0</v>
      </c>
      <c r="P22" s="235">
        <v>0</v>
      </c>
      <c r="Q22" s="234">
        <v>34</v>
      </c>
      <c r="R22" s="235">
        <v>4.7287899860917939</v>
      </c>
      <c r="S22" s="234">
        <v>2</v>
      </c>
      <c r="T22" s="235">
        <v>0.27816411682892905</v>
      </c>
      <c r="U22" s="234">
        <v>141</v>
      </c>
      <c r="V22" s="235">
        <v>19.610570236439496</v>
      </c>
      <c r="X22" s="1020"/>
      <c r="Y22" s="1020"/>
      <c r="Z22" s="305"/>
      <c r="AA22" s="949">
        <v>44620</v>
      </c>
      <c r="AB22" s="947">
        <v>24889</v>
      </c>
      <c r="AC22" s="947">
        <v>26478</v>
      </c>
      <c r="AD22" s="589"/>
      <c r="AE22" s="305"/>
      <c r="AF22" s="305"/>
      <c r="AG22" s="306"/>
      <c r="AH22" s="950"/>
    </row>
    <row r="23" spans="1:34" s="232" customFormat="1" ht="14.25" x14ac:dyDescent="0.15">
      <c r="A23" s="224"/>
      <c r="B23" s="233" t="s">
        <v>38</v>
      </c>
      <c r="C23" s="226"/>
      <c r="D23" s="802">
        <v>83723</v>
      </c>
      <c r="E23" s="226"/>
      <c r="F23" s="234">
        <v>923</v>
      </c>
      <c r="G23" s="235">
        <v>1.1024449673327521</v>
      </c>
      <c r="H23" s="226"/>
      <c r="I23" s="234">
        <v>778</v>
      </c>
      <c r="J23" s="235">
        <v>0.929254804533999</v>
      </c>
      <c r="K23" s="234">
        <v>752</v>
      </c>
      <c r="L23" s="235">
        <v>96.658097686375328</v>
      </c>
      <c r="M23" s="234">
        <v>8</v>
      </c>
      <c r="N23" s="235">
        <v>1.0282776349614395</v>
      </c>
      <c r="O23" s="234">
        <v>0</v>
      </c>
      <c r="P23" s="235">
        <v>0</v>
      </c>
      <c r="Q23" s="234">
        <v>13</v>
      </c>
      <c r="R23" s="235">
        <v>1.6709511568123392</v>
      </c>
      <c r="S23" s="234">
        <v>5</v>
      </c>
      <c r="T23" s="235">
        <v>0.64267352185089976</v>
      </c>
      <c r="U23" s="234">
        <v>0</v>
      </c>
      <c r="V23" s="235">
        <v>0</v>
      </c>
      <c r="X23" s="1020"/>
      <c r="Y23" s="1020"/>
      <c r="Z23" s="305"/>
      <c r="AA23" s="949">
        <v>44651</v>
      </c>
      <c r="AB23" s="947">
        <v>30256</v>
      </c>
      <c r="AC23" s="947">
        <v>24903</v>
      </c>
      <c r="AD23" s="589"/>
      <c r="AE23" s="305"/>
      <c r="AF23" s="305"/>
      <c r="AG23" s="306"/>
      <c r="AH23" s="950"/>
    </row>
    <row r="24" spans="1:34" s="232" customFormat="1" ht="14.25" x14ac:dyDescent="0.15">
      <c r="A24" s="224"/>
      <c r="B24" s="233" t="s">
        <v>45</v>
      </c>
      <c r="C24" s="226"/>
      <c r="D24" s="802">
        <v>237594</v>
      </c>
      <c r="E24" s="226"/>
      <c r="F24" s="234">
        <v>1260</v>
      </c>
      <c r="G24" s="235">
        <v>0.53031642213187202</v>
      </c>
      <c r="H24" s="226"/>
      <c r="I24" s="234">
        <v>2541</v>
      </c>
      <c r="J24" s="235">
        <v>1.0694714512992751</v>
      </c>
      <c r="K24" s="234">
        <v>1928</v>
      </c>
      <c r="L24" s="235">
        <v>75.875639512003147</v>
      </c>
      <c r="M24" s="234">
        <v>121</v>
      </c>
      <c r="N24" s="235">
        <v>4.7619047619047619</v>
      </c>
      <c r="O24" s="234">
        <v>0</v>
      </c>
      <c r="P24" s="235">
        <v>0</v>
      </c>
      <c r="Q24" s="234">
        <v>7</v>
      </c>
      <c r="R24" s="235">
        <v>0.27548209366391185</v>
      </c>
      <c r="S24" s="234">
        <v>0</v>
      </c>
      <c r="T24" s="235">
        <v>0</v>
      </c>
      <c r="U24" s="234">
        <v>485</v>
      </c>
      <c r="V24" s="235">
        <v>19.08697363242818</v>
      </c>
      <c r="X24" s="1020"/>
      <c r="Y24" s="1020"/>
      <c r="Z24" s="305"/>
      <c r="AA24" s="949">
        <v>44681</v>
      </c>
      <c r="AB24" s="947">
        <v>32696</v>
      </c>
      <c r="AC24" s="947">
        <v>22635</v>
      </c>
      <c r="AD24" s="589"/>
      <c r="AE24" s="305"/>
      <c r="AF24" s="305"/>
      <c r="AG24" s="306"/>
      <c r="AH24" s="950"/>
    </row>
    <row r="25" spans="1:34" s="240" customFormat="1" ht="14.25" x14ac:dyDescent="0.15">
      <c r="A25" s="239"/>
      <c r="B25" s="233" t="s">
        <v>46</v>
      </c>
      <c r="C25" s="226"/>
      <c r="D25" s="802">
        <v>62443</v>
      </c>
      <c r="E25" s="226"/>
      <c r="F25" s="234">
        <v>974</v>
      </c>
      <c r="G25" s="235">
        <v>1.5598225581730538</v>
      </c>
      <c r="H25" s="226"/>
      <c r="I25" s="234">
        <v>640</v>
      </c>
      <c r="J25" s="235">
        <v>1.0249347404833207</v>
      </c>
      <c r="K25" s="234">
        <v>412</v>
      </c>
      <c r="L25" s="235">
        <v>64.375</v>
      </c>
      <c r="M25" s="234">
        <v>12</v>
      </c>
      <c r="N25" s="235">
        <v>1.875</v>
      </c>
      <c r="O25" s="234">
        <v>6</v>
      </c>
      <c r="P25" s="235">
        <v>0.9375</v>
      </c>
      <c r="Q25" s="234">
        <v>178</v>
      </c>
      <c r="R25" s="235">
        <v>27.8125</v>
      </c>
      <c r="S25" s="234">
        <v>21</v>
      </c>
      <c r="T25" s="235">
        <v>3.28125</v>
      </c>
      <c r="U25" s="234">
        <v>11</v>
      </c>
      <c r="V25" s="235">
        <v>1.7187500000000002</v>
      </c>
      <c r="X25" s="1020"/>
      <c r="Y25" s="1020"/>
      <c r="Z25" s="305"/>
      <c r="AA25" s="949">
        <v>44712</v>
      </c>
      <c r="AB25" s="947">
        <v>38586</v>
      </c>
      <c r="AC25" s="947">
        <v>22335</v>
      </c>
      <c r="AD25" s="589"/>
      <c r="AE25" s="305"/>
      <c r="AF25" s="305"/>
      <c r="AG25" s="306"/>
      <c r="AH25" s="950"/>
    </row>
    <row r="26" spans="1:34" s="232" customFormat="1" ht="14.25" x14ac:dyDescent="0.15">
      <c r="B26" s="233" t="s">
        <v>47</v>
      </c>
      <c r="C26" s="226"/>
      <c r="D26" s="804">
        <v>22127</v>
      </c>
      <c r="E26" s="226"/>
      <c r="F26" s="238">
        <v>304</v>
      </c>
      <c r="G26" s="235">
        <v>1.3738871062502824</v>
      </c>
      <c r="H26" s="226"/>
      <c r="I26" s="238">
        <v>209</v>
      </c>
      <c r="J26" s="235">
        <v>0.94454738554706918</v>
      </c>
      <c r="K26" s="238">
        <v>206</v>
      </c>
      <c r="L26" s="235">
        <v>98.564593301435409</v>
      </c>
      <c r="M26" s="238">
        <v>3</v>
      </c>
      <c r="N26" s="235">
        <v>1.4354066985645932</v>
      </c>
      <c r="O26" s="238">
        <v>0</v>
      </c>
      <c r="P26" s="235">
        <v>0</v>
      </c>
      <c r="Q26" s="238">
        <v>0</v>
      </c>
      <c r="R26" s="235">
        <v>0</v>
      </c>
      <c r="S26" s="238">
        <v>0</v>
      </c>
      <c r="T26" s="235">
        <v>0</v>
      </c>
      <c r="U26" s="238">
        <v>0</v>
      </c>
      <c r="V26" s="235">
        <v>0</v>
      </c>
      <c r="X26" s="1020"/>
      <c r="Y26" s="1020"/>
      <c r="Z26" s="305"/>
      <c r="AA26" s="949">
        <v>44742</v>
      </c>
      <c r="AB26" s="947">
        <v>41750</v>
      </c>
      <c r="AC26" s="947">
        <v>23105</v>
      </c>
      <c r="AD26" s="589"/>
      <c r="AE26" s="305"/>
      <c r="AF26" s="305"/>
      <c r="AG26" s="306"/>
      <c r="AH26" s="950"/>
    </row>
    <row r="27" spans="1:34" s="232" customFormat="1" ht="14.25" x14ac:dyDescent="0.15">
      <c r="B27" s="233" t="s">
        <v>48</v>
      </c>
      <c r="C27" s="226"/>
      <c r="D27" s="804">
        <v>113565</v>
      </c>
      <c r="E27" s="226"/>
      <c r="F27" s="238">
        <v>1304</v>
      </c>
      <c r="G27" s="235">
        <v>1.1482410954079161</v>
      </c>
      <c r="H27" s="226"/>
      <c r="I27" s="238">
        <v>1141</v>
      </c>
      <c r="J27" s="235">
        <v>1.0047109584819267</v>
      </c>
      <c r="K27" s="238">
        <v>1067</v>
      </c>
      <c r="L27" s="235">
        <v>93.514460999123571</v>
      </c>
      <c r="M27" s="238">
        <v>44</v>
      </c>
      <c r="N27" s="235">
        <v>3.8562664329535492</v>
      </c>
      <c r="O27" s="238">
        <v>0</v>
      </c>
      <c r="P27" s="235">
        <v>0</v>
      </c>
      <c r="Q27" s="238">
        <v>13</v>
      </c>
      <c r="R27" s="235">
        <v>1.1393514460999123</v>
      </c>
      <c r="S27" s="238">
        <v>9</v>
      </c>
      <c r="T27" s="235">
        <v>0.78878177037686237</v>
      </c>
      <c r="U27" s="238">
        <v>8</v>
      </c>
      <c r="V27" s="235">
        <v>0.70113935144609996</v>
      </c>
      <c r="X27" s="1020"/>
      <c r="Y27" s="1020"/>
      <c r="Z27" s="305"/>
      <c r="AA27" s="949">
        <v>44773</v>
      </c>
      <c r="AB27" s="947">
        <v>30827</v>
      </c>
      <c r="AC27" s="947">
        <v>22962</v>
      </c>
      <c r="AD27" s="589"/>
      <c r="AE27" s="305"/>
      <c r="AF27" s="305"/>
      <c r="AG27" s="306"/>
      <c r="AH27" s="950"/>
    </row>
    <row r="28" spans="1:34" s="232" customFormat="1" ht="14.25" x14ac:dyDescent="0.15">
      <c r="B28" s="233" t="s">
        <v>49</v>
      </c>
      <c r="C28" s="226"/>
      <c r="D28" s="804">
        <v>14582</v>
      </c>
      <c r="E28" s="226"/>
      <c r="F28" s="238">
        <v>298</v>
      </c>
      <c r="G28" s="242">
        <v>2.04361541626663</v>
      </c>
      <c r="H28" s="226"/>
      <c r="I28" s="238">
        <v>367</v>
      </c>
      <c r="J28" s="242">
        <v>2.5168015361404472</v>
      </c>
      <c r="K28" s="238">
        <v>47</v>
      </c>
      <c r="L28" s="242">
        <v>12.806539509536785</v>
      </c>
      <c r="M28" s="238">
        <v>3</v>
      </c>
      <c r="N28" s="242">
        <v>0.81743869209809261</v>
      </c>
      <c r="O28" s="238">
        <v>133</v>
      </c>
      <c r="P28" s="242">
        <v>36.239782016348776</v>
      </c>
      <c r="Q28" s="238">
        <v>0</v>
      </c>
      <c r="R28" s="242">
        <v>0</v>
      </c>
      <c r="S28" s="238">
        <v>0</v>
      </c>
      <c r="T28" s="242">
        <v>0</v>
      </c>
      <c r="U28" s="238">
        <v>184</v>
      </c>
      <c r="V28" s="242">
        <v>50.136239782016347</v>
      </c>
      <c r="X28" s="1020"/>
      <c r="Y28" s="1020"/>
      <c r="Z28" s="305"/>
      <c r="AA28" s="949">
        <v>44804</v>
      </c>
      <c r="AB28" s="947">
        <v>26047</v>
      </c>
      <c r="AC28" s="947">
        <v>23877</v>
      </c>
      <c r="AD28" s="589"/>
      <c r="AE28" s="305"/>
      <c r="AF28" s="305"/>
      <c r="AG28" s="306"/>
      <c r="AH28" s="950"/>
    </row>
    <row r="29" spans="1:34" s="232" customFormat="1" ht="14.25" x14ac:dyDescent="0.15">
      <c r="B29" s="244" t="s">
        <v>4</v>
      </c>
      <c r="C29" s="226"/>
      <c r="D29" s="805">
        <v>5197</v>
      </c>
      <c r="E29" s="226"/>
      <c r="F29" s="245">
        <v>58</v>
      </c>
      <c r="G29" s="246">
        <v>1.1160284779680585</v>
      </c>
      <c r="H29" s="226"/>
      <c r="I29" s="245">
        <v>45</v>
      </c>
      <c r="J29" s="246">
        <v>0.86588416394073509</v>
      </c>
      <c r="K29" s="245">
        <v>29</v>
      </c>
      <c r="L29" s="246">
        <v>64.444444444444443</v>
      </c>
      <c r="M29" s="245">
        <v>6</v>
      </c>
      <c r="N29" s="246">
        <v>13.333333333333334</v>
      </c>
      <c r="O29" s="245">
        <v>1</v>
      </c>
      <c r="P29" s="246">
        <v>2.2222222222222223</v>
      </c>
      <c r="Q29" s="245">
        <v>6</v>
      </c>
      <c r="R29" s="246">
        <v>13.333333333333334</v>
      </c>
      <c r="S29" s="245">
        <v>0</v>
      </c>
      <c r="T29" s="246">
        <v>0</v>
      </c>
      <c r="U29" s="245">
        <v>3</v>
      </c>
      <c r="V29" s="246">
        <v>6.666666666666667</v>
      </c>
      <c r="X29" s="1020"/>
      <c r="Y29" s="1020"/>
      <c r="Z29" s="305"/>
      <c r="AA29" s="949">
        <v>44834</v>
      </c>
      <c r="AB29" s="947">
        <v>32379</v>
      </c>
      <c r="AC29" s="947">
        <v>24010</v>
      </c>
      <c r="AD29" s="589"/>
      <c r="AE29" s="305"/>
      <c r="AF29" s="305"/>
      <c r="AG29" s="306"/>
      <c r="AH29" s="950"/>
    </row>
    <row r="30" spans="1:34"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X30" s="1021"/>
      <c r="Y30" s="1021"/>
      <c r="Z30" s="305"/>
      <c r="AA30" s="949">
        <v>44865</v>
      </c>
      <c r="AB30" s="947">
        <v>29932</v>
      </c>
      <c r="AC30" s="947">
        <v>19815</v>
      </c>
      <c r="AD30" s="585"/>
      <c r="AE30" s="309"/>
      <c r="AF30" s="305"/>
      <c r="AG30" s="306"/>
      <c r="AH30" s="950"/>
    </row>
    <row r="31" spans="1:34" s="251" customFormat="1" x14ac:dyDescent="0.15">
      <c r="B31" s="252" t="s">
        <v>3</v>
      </c>
      <c r="C31" s="211"/>
      <c r="D31" s="806">
        <v>2061409</v>
      </c>
      <c r="E31" s="211"/>
      <c r="F31" s="253">
        <v>25851</v>
      </c>
      <c r="G31" s="254">
        <v>1.2540451700754194</v>
      </c>
      <c r="H31" s="211"/>
      <c r="I31" s="253">
        <v>49513</v>
      </c>
      <c r="J31" s="254">
        <v>2.4019008357875609</v>
      </c>
      <c r="K31" s="253">
        <v>16761</v>
      </c>
      <c r="L31" s="254">
        <v>33.851715711025385</v>
      </c>
      <c r="M31" s="253">
        <v>541</v>
      </c>
      <c r="N31" s="254">
        <v>1.0926423363561084</v>
      </c>
      <c r="O31" s="253">
        <v>5494</v>
      </c>
      <c r="P31" s="254">
        <v>11.096075778078484</v>
      </c>
      <c r="Q31" s="253">
        <v>7947</v>
      </c>
      <c r="R31" s="254">
        <v>16.050330216306829</v>
      </c>
      <c r="S31" s="253">
        <v>3549</v>
      </c>
      <c r="T31" s="254">
        <v>7.1678145133601285</v>
      </c>
      <c r="U31" s="253">
        <v>15221</v>
      </c>
      <c r="V31" s="254">
        <v>30.741421444873062</v>
      </c>
      <c r="X31" s="1020"/>
      <c r="Y31" s="1020"/>
      <c r="Z31" s="309"/>
      <c r="AA31" s="949">
        <v>44895</v>
      </c>
      <c r="AB31" s="947">
        <v>32038</v>
      </c>
      <c r="AC31" s="947">
        <v>20330</v>
      </c>
      <c r="AD31" s="589"/>
      <c r="AE31" s="305"/>
      <c r="AF31" s="309"/>
      <c r="AG31" s="309"/>
      <c r="AH31" s="438"/>
    </row>
    <row r="32" spans="1:34" s="256" customFormat="1" ht="5.25" customHeight="1" x14ac:dyDescent="0.2">
      <c r="B32" s="257"/>
      <c r="C32" s="258"/>
      <c r="E32" s="258"/>
      <c r="X32" s="1014"/>
      <c r="Y32" s="1014"/>
      <c r="Z32" s="439"/>
      <c r="AA32" s="949">
        <v>44926</v>
      </c>
      <c r="AB32" s="947">
        <v>25446</v>
      </c>
      <c r="AC32" s="947">
        <v>23015</v>
      </c>
      <c r="AD32" s="297"/>
    </row>
    <row r="33" spans="2:30" s="251" customFormat="1" x14ac:dyDescent="0.2">
      <c r="B33" s="1094" t="s">
        <v>393</v>
      </c>
      <c r="C33" s="1094"/>
      <c r="D33" s="1094"/>
      <c r="E33" s="1094"/>
      <c r="F33" s="1094"/>
      <c r="G33" s="1094"/>
      <c r="H33" s="1094"/>
      <c r="I33" s="1094"/>
      <c r="J33" s="1094"/>
      <c r="K33" s="1094"/>
      <c r="L33" s="1094"/>
      <c r="M33" s="1094"/>
      <c r="N33" s="1094"/>
      <c r="O33" s="1094"/>
      <c r="P33" s="1094"/>
      <c r="Q33" s="1094"/>
      <c r="R33" s="1094"/>
      <c r="S33" s="1094"/>
      <c r="T33" s="1094"/>
      <c r="U33" s="1094"/>
      <c r="V33" s="1094"/>
      <c r="X33" s="1014"/>
      <c r="Y33" s="1014"/>
      <c r="Z33" s="439"/>
      <c r="AA33" s="949">
        <v>44957</v>
      </c>
      <c r="AB33" s="947">
        <v>28819</v>
      </c>
      <c r="AC33" s="947">
        <v>24165</v>
      </c>
      <c r="AD33" s="297"/>
    </row>
    <row r="34" spans="2:30" s="251" customFormat="1" ht="12" customHeight="1" x14ac:dyDescent="0.2">
      <c r="B34" s="1094"/>
      <c r="C34" s="1094"/>
      <c r="D34" s="1094"/>
      <c r="E34" s="1094"/>
      <c r="F34" s="1094"/>
      <c r="G34" s="1094"/>
      <c r="H34" s="1094"/>
      <c r="I34" s="1094"/>
      <c r="J34" s="1094"/>
      <c r="K34" s="1094"/>
      <c r="L34" s="1094"/>
      <c r="M34" s="1094"/>
      <c r="N34" s="1094"/>
      <c r="O34" s="1094"/>
      <c r="P34" s="1094"/>
      <c r="Q34" s="1094"/>
      <c r="R34" s="1094"/>
      <c r="S34" s="1094"/>
      <c r="T34" s="1094"/>
      <c r="U34" s="1094"/>
      <c r="V34" s="1094"/>
      <c r="X34" s="1014"/>
      <c r="Y34" s="1014"/>
      <c r="Z34" s="439"/>
      <c r="AA34" s="949">
        <v>44985</v>
      </c>
      <c r="AB34" s="947">
        <v>34747</v>
      </c>
      <c r="AC34" s="947">
        <v>23214</v>
      </c>
      <c r="AD34" s="297"/>
    </row>
    <row r="35" spans="2:30" x14ac:dyDescent="0.2">
      <c r="B35" s="1078"/>
      <c r="C35" s="1078"/>
      <c r="D35" s="1078"/>
      <c r="E35" s="262"/>
      <c r="F35" s="262"/>
      <c r="AA35" s="949">
        <v>45016</v>
      </c>
      <c r="AB35" s="947">
        <v>39866</v>
      </c>
      <c r="AC35" s="947">
        <v>28170</v>
      </c>
    </row>
    <row r="36" spans="2:30" x14ac:dyDescent="0.2">
      <c r="B36" s="1079"/>
      <c r="C36" s="1079"/>
      <c r="D36" s="1079"/>
      <c r="E36" s="262"/>
      <c r="F36" s="262"/>
      <c r="AA36" s="949">
        <v>45046</v>
      </c>
      <c r="AB36" s="947">
        <v>35704</v>
      </c>
      <c r="AC36" s="947">
        <v>24597</v>
      </c>
    </row>
    <row r="37" spans="2:30" x14ac:dyDescent="0.2">
      <c r="AA37" s="949">
        <v>45077</v>
      </c>
      <c r="AB37" s="947">
        <v>38659</v>
      </c>
      <c r="AC37" s="947">
        <v>21489</v>
      </c>
    </row>
    <row r="38" spans="2:30" x14ac:dyDescent="0.2">
      <c r="AA38" s="949">
        <v>45107</v>
      </c>
      <c r="AB38" s="947">
        <v>38600</v>
      </c>
      <c r="AC38" s="947">
        <v>21018</v>
      </c>
    </row>
    <row r="39" spans="2:30" x14ac:dyDescent="0.2">
      <c r="AA39" s="949">
        <v>45138</v>
      </c>
      <c r="AB39" s="947">
        <v>27853</v>
      </c>
      <c r="AC39" s="947">
        <v>19454</v>
      </c>
    </row>
    <row r="40" spans="2:30" x14ac:dyDescent="0.2">
      <c r="AA40" s="949">
        <v>45169</v>
      </c>
      <c r="AB40" s="947">
        <v>23854</v>
      </c>
      <c r="AC40" s="947">
        <v>17588</v>
      </c>
    </row>
    <row r="41" spans="2:30" x14ac:dyDescent="0.2">
      <c r="AA41" s="949">
        <v>45199</v>
      </c>
      <c r="AB41" s="947">
        <v>30663</v>
      </c>
      <c r="AC41" s="947">
        <v>23194</v>
      </c>
    </row>
    <row r="42" spans="2:30" x14ac:dyDescent="0.2">
      <c r="AA42" s="949">
        <v>45230</v>
      </c>
      <c r="AB42" s="947">
        <v>29848</v>
      </c>
      <c r="AC42" s="947">
        <v>22671</v>
      </c>
    </row>
    <row r="43" spans="2:30" x14ac:dyDescent="0.2">
      <c r="AA43" s="949">
        <v>45260</v>
      </c>
      <c r="AB43" s="947">
        <v>25851</v>
      </c>
      <c r="AC43" s="947">
        <v>49513</v>
      </c>
    </row>
    <row r="44" spans="2:30" x14ac:dyDescent="0.2">
      <c r="AA44" s="949"/>
      <c r="AB44" s="947"/>
      <c r="AC44" s="947"/>
    </row>
  </sheetData>
  <mergeCells count="19">
    <mergeCell ref="B2:C2"/>
    <mergeCell ref="B3:C3"/>
    <mergeCell ref="A4:U4"/>
    <mergeCell ref="B5:R5"/>
    <mergeCell ref="B7:B10"/>
    <mergeCell ref="D7:D9"/>
    <mergeCell ref="F7:G7"/>
    <mergeCell ref="F8:G9"/>
    <mergeCell ref="I8:J9"/>
    <mergeCell ref="K8:V8"/>
    <mergeCell ref="B33:V34"/>
    <mergeCell ref="B35:D35"/>
    <mergeCell ref="B36:D36"/>
    <mergeCell ref="K9:L9"/>
    <mergeCell ref="M9:N9"/>
    <mergeCell ref="O9:P9"/>
    <mergeCell ref="Q9:R9"/>
    <mergeCell ref="S9:T9"/>
    <mergeCell ref="U9:V9"/>
  </mergeCells>
  <printOptions horizontalCentered="1"/>
  <pageMargins left="0" right="0" top="0.43307086614173229" bottom="0.43307086614173229" header="0" footer="0"/>
  <pageSetup paperSize="9" scale="76"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2578125" defaultRowHeight="15" x14ac:dyDescent="0.2"/>
  <cols>
    <col min="1" max="1" width="1.140625" style="1" customWidth="1"/>
    <col min="2" max="2" width="10" style="1" customWidth="1"/>
    <col min="3" max="3" width="1" style="1" customWidth="1"/>
    <col min="4" max="4" width="0.710937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42578125" style="1" customWidth="1"/>
    <col min="22" max="22" width="0.7109375" style="1" customWidth="1"/>
    <col min="23" max="23" width="7.5703125" style="1" customWidth="1"/>
    <col min="24" max="24" width="6.140625" style="1" customWidth="1"/>
    <col min="25" max="25" width="0.5703125" style="1" customWidth="1"/>
    <col min="26" max="26" width="8.57031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0" hidden="1" x14ac:dyDescent="0.2">
      <c r="E1" s="140" t="s">
        <v>39</v>
      </c>
      <c r="F1" s="140"/>
      <c r="H1" s="140" t="s">
        <v>24</v>
      </c>
      <c r="K1" s="140" t="s">
        <v>23</v>
      </c>
      <c r="N1" s="140" t="s">
        <v>22</v>
      </c>
      <c r="Q1" s="140" t="s">
        <v>21</v>
      </c>
      <c r="T1" s="140" t="s">
        <v>20</v>
      </c>
      <c r="W1" s="140" t="s">
        <v>19</v>
      </c>
      <c r="Z1" s="140" t="s">
        <v>18</v>
      </c>
    </row>
    <row r="2" spans="2:30" s="2" customFormat="1" ht="14.25" x14ac:dyDescent="0.2">
      <c r="B2" s="11"/>
      <c r="C2" s="46"/>
      <c r="D2" s="46"/>
      <c r="AB2" s="46"/>
      <c r="AD2" s="90"/>
    </row>
    <row r="3" spans="2:30" s="44" customFormat="1" ht="47.25" customHeight="1" x14ac:dyDescent="0.2">
      <c r="B3" s="1072"/>
      <c r="C3" s="1072"/>
      <c r="D3" s="1072"/>
      <c r="E3" s="1072"/>
      <c r="F3" s="1072"/>
      <c r="G3" s="1072"/>
      <c r="H3" s="1072"/>
      <c r="I3" s="1072"/>
      <c r="J3" s="1072"/>
      <c r="K3" s="1072"/>
      <c r="L3" s="45"/>
      <c r="M3" s="45"/>
      <c r="W3" s="89"/>
      <c r="AA3" s="89"/>
      <c r="AD3" s="88"/>
    </row>
    <row r="4" spans="2:30" s="7" customFormat="1" ht="7.5" customHeight="1" x14ac:dyDescent="0.2">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c r="AD4" s="1045"/>
    </row>
    <row r="5" spans="2:30" s="7" customFormat="1" ht="19.5" x14ac:dyDescent="0.2">
      <c r="B5" s="1045" t="s">
        <v>409</v>
      </c>
      <c r="C5" s="1045"/>
      <c r="D5" s="1045"/>
      <c r="E5" s="1045"/>
      <c r="F5" s="1045"/>
      <c r="G5" s="1045"/>
      <c r="H5" s="1045"/>
      <c r="I5" s="1045"/>
      <c r="J5" s="1045"/>
      <c r="K5" s="1045"/>
      <c r="L5" s="1045"/>
      <c r="M5" s="1045"/>
      <c r="N5" s="1045"/>
      <c r="O5" s="1045"/>
      <c r="P5" s="1045"/>
      <c r="Q5" s="1045"/>
      <c r="R5" s="1045"/>
      <c r="S5" s="1045"/>
      <c r="T5" s="1045"/>
      <c r="U5" s="1045"/>
      <c r="V5" s="1045"/>
      <c r="W5" s="1045"/>
      <c r="X5" s="1045"/>
      <c r="Y5" s="1045"/>
      <c r="Z5" s="1045"/>
      <c r="AA5" s="1045"/>
      <c r="AB5" s="1045"/>
      <c r="AC5" s="1045"/>
      <c r="AD5" s="1045"/>
    </row>
    <row r="6" spans="2:30" s="7" customFormat="1" ht="16.5" customHeight="1" x14ac:dyDescent="0.2">
      <c r="B6" s="1049" t="str">
        <f>porsaad!B6</f>
        <v>Situación a 30 de noviembre de 2023</v>
      </c>
      <c r="C6" s="1049"/>
      <c r="D6" s="1049"/>
      <c r="E6" s="1049"/>
      <c r="F6" s="1049"/>
      <c r="G6" s="1049"/>
      <c r="H6" s="1049"/>
      <c r="I6" s="1049"/>
      <c r="J6" s="1049"/>
      <c r="K6" s="1049"/>
      <c r="L6" s="1049"/>
      <c r="M6" s="1049"/>
      <c r="N6" s="1049"/>
      <c r="O6" s="1049"/>
      <c r="P6" s="1049"/>
      <c r="Q6" s="1049"/>
      <c r="R6" s="1049"/>
      <c r="S6" s="1049"/>
      <c r="T6" s="1049"/>
      <c r="U6" s="1049"/>
      <c r="V6" s="1049"/>
      <c r="W6" s="1049"/>
      <c r="X6" s="1049"/>
      <c r="Y6" s="1049"/>
      <c r="Z6" s="1049"/>
      <c r="AA6" s="1049"/>
      <c r="AB6" s="1049"/>
      <c r="AC6" s="1049"/>
      <c r="AD6" s="8"/>
    </row>
    <row r="7" spans="2:30" s="7" customFormat="1" ht="5.25" customHeight="1" x14ac:dyDescent="0.2">
      <c r="AC7" s="87"/>
      <c r="AD7" s="86"/>
    </row>
    <row r="8" spans="2:30" s="83" customFormat="1" ht="21.75" customHeight="1" x14ac:dyDescent="0.2">
      <c r="B8" s="1106" t="s">
        <v>30</v>
      </c>
      <c r="C8" s="68"/>
      <c r="D8" s="704"/>
      <c r="E8" s="1109" t="s">
        <v>29</v>
      </c>
      <c r="F8" s="1110"/>
      <c r="G8" s="1110"/>
      <c r="H8" s="1110"/>
      <c r="I8" s="1110"/>
      <c r="J8" s="1110"/>
      <c r="K8" s="1110"/>
      <c r="L8" s="1110"/>
      <c r="M8" s="1110"/>
      <c r="N8" s="1110"/>
      <c r="O8" s="1110"/>
      <c r="P8" s="1110"/>
      <c r="Q8" s="1110"/>
      <c r="R8" s="1110"/>
      <c r="S8" s="1110"/>
      <c r="T8" s="1110"/>
      <c r="U8" s="1110"/>
      <c r="V8" s="1110"/>
      <c r="W8" s="1110"/>
      <c r="X8" s="1110"/>
      <c r="Y8" s="1110"/>
      <c r="Z8" s="1110"/>
      <c r="AA8" s="1111"/>
      <c r="AB8" s="68"/>
      <c r="AC8" s="1112" t="s">
        <v>3</v>
      </c>
      <c r="AD8" s="1113"/>
    </row>
    <row r="9" spans="2:30" s="83" customFormat="1" ht="21.75" customHeight="1" x14ac:dyDescent="0.2">
      <c r="B9" s="1107"/>
      <c r="C9" s="68"/>
      <c r="D9" s="705"/>
      <c r="E9" s="1103" t="s">
        <v>25</v>
      </c>
      <c r="F9" s="1104"/>
      <c r="G9" s="199"/>
      <c r="H9" s="1103" t="s">
        <v>24</v>
      </c>
      <c r="I9" s="1104"/>
      <c r="J9" s="199"/>
      <c r="K9" s="1103" t="s">
        <v>23</v>
      </c>
      <c r="L9" s="1104"/>
      <c r="M9" s="199"/>
      <c r="N9" s="1103" t="s">
        <v>22</v>
      </c>
      <c r="O9" s="1104"/>
      <c r="P9" s="199"/>
      <c r="Q9" s="1103" t="s">
        <v>21</v>
      </c>
      <c r="R9" s="1104"/>
      <c r="S9" s="199"/>
      <c r="T9" s="1103" t="s">
        <v>20</v>
      </c>
      <c r="U9" s="1104"/>
      <c r="V9" s="199"/>
      <c r="W9" s="1103" t="s">
        <v>19</v>
      </c>
      <c r="X9" s="1104"/>
      <c r="Y9" s="199"/>
      <c r="Z9" s="1103" t="s">
        <v>18</v>
      </c>
      <c r="AA9" s="1104"/>
      <c r="AB9" s="68"/>
      <c r="AC9" s="1114"/>
      <c r="AD9" s="1115"/>
    </row>
    <row r="10" spans="2:30" s="83" customFormat="1" ht="21.75" customHeight="1" x14ac:dyDescent="0.2">
      <c r="B10" s="1108"/>
      <c r="D10" s="200"/>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0"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0" s="73" customFormat="1" ht="21" customHeight="1" x14ac:dyDescent="0.2">
      <c r="B12" s="706" t="s">
        <v>27</v>
      </c>
      <c r="D12" s="74"/>
      <c r="E12" s="77">
        <v>2658</v>
      </c>
      <c r="F12" s="76">
        <v>0.2062426819928723</v>
      </c>
      <c r="G12" s="74"/>
      <c r="H12" s="77">
        <v>42062</v>
      </c>
      <c r="I12" s="76">
        <v>3.2637244883311491</v>
      </c>
      <c r="J12" s="74"/>
      <c r="K12" s="77">
        <v>25730</v>
      </c>
      <c r="L12" s="76">
        <v>1.9964726138738165</v>
      </c>
      <c r="M12" s="74"/>
      <c r="N12" s="77">
        <v>37281</v>
      </c>
      <c r="O12" s="76">
        <v>2.8927514775681984</v>
      </c>
      <c r="P12" s="74"/>
      <c r="Q12" s="77">
        <v>44656</v>
      </c>
      <c r="R12" s="76">
        <v>3.465001206574005</v>
      </c>
      <c r="S12" s="74"/>
      <c r="T12" s="77">
        <v>75415</v>
      </c>
      <c r="U12" s="76">
        <v>5.8516899407420855</v>
      </c>
      <c r="V12" s="74"/>
      <c r="W12" s="77">
        <v>281140</v>
      </c>
      <c r="X12" s="76">
        <v>21.814547635619306</v>
      </c>
      <c r="Y12" s="74"/>
      <c r="Z12" s="77">
        <v>779831</v>
      </c>
      <c r="AA12" s="76">
        <f>Z12*100/$AC$12</f>
        <v>60.509569955298566</v>
      </c>
      <c r="AB12" s="66"/>
      <c r="AC12" s="707">
        <f>E12+H12+K12+N12+Q12+T12+W12+Z12</f>
        <v>1288773</v>
      </c>
      <c r="AD12" s="75">
        <f>F12+I12+L12+O12+R12+U12+X12+AA12</f>
        <v>100</v>
      </c>
    </row>
    <row r="13" spans="2:30" s="73" customFormat="1" ht="20.25" customHeight="1" x14ac:dyDescent="0.2">
      <c r="B13" s="708" t="s">
        <v>26</v>
      </c>
      <c r="D13" s="74"/>
      <c r="E13" s="709">
        <v>3644</v>
      </c>
      <c r="F13" s="710">
        <v>0.47163217867145718</v>
      </c>
      <c r="G13" s="74"/>
      <c r="H13" s="709">
        <v>86849</v>
      </c>
      <c r="I13" s="710">
        <v>11.240610067353838</v>
      </c>
      <c r="J13" s="74"/>
      <c r="K13" s="709">
        <v>40670</v>
      </c>
      <c r="L13" s="710">
        <v>5.2637982180483434</v>
      </c>
      <c r="M13" s="74"/>
      <c r="N13" s="709">
        <v>48728</v>
      </c>
      <c r="O13" s="710">
        <v>6.3067214056813299</v>
      </c>
      <c r="P13" s="74"/>
      <c r="Q13" s="709">
        <v>50042</v>
      </c>
      <c r="R13" s="710">
        <v>6.4767885524360755</v>
      </c>
      <c r="S13" s="74"/>
      <c r="T13" s="709">
        <v>76192</v>
      </c>
      <c r="U13" s="710">
        <v>9.8613059707287771</v>
      </c>
      <c r="V13" s="74"/>
      <c r="W13" s="709">
        <v>166783</v>
      </c>
      <c r="X13" s="710">
        <v>21.586232067881902</v>
      </c>
      <c r="Y13" s="74"/>
      <c r="Z13" s="709">
        <v>299728</v>
      </c>
      <c r="AA13" s="710">
        <f>Z13*100/$AC$13</f>
        <v>38.792911539198279</v>
      </c>
      <c r="AB13" s="66"/>
      <c r="AC13" s="711">
        <f>E13+H13+K13+N13+Q13+T13+W13+Z13</f>
        <v>772636</v>
      </c>
      <c r="AD13" s="712">
        <f>F13+I13+L13+O13+R13+U13+X13+AA13</f>
        <v>100</v>
      </c>
    </row>
    <row r="14" spans="2:30" s="70" customFormat="1" ht="3" customHeight="1" x14ac:dyDescent="0.2">
      <c r="B14" s="713"/>
      <c r="C14" s="68"/>
      <c r="D14" s="66"/>
      <c r="E14" s="71"/>
      <c r="F14" s="72"/>
      <c r="G14" s="66"/>
      <c r="H14" s="71"/>
      <c r="I14" s="72"/>
      <c r="J14" s="66"/>
      <c r="K14" s="71"/>
      <c r="L14" s="72"/>
      <c r="M14" s="66"/>
      <c r="N14" s="71"/>
      <c r="O14" s="72"/>
      <c r="P14" s="66"/>
      <c r="Q14" s="71"/>
      <c r="R14" s="72"/>
      <c r="S14" s="66"/>
      <c r="T14" s="71"/>
      <c r="U14" s="72"/>
      <c r="V14" s="66"/>
      <c r="W14" s="71"/>
      <c r="X14" s="72"/>
      <c r="Y14" s="66"/>
      <c r="Z14" s="71"/>
      <c r="AA14" s="72"/>
      <c r="AB14" s="66"/>
      <c r="AC14" s="71"/>
      <c r="AD14" s="64"/>
    </row>
    <row r="15" spans="2:30" s="63" customFormat="1" ht="18" customHeight="1" x14ac:dyDescent="0.2">
      <c r="B15" s="69" t="s">
        <v>3</v>
      </c>
      <c r="C15" s="68"/>
      <c r="D15" s="66"/>
      <c r="E15" s="65">
        <f>SUM(E12:E13)</f>
        <v>6302</v>
      </c>
      <c r="F15" s="67">
        <f>E15*100/$AC$15</f>
        <v>0.30571322818518792</v>
      </c>
      <c r="G15" s="66"/>
      <c r="H15" s="65">
        <f>SUM(H12:H13)</f>
        <v>128911</v>
      </c>
      <c r="I15" s="67">
        <f>H15*100/$AC$15</f>
        <v>6.2535382352555944</v>
      </c>
      <c r="J15" s="66"/>
      <c r="K15" s="65">
        <f>SUM(K12:K13)</f>
        <v>66400</v>
      </c>
      <c r="L15" s="67">
        <f>K15*100/$AC$15</f>
        <v>3.2210978025224493</v>
      </c>
      <c r="M15" s="66"/>
      <c r="N15" s="65">
        <f>SUM(N12:N13)</f>
        <v>86009</v>
      </c>
      <c r="O15" s="67">
        <f>N15*100/$AC$15</f>
        <v>4.1723403749571286</v>
      </c>
      <c r="P15" s="66"/>
      <c r="Q15" s="65">
        <f>SUM(Q12:Q13)</f>
        <v>94698</v>
      </c>
      <c r="R15" s="67">
        <f>Q15*100/$AC$15</f>
        <v>4.5938481883022728</v>
      </c>
      <c r="S15" s="66"/>
      <c r="T15" s="65">
        <f>SUM(T12:T13)</f>
        <v>151607</v>
      </c>
      <c r="U15" s="67">
        <f>T15*100/$AC$15</f>
        <v>7.3545327492021233</v>
      </c>
      <c r="V15" s="66"/>
      <c r="W15" s="65">
        <f>SUM(W12:W13)</f>
        <v>447923</v>
      </c>
      <c r="X15" s="67">
        <f>W15*100/$AC$15</f>
        <v>21.728972756013</v>
      </c>
      <c r="Y15" s="66"/>
      <c r="Z15" s="65">
        <f>SUM(Z12:Z13)</f>
        <v>1079559</v>
      </c>
      <c r="AA15" s="67">
        <f>Z15*100/$AC$15</f>
        <v>52.369956665562242</v>
      </c>
      <c r="AB15" s="66"/>
      <c r="AC15" s="65">
        <f>E15+H15+K15+N15+Q15+T15+W15+Z15</f>
        <v>2061409</v>
      </c>
      <c r="AD15" s="64">
        <f>F15+I15+L15+O15+R15+U15+X15+AA15</f>
        <v>100</v>
      </c>
    </row>
    <row r="16" spans="2:30" s="19" customFormat="1" ht="5.25" customHeight="1" x14ac:dyDescent="0.2">
      <c r="B16" s="62"/>
      <c r="C16" s="62"/>
      <c r="D16" s="62"/>
      <c r="E16" s="62"/>
      <c r="F16" s="62"/>
      <c r="G16" s="62"/>
      <c r="H16" s="62"/>
      <c r="I16" s="62"/>
      <c r="J16" s="62"/>
      <c r="K16" s="62"/>
      <c r="L16" s="62"/>
      <c r="M16" s="62"/>
      <c r="N16" s="62"/>
      <c r="O16" s="48"/>
      <c r="P16" s="48"/>
      <c r="AD16" s="56"/>
    </row>
    <row r="17" spans="2:30" s="19" customFormat="1" ht="12.75" customHeight="1" x14ac:dyDescent="0.2">
      <c r="B17" s="48"/>
      <c r="C17" s="48"/>
      <c r="D17" s="48"/>
      <c r="E17" s="48"/>
      <c r="F17" s="48"/>
      <c r="G17" s="48"/>
      <c r="H17" s="48"/>
      <c r="I17" s="48"/>
      <c r="J17" s="48"/>
      <c r="K17" s="48"/>
      <c r="L17" s="48"/>
      <c r="M17" s="48"/>
      <c r="N17" s="48"/>
      <c r="O17" s="48"/>
      <c r="P17" s="48"/>
      <c r="AD17" s="56"/>
    </row>
    <row r="18" spans="2:30" s="57" customFormat="1" ht="24.75" customHeight="1" x14ac:dyDescent="0.2">
      <c r="B18" s="61"/>
      <c r="C18" s="61"/>
      <c r="D18" s="61"/>
      <c r="E18" s="61" t="s">
        <v>25</v>
      </c>
      <c r="F18" s="61" t="s">
        <v>24</v>
      </c>
      <c r="G18" s="61"/>
      <c r="H18" s="61" t="s">
        <v>23</v>
      </c>
      <c r="I18" s="61" t="s">
        <v>22</v>
      </c>
      <c r="J18" s="61"/>
      <c r="K18" s="61" t="s">
        <v>21</v>
      </c>
      <c r="L18" s="61" t="s">
        <v>20</v>
      </c>
      <c r="M18" s="61"/>
      <c r="N18" s="61" t="s">
        <v>19</v>
      </c>
      <c r="O18" s="61" t="s">
        <v>18</v>
      </c>
      <c r="P18" s="61"/>
      <c r="AD18" s="58"/>
    </row>
    <row r="19" spans="2:30" s="57" customFormat="1" ht="10.5" x14ac:dyDescent="0.2">
      <c r="B19" s="60"/>
      <c r="C19" s="60"/>
      <c r="D19" s="60"/>
      <c r="E19" s="60">
        <f>E15</f>
        <v>6302</v>
      </c>
      <c r="F19" s="59">
        <f>H15</f>
        <v>128911</v>
      </c>
      <c r="G19" s="59"/>
      <c r="H19" s="59">
        <f>K15</f>
        <v>66400</v>
      </c>
      <c r="I19" s="59">
        <f>N15</f>
        <v>86009</v>
      </c>
      <c r="J19" s="59"/>
      <c r="K19" s="59">
        <f>Q15</f>
        <v>94698</v>
      </c>
      <c r="L19" s="59">
        <f>T15</f>
        <v>151607</v>
      </c>
      <c r="M19" s="59"/>
      <c r="N19" s="59">
        <f>W15</f>
        <v>447923</v>
      </c>
      <c r="O19" s="59">
        <f>Z15</f>
        <v>1079559</v>
      </c>
      <c r="P19" s="59"/>
      <c r="AD19" s="58"/>
    </row>
    <row r="20" spans="2:30" s="19" customFormat="1" x14ac:dyDescent="0.2">
      <c r="B20" s="48"/>
      <c r="C20" s="48"/>
      <c r="D20" s="48"/>
      <c r="E20" s="48"/>
      <c r="F20" s="48"/>
      <c r="G20" s="48"/>
      <c r="H20" s="48"/>
      <c r="I20" s="48"/>
      <c r="J20" s="48"/>
      <c r="K20" s="48"/>
      <c r="L20" s="48"/>
      <c r="M20" s="48"/>
      <c r="N20" s="48"/>
      <c r="O20" s="48"/>
      <c r="P20" s="48"/>
      <c r="AD20" s="56"/>
    </row>
    <row r="21" spans="2:30" s="19" customFormat="1" x14ac:dyDescent="0.2">
      <c r="B21" s="48"/>
      <c r="C21" s="48"/>
      <c r="D21" s="48"/>
      <c r="E21" s="48"/>
      <c r="F21" s="48"/>
      <c r="G21" s="48"/>
      <c r="H21" s="48"/>
      <c r="I21" s="48"/>
      <c r="J21" s="48"/>
      <c r="K21" s="48"/>
      <c r="L21" s="48"/>
      <c r="M21" s="48"/>
      <c r="N21" s="48"/>
      <c r="O21" s="48"/>
      <c r="P21" s="48"/>
      <c r="AD21" s="56"/>
    </row>
    <row r="22" spans="2:30" s="19" customFormat="1" x14ac:dyDescent="0.2">
      <c r="B22" s="48"/>
      <c r="C22" s="48"/>
      <c r="D22" s="48"/>
      <c r="E22" s="48"/>
      <c r="F22" s="48"/>
      <c r="G22" s="48"/>
      <c r="H22" s="48"/>
      <c r="I22" s="48"/>
      <c r="J22" s="48"/>
      <c r="K22" s="48"/>
      <c r="L22" s="48"/>
      <c r="M22" s="48"/>
      <c r="N22" s="48"/>
      <c r="O22" s="48"/>
      <c r="P22" s="48"/>
      <c r="AD22" s="56"/>
    </row>
    <row r="23" spans="2:30" s="19" customFormat="1" x14ac:dyDescent="0.2">
      <c r="B23" s="48"/>
      <c r="C23" s="48"/>
      <c r="D23" s="48"/>
      <c r="E23" s="48"/>
      <c r="F23" s="48"/>
      <c r="G23" s="48"/>
      <c r="H23" s="48"/>
      <c r="I23" s="48"/>
      <c r="J23" s="48"/>
      <c r="K23" s="48"/>
      <c r="L23" s="48"/>
      <c r="M23" s="48"/>
      <c r="N23" s="48"/>
      <c r="O23" s="48"/>
      <c r="P23" s="48"/>
      <c r="AD23" s="56"/>
    </row>
    <row r="24" spans="2:30" s="19" customFormat="1" x14ac:dyDescent="0.2">
      <c r="B24" s="48"/>
      <c r="C24" s="48"/>
      <c r="D24" s="48"/>
      <c r="E24" s="48"/>
      <c r="F24" s="48"/>
      <c r="G24" s="48"/>
      <c r="H24" s="48"/>
      <c r="I24" s="48"/>
      <c r="J24" s="48"/>
      <c r="K24" s="48"/>
      <c r="L24" s="48"/>
      <c r="M24" s="48"/>
      <c r="N24" s="48"/>
      <c r="O24" s="48"/>
      <c r="P24" s="48"/>
      <c r="AD24" s="56"/>
    </row>
    <row r="25" spans="2:30" s="19" customFormat="1" x14ac:dyDescent="0.2">
      <c r="B25" s="48"/>
      <c r="C25" s="48"/>
      <c r="D25" s="48"/>
      <c r="E25" s="48"/>
      <c r="F25" s="48"/>
      <c r="G25" s="48"/>
      <c r="H25" s="48"/>
      <c r="I25" s="48"/>
      <c r="J25" s="48"/>
      <c r="K25" s="48"/>
      <c r="L25" s="48"/>
      <c r="M25" s="48"/>
      <c r="N25" s="48"/>
      <c r="O25" s="48"/>
      <c r="P25" s="48"/>
      <c r="AD25" s="56"/>
    </row>
    <row r="26" spans="2:30" s="19" customFormat="1" x14ac:dyDescent="0.2">
      <c r="B26" s="48"/>
      <c r="C26" s="48"/>
      <c r="D26" s="48"/>
      <c r="E26" s="48"/>
      <c r="F26" s="48"/>
      <c r="G26" s="48"/>
      <c r="H26" s="48"/>
      <c r="I26" s="48"/>
      <c r="J26" s="48"/>
      <c r="K26" s="48"/>
      <c r="L26" s="48"/>
      <c r="M26" s="48"/>
      <c r="N26" s="48"/>
      <c r="O26" s="48"/>
      <c r="P26" s="48"/>
      <c r="AD26" s="56"/>
    </row>
    <row r="27" spans="2:30" s="19" customFormat="1" x14ac:dyDescent="0.2">
      <c r="B27" s="48"/>
      <c r="C27" s="48"/>
      <c r="D27" s="48"/>
      <c r="E27" s="48"/>
      <c r="F27" s="48"/>
      <c r="G27" s="48"/>
      <c r="H27" s="48"/>
      <c r="I27" s="48"/>
      <c r="J27" s="48"/>
      <c r="K27" s="48"/>
      <c r="L27" s="48"/>
      <c r="M27" s="48"/>
      <c r="N27" s="48"/>
      <c r="O27" s="48"/>
      <c r="P27" s="48"/>
      <c r="AD27" s="56"/>
    </row>
    <row r="28" spans="2:30" s="19" customFormat="1" x14ac:dyDescent="0.2">
      <c r="B28" s="48"/>
      <c r="C28" s="48"/>
      <c r="D28" s="48"/>
      <c r="E28" s="48"/>
      <c r="F28" s="48"/>
      <c r="G28" s="48"/>
      <c r="H28" s="48"/>
      <c r="I28" s="48"/>
      <c r="J28" s="48"/>
      <c r="K28" s="48"/>
      <c r="L28" s="48"/>
      <c r="M28" s="48"/>
      <c r="N28" s="48"/>
      <c r="O28" s="48"/>
      <c r="P28" s="48"/>
      <c r="AD28" s="56"/>
    </row>
    <row r="29" spans="2:30" s="19" customFormat="1" x14ac:dyDescent="0.2">
      <c r="B29" s="48"/>
      <c r="C29" s="48"/>
      <c r="D29" s="48"/>
      <c r="E29" s="48"/>
      <c r="F29" s="48"/>
      <c r="G29" s="48"/>
      <c r="H29" s="48"/>
      <c r="I29" s="48"/>
      <c r="J29" s="48"/>
      <c r="K29" s="48"/>
      <c r="L29" s="48"/>
      <c r="M29" s="48"/>
      <c r="N29" s="48"/>
      <c r="O29" s="48"/>
      <c r="P29" s="48"/>
      <c r="AD29" s="56"/>
    </row>
    <row r="30" spans="2:30" s="19" customFormat="1" x14ac:dyDescent="0.2">
      <c r="B30" s="48"/>
      <c r="C30" s="48"/>
      <c r="D30" s="48"/>
      <c r="E30" s="48"/>
      <c r="F30" s="48"/>
      <c r="G30" s="48"/>
      <c r="H30" s="48"/>
      <c r="I30" s="48"/>
      <c r="J30" s="48"/>
      <c r="K30" s="48"/>
      <c r="L30" s="48"/>
      <c r="M30" s="48"/>
      <c r="N30" s="48"/>
      <c r="O30" s="48"/>
      <c r="P30" s="48"/>
      <c r="AD30" s="56"/>
    </row>
    <row r="31" spans="2:30" s="19" customFormat="1" ht="5.25" customHeight="1" x14ac:dyDescent="0.2">
      <c r="B31" s="48"/>
      <c r="C31" s="48"/>
      <c r="D31" s="48"/>
      <c r="E31" s="48"/>
      <c r="F31" s="48"/>
      <c r="G31" s="48"/>
      <c r="H31" s="48"/>
      <c r="I31" s="48"/>
      <c r="J31" s="48"/>
      <c r="K31" s="48"/>
      <c r="L31" s="48"/>
      <c r="M31" s="48"/>
      <c r="N31" s="48"/>
      <c r="O31" s="48"/>
      <c r="P31" s="48"/>
      <c r="AD31" s="56"/>
    </row>
    <row r="32" spans="2:30" s="19" customFormat="1" ht="5.25" customHeight="1" x14ac:dyDescent="0.2">
      <c r="B32" s="48"/>
      <c r="C32" s="48"/>
      <c r="D32" s="48"/>
      <c r="E32" s="48"/>
      <c r="F32" s="48"/>
      <c r="G32" s="48"/>
      <c r="H32" s="48"/>
      <c r="I32" s="48"/>
      <c r="J32" s="48"/>
      <c r="K32" s="48"/>
      <c r="L32" s="48"/>
      <c r="M32" s="48"/>
      <c r="N32" s="48"/>
      <c r="O32" s="48"/>
      <c r="P32" s="48"/>
      <c r="AD32" s="56"/>
    </row>
    <row r="33" spans="2:30" s="19" customFormat="1" ht="16.5" customHeigh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AD35" s="56"/>
    </row>
    <row r="36" spans="2:30" s="20" customFormat="1" x14ac:dyDescent="0.2">
      <c r="B36" s="1105" t="s">
        <v>17</v>
      </c>
      <c r="C36" s="1105"/>
      <c r="D36" s="1105"/>
      <c r="E36" s="1105"/>
      <c r="F36" s="1105"/>
      <c r="G36" s="1105"/>
      <c r="H36" s="1105"/>
      <c r="I36" s="1105"/>
      <c r="J36" s="1105"/>
      <c r="K36" s="1105"/>
      <c r="AD36" s="55"/>
    </row>
    <row r="37" spans="2:30" s="3" customFormat="1" ht="12.75" customHeight="1" x14ac:dyDescent="0.2">
      <c r="B37" s="1101"/>
      <c r="C37" s="1102"/>
      <c r="D37" s="1102"/>
      <c r="E37" s="1102"/>
      <c r="F37" s="1102"/>
      <c r="G37" s="1102"/>
      <c r="H37" s="1102"/>
      <c r="I37" s="1102"/>
      <c r="J37" s="1102"/>
      <c r="K37" s="1102"/>
      <c r="L37" s="1102"/>
      <c r="M37" s="1102"/>
      <c r="N37" s="1102"/>
      <c r="O37" s="1102"/>
      <c r="P37" s="403"/>
      <c r="AD37" s="54"/>
    </row>
  </sheetData>
  <mergeCells count="17">
    <mergeCell ref="Z9:AA9"/>
    <mergeCell ref="B36:K36"/>
    <mergeCell ref="B3:K3"/>
    <mergeCell ref="B4:AD4"/>
    <mergeCell ref="B5:AD5"/>
    <mergeCell ref="B6:AC6"/>
    <mergeCell ref="B8:B10"/>
    <mergeCell ref="E8:AA8"/>
    <mergeCell ref="AC8:AD9"/>
    <mergeCell ref="E9:F9"/>
    <mergeCell ref="H9:I9"/>
    <mergeCell ref="K9:L9"/>
    <mergeCell ref="B37:O37"/>
    <mergeCell ref="N9:O9"/>
    <mergeCell ref="Q9:R9"/>
    <mergeCell ref="T9:U9"/>
    <mergeCell ref="W9:X9"/>
  </mergeCells>
  <printOptions horizontalCentered="1"/>
  <pageMargins left="0" right="0" top="0.43307086614173229" bottom="0.43307086614173229"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AD40"/>
  <sheetViews>
    <sheetView zoomScaleNormal="100" workbookViewId="0">
      <selection activeCell="B1" sqref="B1"/>
    </sheetView>
  </sheetViews>
  <sheetFormatPr baseColWidth="10" defaultColWidth="11.42578125" defaultRowHeight="15" x14ac:dyDescent="0.2"/>
  <cols>
    <col min="1" max="1" width="2" style="1" customWidth="1"/>
    <col min="2" max="2" width="4.5703125" style="1" customWidth="1"/>
    <col min="3" max="3" width="13.42578125" style="1" customWidth="1"/>
    <col min="4" max="4" width="0.85546875" style="1" customWidth="1"/>
    <col min="5" max="5" width="7" style="1" customWidth="1"/>
    <col min="6" max="6" width="7.140625" style="1" customWidth="1"/>
    <col min="7" max="7" width="7" style="1" customWidth="1"/>
    <col min="8" max="8" width="7.140625" style="1" customWidth="1"/>
    <col min="9" max="9" width="7" style="1" customWidth="1"/>
    <col min="10" max="10" width="7.140625" style="1" customWidth="1"/>
    <col min="11" max="11" width="7" style="1" customWidth="1"/>
    <col min="12" max="12" width="7.140625" style="1" customWidth="1"/>
    <col min="13" max="13" width="7" style="1" customWidth="1"/>
    <col min="14" max="14" width="7.140625" style="1" customWidth="1"/>
    <col min="15" max="15" width="7" style="2" customWidth="1"/>
    <col min="16" max="16" width="5.28515625" style="1" customWidth="1"/>
    <col min="17" max="17" width="7" style="2" customWidth="1"/>
    <col min="18" max="18" width="7.140625" style="1" customWidth="1"/>
    <col min="19" max="19" width="2.85546875" style="1" customWidth="1"/>
    <col min="20" max="20" width="11.140625" style="12" customWidth="1"/>
    <col min="21" max="30" width="11.42578125" style="12"/>
    <col min="31" max="16384" width="11.42578125" style="1"/>
  </cols>
  <sheetData>
    <row r="1" spans="1:30" s="2" customFormat="1" ht="13.5" customHeight="1" x14ac:dyDescent="0.2">
      <c r="T1" s="17"/>
      <c r="U1" s="17"/>
      <c r="V1" s="17"/>
      <c r="W1" s="17"/>
      <c r="X1" s="17"/>
      <c r="Y1" s="17"/>
      <c r="Z1" s="17"/>
      <c r="AA1" s="17"/>
      <c r="AB1" s="17"/>
      <c r="AC1" s="17"/>
      <c r="AD1" s="17"/>
    </row>
    <row r="2" spans="1:30" s="9" customFormat="1" ht="66.75" customHeight="1" x14ac:dyDescent="0.2">
      <c r="A2" s="10"/>
      <c r="B2" s="1030"/>
      <c r="C2" s="1030"/>
      <c r="D2" s="1030"/>
      <c r="E2" s="1030"/>
      <c r="F2" s="1030"/>
      <c r="G2" s="1030"/>
      <c r="H2" s="1030"/>
      <c r="I2" s="1030"/>
      <c r="J2" s="1030"/>
      <c r="K2" s="1030"/>
      <c r="L2" s="1030"/>
      <c r="M2" s="1030"/>
      <c r="N2" s="1030"/>
      <c r="O2" s="1030"/>
      <c r="P2" s="1030"/>
      <c r="Q2" s="1030"/>
      <c r="R2" s="1030"/>
      <c r="S2" s="10"/>
      <c r="T2" s="16"/>
      <c r="U2" s="15"/>
      <c r="V2" s="15"/>
      <c r="W2" s="15"/>
      <c r="X2" s="15"/>
      <c r="Y2" s="15"/>
      <c r="Z2" s="15"/>
      <c r="AA2" s="15"/>
      <c r="AB2" s="15"/>
      <c r="AC2" s="15"/>
      <c r="AD2" s="15"/>
    </row>
    <row r="3" spans="1:30" x14ac:dyDescent="0.2">
      <c r="B3" s="3"/>
      <c r="C3" s="1036" t="s">
        <v>301</v>
      </c>
      <c r="D3" s="1036"/>
      <c r="E3" s="1036"/>
      <c r="F3" s="3"/>
      <c r="G3" s="3"/>
      <c r="H3" s="3"/>
      <c r="I3" s="3"/>
      <c r="J3" s="3"/>
      <c r="K3" s="3"/>
      <c r="L3" s="3"/>
      <c r="M3" s="3"/>
      <c r="N3" s="3"/>
      <c r="O3" s="14"/>
      <c r="P3" s="3"/>
      <c r="Q3" s="14"/>
      <c r="R3" s="3"/>
    </row>
    <row r="4" spans="1:30" x14ac:dyDescent="0.2">
      <c r="B4" s="3"/>
      <c r="C4" s="3"/>
      <c r="D4" s="3"/>
      <c r="E4" s="3"/>
      <c r="F4" s="3"/>
      <c r="G4" s="3"/>
      <c r="H4" s="3"/>
      <c r="I4" s="3"/>
      <c r="J4" s="3"/>
      <c r="K4" s="3"/>
      <c r="L4" s="3"/>
      <c r="M4" s="3"/>
      <c r="N4" s="3"/>
      <c r="O4" s="14"/>
      <c r="P4" s="3"/>
      <c r="Q4" s="14"/>
      <c r="R4" s="3"/>
    </row>
    <row r="5" spans="1:30" ht="23.25" customHeight="1" x14ac:dyDescent="0.2">
      <c r="B5" s="1037" t="s">
        <v>302</v>
      </c>
      <c r="C5" s="1038"/>
      <c r="D5" s="1038"/>
      <c r="E5" s="1038"/>
      <c r="F5" s="1038"/>
      <c r="G5" s="1038"/>
      <c r="H5" s="1038"/>
      <c r="I5" s="1038"/>
      <c r="J5" s="1038"/>
      <c r="K5" s="1038"/>
      <c r="L5" s="1038"/>
      <c r="M5" s="1038"/>
      <c r="N5" s="1038"/>
      <c r="O5" s="1038"/>
      <c r="P5" s="1038"/>
      <c r="Q5" s="1039">
        <v>45260</v>
      </c>
      <c r="R5" s="1040"/>
      <c r="S5" s="1040"/>
      <c r="T5" s="1"/>
    </row>
    <row r="6" spans="1:30" ht="18.95" customHeight="1" x14ac:dyDescent="0.2">
      <c r="B6" s="141"/>
      <c r="C6" s="141"/>
      <c r="D6" s="141"/>
      <c r="E6" s="141"/>
      <c r="F6" s="141"/>
      <c r="G6" s="141"/>
      <c r="H6" s="141"/>
      <c r="I6" s="141"/>
      <c r="J6" s="141"/>
      <c r="K6" s="141"/>
      <c r="L6" s="141"/>
      <c r="M6" s="141"/>
      <c r="N6" s="141"/>
      <c r="O6" s="141"/>
      <c r="P6" s="141"/>
      <c r="Q6" s="141"/>
      <c r="R6" s="141"/>
      <c r="S6" s="141"/>
      <c r="T6" s="1"/>
    </row>
    <row r="7" spans="1:30" ht="18.75" customHeight="1" x14ac:dyDescent="0.2">
      <c r="B7" s="1035" t="s">
        <v>303</v>
      </c>
      <c r="C7" s="1035"/>
      <c r="D7" s="1035"/>
      <c r="E7" s="1035"/>
      <c r="F7" s="1035"/>
      <c r="G7" s="1035"/>
      <c r="H7" s="1035"/>
      <c r="I7" s="1035"/>
      <c r="J7" s="1035"/>
      <c r="K7" s="1035"/>
      <c r="L7" s="1035"/>
      <c r="M7" s="1035"/>
      <c r="N7" s="1035"/>
      <c r="O7" s="1035"/>
      <c r="P7" s="1035"/>
      <c r="Q7" s="1035"/>
      <c r="R7" s="1035"/>
      <c r="S7" s="1035"/>
      <c r="T7" s="1"/>
    </row>
    <row r="8" spans="1:30" ht="18.75" customHeight="1" x14ac:dyDescent="0.2">
      <c r="B8" s="1034" t="s">
        <v>304</v>
      </c>
      <c r="C8" s="1034"/>
      <c r="D8" s="1034"/>
      <c r="E8" s="1034"/>
      <c r="F8" s="1034"/>
      <c r="G8" s="1034"/>
      <c r="H8" s="1034"/>
      <c r="I8" s="1034"/>
      <c r="J8" s="1034"/>
      <c r="K8" s="1034"/>
      <c r="L8" s="1034"/>
      <c r="M8" s="1034"/>
      <c r="N8" s="1034"/>
      <c r="O8" s="1034"/>
      <c r="P8" s="1034"/>
      <c r="Q8" s="1034"/>
      <c r="R8" s="1034"/>
      <c r="S8" s="1034"/>
      <c r="T8" s="1"/>
    </row>
    <row r="9" spans="1:30" ht="18.75" customHeight="1" x14ac:dyDescent="0.2">
      <c r="B9" s="1034" t="s">
        <v>305</v>
      </c>
      <c r="C9" s="1034"/>
      <c r="D9" s="1034"/>
      <c r="E9" s="1034"/>
      <c r="F9" s="1034"/>
      <c r="G9" s="1034"/>
      <c r="H9" s="1034"/>
      <c r="I9" s="1034"/>
      <c r="J9" s="1034"/>
      <c r="K9" s="1034"/>
      <c r="L9" s="1034"/>
      <c r="M9" s="1034"/>
      <c r="N9" s="1034"/>
      <c r="O9" s="1034"/>
      <c r="P9" s="1034"/>
      <c r="Q9" s="1034"/>
      <c r="R9" s="1034"/>
      <c r="S9" s="1034"/>
      <c r="T9" s="1"/>
    </row>
    <row r="10" spans="1:30" ht="18.75" customHeight="1" x14ac:dyDescent="0.2">
      <c r="B10" s="1034" t="s">
        <v>306</v>
      </c>
      <c r="C10" s="1034"/>
      <c r="D10" s="1034"/>
      <c r="E10" s="1034"/>
      <c r="F10" s="1034"/>
      <c r="G10" s="1034"/>
      <c r="H10" s="1034"/>
      <c r="I10" s="1034"/>
      <c r="J10" s="1034"/>
      <c r="K10" s="1034"/>
      <c r="L10" s="1034"/>
      <c r="M10" s="1034"/>
      <c r="N10" s="1034"/>
      <c r="O10" s="1034"/>
      <c r="P10" s="1034"/>
      <c r="Q10" s="1034"/>
      <c r="R10" s="1034"/>
      <c r="S10" s="1034"/>
      <c r="T10" s="1"/>
    </row>
    <row r="11" spans="1:30" ht="18.75" customHeight="1" x14ac:dyDescent="0.2">
      <c r="B11" s="1034" t="s">
        <v>307</v>
      </c>
      <c r="C11" s="1034"/>
      <c r="D11" s="1034"/>
      <c r="E11" s="1034"/>
      <c r="F11" s="1034"/>
      <c r="G11" s="1034"/>
      <c r="H11" s="1034"/>
      <c r="I11" s="1034"/>
      <c r="J11" s="1034"/>
      <c r="K11" s="1034"/>
      <c r="L11" s="1034"/>
      <c r="M11" s="1034"/>
      <c r="N11" s="1034"/>
      <c r="O11" s="1034"/>
      <c r="P11" s="1034"/>
      <c r="Q11" s="1034"/>
      <c r="R11" s="1034"/>
      <c r="S11" s="1034"/>
      <c r="T11" s="1"/>
    </row>
    <row r="12" spans="1:30" ht="18.75" customHeight="1" x14ac:dyDescent="0.2">
      <c r="B12" s="1034" t="s">
        <v>308</v>
      </c>
      <c r="C12" s="1034"/>
      <c r="D12" s="1034"/>
      <c r="E12" s="1034"/>
      <c r="F12" s="1034"/>
      <c r="G12" s="1034"/>
      <c r="H12" s="1034"/>
      <c r="I12" s="1034"/>
      <c r="J12" s="1034"/>
      <c r="K12" s="1034"/>
      <c r="L12" s="1034"/>
      <c r="M12" s="1034"/>
      <c r="N12" s="1034"/>
      <c r="O12" s="1034"/>
      <c r="P12" s="1034"/>
      <c r="Q12" s="1034"/>
      <c r="R12" s="1034"/>
      <c r="S12" s="1034"/>
      <c r="T12" s="1"/>
    </row>
    <row r="13" spans="1:30" ht="18.75" customHeight="1" x14ac:dyDescent="0.2">
      <c r="B13" s="1034" t="s">
        <v>309</v>
      </c>
      <c r="C13" s="1034"/>
      <c r="D13" s="1034"/>
      <c r="E13" s="1034"/>
      <c r="F13" s="1034"/>
      <c r="G13" s="1034"/>
      <c r="H13" s="1034"/>
      <c r="I13" s="1034"/>
      <c r="J13" s="1034"/>
      <c r="K13" s="1034"/>
      <c r="L13" s="1034"/>
      <c r="M13" s="1034"/>
      <c r="N13" s="1034"/>
      <c r="O13" s="1034"/>
      <c r="P13" s="1034"/>
      <c r="Q13" s="1034"/>
      <c r="R13" s="1034"/>
      <c r="S13" s="1034"/>
      <c r="T13" s="1"/>
    </row>
    <row r="14" spans="1:30" ht="18.75" customHeight="1" x14ac:dyDescent="0.2">
      <c r="B14" s="1034" t="s">
        <v>310</v>
      </c>
      <c r="C14" s="1034"/>
      <c r="D14" s="1034"/>
      <c r="E14" s="1034"/>
      <c r="F14" s="1034"/>
      <c r="G14" s="1034"/>
      <c r="H14" s="1034"/>
      <c r="I14" s="1034"/>
      <c r="J14" s="1034"/>
      <c r="K14" s="1034"/>
      <c r="L14" s="1034"/>
      <c r="M14" s="1034"/>
      <c r="N14" s="1034"/>
      <c r="O14" s="1034"/>
      <c r="P14" s="1034"/>
      <c r="Q14" s="1034"/>
      <c r="R14" s="1034"/>
      <c r="S14" s="1034"/>
      <c r="T14" s="1"/>
    </row>
    <row r="15" spans="1:30" ht="18.75" customHeight="1" x14ac:dyDescent="0.2">
      <c r="B15" s="863"/>
      <c r="C15" s="863"/>
      <c r="D15" s="863"/>
      <c r="E15" s="863"/>
      <c r="F15" s="863"/>
      <c r="G15" s="863"/>
      <c r="H15" s="863"/>
      <c r="I15" s="863"/>
      <c r="J15" s="863"/>
      <c r="K15" s="863"/>
      <c r="L15" s="863"/>
      <c r="M15" s="863"/>
      <c r="N15" s="863"/>
      <c r="O15" s="863"/>
      <c r="P15" s="863"/>
      <c r="Q15" s="863"/>
      <c r="R15" s="863"/>
      <c r="S15" s="863"/>
      <c r="T15" s="1"/>
    </row>
    <row r="16" spans="1:30" ht="18.75" customHeight="1" x14ac:dyDescent="0.2">
      <c r="B16" s="1035" t="s">
        <v>311</v>
      </c>
      <c r="C16" s="1035"/>
      <c r="D16" s="1035"/>
      <c r="E16" s="1035"/>
      <c r="F16" s="1035"/>
      <c r="G16" s="1035"/>
      <c r="H16" s="1035"/>
      <c r="I16" s="1035"/>
      <c r="J16" s="1035"/>
      <c r="K16" s="1035"/>
      <c r="L16" s="1035"/>
      <c r="M16" s="1035"/>
      <c r="N16" s="1035"/>
      <c r="O16" s="1035"/>
      <c r="P16" s="1035"/>
      <c r="Q16" s="1035"/>
      <c r="R16" s="1035"/>
      <c r="S16" s="1035"/>
      <c r="T16" s="1"/>
    </row>
    <row r="17" spans="2:21" ht="18.75" customHeight="1" x14ac:dyDescent="0.2">
      <c r="B17" s="1034" t="s">
        <v>312</v>
      </c>
      <c r="C17" s="1034"/>
      <c r="D17" s="1034"/>
      <c r="E17" s="1034"/>
      <c r="F17" s="1034"/>
      <c r="G17" s="1034"/>
      <c r="H17" s="1034"/>
      <c r="I17" s="1034"/>
      <c r="J17" s="1034"/>
      <c r="K17" s="1034"/>
      <c r="L17" s="1034"/>
      <c r="M17" s="1034"/>
      <c r="N17" s="1034"/>
      <c r="O17" s="1034"/>
      <c r="P17" s="1034"/>
      <c r="Q17" s="1034"/>
      <c r="R17" s="1034"/>
      <c r="S17" s="1034"/>
      <c r="T17" s="863"/>
    </row>
    <row r="18" spans="2:21" ht="18.75" customHeight="1" x14ac:dyDescent="0.2">
      <c r="B18" s="1034" t="s">
        <v>313</v>
      </c>
      <c r="C18" s="1034"/>
      <c r="D18" s="1034"/>
      <c r="E18" s="1034"/>
      <c r="F18" s="1034"/>
      <c r="G18" s="1034"/>
      <c r="H18" s="1034"/>
      <c r="I18" s="1034"/>
      <c r="J18" s="1034"/>
      <c r="K18" s="1034"/>
      <c r="L18" s="1034"/>
      <c r="M18" s="1034"/>
      <c r="N18" s="1034"/>
      <c r="O18" s="1034"/>
      <c r="P18" s="1034"/>
      <c r="Q18" s="1034"/>
      <c r="R18" s="1034"/>
      <c r="S18" s="1034"/>
      <c r="T18" s="863"/>
    </row>
    <row r="19" spans="2:21" ht="18.75" customHeight="1" x14ac:dyDescent="0.2">
      <c r="B19" s="1034" t="s">
        <v>314</v>
      </c>
      <c r="C19" s="1034"/>
      <c r="D19" s="1034"/>
      <c r="E19" s="1034"/>
      <c r="F19" s="1034"/>
      <c r="G19" s="1034"/>
      <c r="H19" s="1034"/>
      <c r="I19" s="1034"/>
      <c r="J19" s="1034"/>
      <c r="K19" s="1034"/>
      <c r="L19" s="1034"/>
      <c r="M19" s="1034"/>
      <c r="N19" s="1034"/>
      <c r="O19" s="1034"/>
      <c r="P19" s="1034"/>
      <c r="Q19" s="1034"/>
      <c r="R19" s="1034"/>
      <c r="S19" s="1034"/>
      <c r="T19" s="863"/>
    </row>
    <row r="20" spans="2:21" ht="18.75" customHeight="1" x14ac:dyDescent="0.2">
      <c r="B20" s="1034" t="s">
        <v>315</v>
      </c>
      <c r="C20" s="1034"/>
      <c r="D20" s="1034"/>
      <c r="E20" s="1034"/>
      <c r="F20" s="1034"/>
      <c r="G20" s="1034"/>
      <c r="H20" s="1034"/>
      <c r="I20" s="1034"/>
      <c r="J20" s="1034"/>
      <c r="K20" s="1034"/>
      <c r="L20" s="1034"/>
      <c r="M20" s="1034"/>
      <c r="N20" s="1034"/>
      <c r="O20" s="1034"/>
      <c r="P20" s="1034"/>
      <c r="Q20" s="1034"/>
      <c r="R20" s="1034"/>
      <c r="S20" s="1034"/>
      <c r="T20" s="863"/>
    </row>
    <row r="21" spans="2:21" ht="18.75" customHeight="1" x14ac:dyDescent="0.2">
      <c r="B21" s="1034" t="s">
        <v>316</v>
      </c>
      <c r="C21" s="1034"/>
      <c r="D21" s="1034"/>
      <c r="E21" s="1034"/>
      <c r="F21" s="1034"/>
      <c r="G21" s="1034"/>
      <c r="H21" s="1034"/>
      <c r="I21" s="1034"/>
      <c r="J21" s="1034"/>
      <c r="K21" s="1034"/>
      <c r="L21" s="1034"/>
      <c r="M21" s="1034"/>
      <c r="N21" s="1034"/>
      <c r="O21" s="1034"/>
      <c r="P21" s="1034"/>
      <c r="Q21" s="1034"/>
      <c r="R21" s="1034"/>
      <c r="S21" s="1034"/>
      <c r="T21" s="1034"/>
    </row>
    <row r="22" spans="2:21" ht="18.75" customHeight="1" x14ac:dyDescent="0.2">
      <c r="B22" s="1034" t="s">
        <v>317</v>
      </c>
      <c r="C22" s="1034"/>
      <c r="D22" s="1034"/>
      <c r="E22" s="1034"/>
      <c r="F22" s="1034"/>
      <c r="G22" s="1034"/>
      <c r="H22" s="1034"/>
      <c r="I22" s="1034"/>
      <c r="J22" s="1034"/>
      <c r="K22" s="1034"/>
      <c r="L22" s="1034"/>
      <c r="M22" s="1034"/>
      <c r="N22" s="1034"/>
      <c r="O22" s="1034"/>
      <c r="P22" s="1034"/>
      <c r="Q22" s="1034"/>
      <c r="R22" s="1034"/>
      <c r="S22" s="1034"/>
      <c r="T22" s="863"/>
    </row>
    <row r="23" spans="2:21" ht="18.75" customHeight="1" x14ac:dyDescent="0.2">
      <c r="B23" s="1034" t="s">
        <v>318</v>
      </c>
      <c r="C23" s="1034"/>
      <c r="D23" s="1034"/>
      <c r="E23" s="1034"/>
      <c r="F23" s="1034"/>
      <c r="G23" s="1034"/>
      <c r="H23" s="1034"/>
      <c r="I23" s="1034"/>
      <c r="J23" s="1034"/>
      <c r="K23" s="1034"/>
      <c r="L23" s="1034"/>
      <c r="M23" s="1034"/>
      <c r="N23" s="1034"/>
      <c r="O23" s="1034"/>
      <c r="P23" s="1034"/>
      <c r="Q23" s="1034"/>
      <c r="R23" s="1034"/>
      <c r="S23" s="1034"/>
      <c r="T23" s="863"/>
    </row>
    <row r="24" spans="2:21" ht="18.75" customHeight="1" x14ac:dyDescent="0.2">
      <c r="B24" s="863"/>
      <c r="C24" s="863"/>
      <c r="D24" s="863"/>
      <c r="E24" s="863"/>
      <c r="F24" s="863"/>
      <c r="G24" s="863"/>
      <c r="H24" s="863"/>
      <c r="I24" s="863"/>
      <c r="J24" s="863"/>
      <c r="K24" s="863"/>
      <c r="L24" s="863"/>
      <c r="M24" s="863"/>
      <c r="N24" s="863"/>
      <c r="O24" s="863"/>
      <c r="P24" s="863"/>
      <c r="Q24" s="863"/>
      <c r="R24" s="863"/>
      <c r="S24" s="863"/>
      <c r="T24" s="788"/>
    </row>
    <row r="25" spans="2:21" ht="18.75" customHeight="1" x14ac:dyDescent="0.2">
      <c r="B25" s="1035" t="s">
        <v>319</v>
      </c>
      <c r="C25" s="1035"/>
      <c r="D25" s="1035"/>
      <c r="E25" s="1035"/>
      <c r="F25" s="1035"/>
      <c r="G25" s="1035"/>
      <c r="H25" s="1035"/>
      <c r="I25" s="1035"/>
      <c r="J25" s="1035"/>
      <c r="K25" s="1035"/>
      <c r="L25" s="1035"/>
      <c r="M25" s="1035"/>
      <c r="N25" s="1035"/>
      <c r="O25" s="1035"/>
      <c r="P25" s="1035"/>
      <c r="Q25" s="1035"/>
      <c r="R25" s="1035"/>
      <c r="S25" s="1035"/>
      <c r="T25" s="1"/>
    </row>
    <row r="26" spans="2:21" ht="18.75" customHeight="1" x14ac:dyDescent="0.2">
      <c r="B26" s="1034" t="s">
        <v>320</v>
      </c>
      <c r="C26" s="1034"/>
      <c r="D26" s="1034"/>
      <c r="E26" s="1034"/>
      <c r="F26" s="1034"/>
      <c r="G26" s="1034"/>
      <c r="H26" s="1034"/>
      <c r="I26" s="1034"/>
      <c r="J26" s="1034"/>
      <c r="K26" s="1034"/>
      <c r="L26" s="1034"/>
      <c r="M26" s="1034"/>
      <c r="N26" s="1034"/>
      <c r="O26" s="1034"/>
      <c r="P26" s="1034"/>
      <c r="Q26" s="1034"/>
      <c r="R26" s="1034"/>
      <c r="S26" s="1034"/>
      <c r="T26" s="1034"/>
      <c r="U26" s="1034"/>
    </row>
    <row r="27" spans="2:21" ht="18.75" customHeight="1" x14ac:dyDescent="0.2">
      <c r="B27" s="1034" t="s">
        <v>321</v>
      </c>
      <c r="C27" s="1034"/>
      <c r="D27" s="1034"/>
      <c r="E27" s="1034"/>
      <c r="F27" s="1034"/>
      <c r="G27" s="1034"/>
      <c r="H27" s="1034"/>
      <c r="I27" s="1034"/>
      <c r="J27" s="1034"/>
      <c r="K27" s="1034"/>
      <c r="L27" s="1034"/>
      <c r="M27" s="1034"/>
      <c r="N27" s="1034"/>
      <c r="O27" s="1034"/>
      <c r="P27" s="1034"/>
      <c r="Q27" s="1034"/>
      <c r="R27" s="1034"/>
      <c r="S27" s="1034"/>
      <c r="T27" s="1034"/>
      <c r="U27" s="1034"/>
    </row>
    <row r="28" spans="2:21" ht="18.75" customHeight="1" x14ac:dyDescent="0.2">
      <c r="B28" s="1034" t="s">
        <v>322</v>
      </c>
      <c r="C28" s="1034"/>
      <c r="D28" s="1034"/>
      <c r="E28" s="1034"/>
      <c r="F28" s="1034"/>
      <c r="G28" s="1034"/>
      <c r="H28" s="1034"/>
      <c r="I28" s="1034"/>
      <c r="J28" s="1034"/>
      <c r="K28" s="1034"/>
      <c r="L28" s="1034"/>
      <c r="M28" s="1034"/>
      <c r="N28" s="1034"/>
      <c r="O28" s="1034"/>
      <c r="P28" s="1034"/>
      <c r="Q28" s="1034"/>
      <c r="R28" s="1034"/>
      <c r="S28" s="1034"/>
      <c r="T28" s="1034"/>
      <c r="U28" s="1034"/>
    </row>
    <row r="29" spans="2:21" ht="18.75" customHeight="1" x14ac:dyDescent="0.2">
      <c r="B29" s="1034" t="s">
        <v>323</v>
      </c>
      <c r="C29" s="1034"/>
      <c r="D29" s="1034"/>
      <c r="E29" s="1034"/>
      <c r="F29" s="1034"/>
      <c r="G29" s="1034"/>
      <c r="H29" s="1034"/>
      <c r="I29" s="1034"/>
      <c r="J29" s="1034"/>
      <c r="K29" s="1034"/>
      <c r="L29" s="1034"/>
      <c r="M29" s="1034"/>
      <c r="N29" s="1034"/>
      <c r="O29" s="1034"/>
      <c r="P29" s="1034"/>
      <c r="Q29" s="1034"/>
      <c r="R29" s="1034"/>
      <c r="S29" s="1034"/>
      <c r="T29" s="1034"/>
      <c r="U29" s="1034"/>
    </row>
    <row r="30" spans="2:21" ht="15" customHeight="1" x14ac:dyDescent="0.2">
      <c r="B30" s="1034" t="s">
        <v>324</v>
      </c>
      <c r="C30" s="1034"/>
      <c r="D30" s="1034"/>
      <c r="E30" s="1034"/>
      <c r="F30" s="1034"/>
      <c r="G30" s="1034"/>
      <c r="H30" s="1034"/>
      <c r="I30" s="1034"/>
      <c r="J30" s="1034"/>
      <c r="K30" s="1034"/>
      <c r="L30" s="1034"/>
      <c r="M30" s="1034"/>
      <c r="N30" s="1034"/>
      <c r="O30" s="1034"/>
      <c r="P30" s="1034"/>
      <c r="Q30" s="1034"/>
      <c r="R30" s="1034"/>
      <c r="S30" s="1034"/>
      <c r="T30" s="1034"/>
      <c r="U30" s="1034"/>
    </row>
    <row r="31" spans="2:21" ht="18.75" customHeight="1" x14ac:dyDescent="0.2">
      <c r="B31" s="1034" t="s">
        <v>325</v>
      </c>
      <c r="C31" s="1034"/>
      <c r="D31" s="1034"/>
      <c r="E31" s="1034"/>
      <c r="F31" s="1034"/>
      <c r="G31" s="1034"/>
      <c r="H31" s="1034"/>
      <c r="I31" s="1034"/>
      <c r="J31" s="1034"/>
      <c r="K31" s="1034"/>
      <c r="L31" s="1034"/>
      <c r="M31" s="1034"/>
      <c r="N31" s="1034"/>
      <c r="O31" s="1034"/>
      <c r="P31" s="1034"/>
      <c r="Q31" s="1034"/>
      <c r="R31" s="1034"/>
      <c r="S31" s="1034"/>
      <c r="T31" s="1034"/>
      <c r="U31" s="1034"/>
    </row>
    <row r="32" spans="2:21" ht="18.75" customHeight="1" x14ac:dyDescent="0.2">
      <c r="B32" s="863"/>
      <c r="C32" s="863"/>
      <c r="D32" s="863"/>
      <c r="E32" s="863"/>
      <c r="F32" s="863"/>
      <c r="G32" s="863"/>
      <c r="H32" s="863"/>
      <c r="I32" s="863"/>
      <c r="J32" s="863"/>
      <c r="K32" s="863"/>
      <c r="L32" s="863"/>
      <c r="M32" s="863"/>
      <c r="N32" s="863"/>
      <c r="O32" s="863"/>
      <c r="P32" s="863"/>
      <c r="Q32" s="863"/>
      <c r="R32" s="863"/>
      <c r="S32" s="863"/>
      <c r="T32" s="788"/>
    </row>
    <row r="33" spans="2:20" ht="15.95" customHeight="1" x14ac:dyDescent="0.2">
      <c r="B33" s="788"/>
      <c r="C33" s="788"/>
      <c r="D33" s="788"/>
      <c r="E33" s="788"/>
      <c r="F33" s="788"/>
      <c r="G33" s="788"/>
      <c r="H33" s="788"/>
      <c r="I33" s="788"/>
      <c r="J33" s="788"/>
      <c r="K33" s="788"/>
      <c r="L33" s="788"/>
      <c r="M33" s="788"/>
      <c r="N33" s="788"/>
      <c r="O33" s="789"/>
      <c r="P33" s="788"/>
      <c r="Q33" s="789"/>
      <c r="R33" s="788"/>
      <c r="S33" s="788"/>
      <c r="T33" s="788"/>
    </row>
    <row r="34" spans="2:20" ht="15.95" customHeight="1" x14ac:dyDescent="0.2"/>
    <row r="35" spans="2:20" ht="15.95" customHeight="1" x14ac:dyDescent="0.2"/>
    <row r="36" spans="2:20" ht="15.95" customHeight="1" x14ac:dyDescent="0.2"/>
    <row r="37" spans="2:20" ht="15.95" customHeight="1" x14ac:dyDescent="0.2"/>
    <row r="38" spans="2:20" ht="15.95" customHeight="1" x14ac:dyDescent="0.2"/>
    <row r="39" spans="2:20" ht="15.95" customHeight="1" x14ac:dyDescent="0.2"/>
    <row r="40" spans="2:20" ht="18" customHeight="1" x14ac:dyDescent="0.2"/>
  </sheetData>
  <mergeCells count="27">
    <mergeCell ref="B8:S8"/>
    <mergeCell ref="B2:R2"/>
    <mergeCell ref="C3:E3"/>
    <mergeCell ref="B5:P5"/>
    <mergeCell ref="Q5:S5"/>
    <mergeCell ref="B7:S7"/>
    <mergeCell ref="B21:T21"/>
    <mergeCell ref="B9:S9"/>
    <mergeCell ref="B10:S10"/>
    <mergeCell ref="B11:S11"/>
    <mergeCell ref="B12:S12"/>
    <mergeCell ref="B13:S13"/>
    <mergeCell ref="B14:S14"/>
    <mergeCell ref="B16:S16"/>
    <mergeCell ref="B17:S17"/>
    <mergeCell ref="B18:S18"/>
    <mergeCell ref="B19:S19"/>
    <mergeCell ref="B20:S20"/>
    <mergeCell ref="B29:U29"/>
    <mergeCell ref="B30:U30"/>
    <mergeCell ref="B31:U31"/>
    <mergeCell ref="B22:S22"/>
    <mergeCell ref="B23:S23"/>
    <mergeCell ref="B25:S25"/>
    <mergeCell ref="B26:U26"/>
    <mergeCell ref="B27:U27"/>
    <mergeCell ref="B28:U28"/>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Y44"/>
  <sheetViews>
    <sheetView zoomScale="90" zoomScaleNormal="90" zoomScaleSheetLayoutView="100" workbookViewId="0"/>
  </sheetViews>
  <sheetFormatPr baseColWidth="10" defaultRowHeight="12.75" x14ac:dyDescent="0.2"/>
  <cols>
    <col min="1" max="1" width="1" customWidth="1"/>
    <col min="2" max="2" width="28.7109375" customWidth="1"/>
    <col min="3" max="3" width="0.5703125" customWidth="1"/>
    <col min="4" max="4" width="10.140625" customWidth="1"/>
    <col min="5" max="5" width="7.5703125" customWidth="1"/>
    <col min="6" max="6" width="0.5703125" customWidth="1"/>
    <col min="7" max="7" width="1.28515625" hidden="1" customWidth="1"/>
    <col min="8" max="8" width="10.42578125" customWidth="1"/>
    <col min="9" max="9" width="9.5703125" customWidth="1"/>
    <col min="10" max="10" width="0.5703125" customWidth="1"/>
    <col min="11" max="11" width="10.140625" customWidth="1"/>
    <col min="12" max="12" width="8.42578125" customWidth="1"/>
    <col min="13" max="13" width="0.5703125" customWidth="1"/>
    <col min="14" max="14" width="8.85546875" customWidth="1"/>
    <col min="15" max="15" width="8.42578125" customWidth="1"/>
    <col min="16" max="16" width="0.5703125" customWidth="1"/>
    <col min="17" max="17" width="9.7109375" customWidth="1"/>
    <col min="18" max="18" width="8.42578125" customWidth="1"/>
    <col min="19" max="19" width="0.28515625" customWidth="1"/>
    <col min="20" max="20" width="12.42578125" customWidth="1"/>
    <col min="21" max="21" width="8.42578125" customWidth="1"/>
    <col min="22" max="22" width="0.5703125" customWidth="1"/>
    <col min="23" max="23" width="9.7109375" customWidth="1"/>
    <col min="24" max="24" width="8.42578125" customWidth="1"/>
  </cols>
  <sheetData>
    <row r="1" spans="1:24" ht="9.75" customHeight="1" x14ac:dyDescent="0.2"/>
    <row r="2" spans="1:24" s="44" customFormat="1" ht="49.5" customHeight="1" x14ac:dyDescent="0.2">
      <c r="B2" s="1072"/>
      <c r="C2" s="1072"/>
      <c r="D2" s="1072"/>
      <c r="E2" s="1072"/>
      <c r="F2" s="1072"/>
      <c r="G2" s="92"/>
      <c r="H2" s="1116"/>
      <c r="I2" s="1116"/>
      <c r="J2" s="1116"/>
      <c r="K2" s="1116"/>
      <c r="L2" s="1116"/>
      <c r="M2" s="1116"/>
      <c r="N2" s="1116"/>
      <c r="O2" s="1116"/>
      <c r="P2" s="92"/>
      <c r="Q2" s="92"/>
      <c r="R2" s="92"/>
      <c r="T2" s="45"/>
      <c r="U2" s="92"/>
      <c r="V2" s="92"/>
      <c r="W2" s="92"/>
      <c r="X2" s="92"/>
    </row>
    <row r="3" spans="1:24" s="44" customFormat="1" ht="3" customHeight="1" x14ac:dyDescent="0.2">
      <c r="B3" s="45"/>
      <c r="C3" s="45"/>
      <c r="D3" s="45"/>
      <c r="E3" s="45"/>
      <c r="F3" s="45"/>
      <c r="G3" s="92"/>
      <c r="H3" s="92"/>
      <c r="I3" s="92"/>
      <c r="J3" s="92"/>
      <c r="K3" s="45"/>
      <c r="L3" s="92"/>
      <c r="M3" s="92"/>
      <c r="N3" s="45"/>
      <c r="O3" s="92"/>
      <c r="P3" s="92"/>
      <c r="Q3" s="92"/>
      <c r="R3" s="92"/>
      <c r="T3" s="45"/>
      <c r="U3" s="92"/>
      <c r="V3" s="92"/>
      <c r="W3" s="92"/>
      <c r="X3" s="92"/>
    </row>
    <row r="4" spans="1:24" s="7" customFormat="1" ht="15" customHeight="1" x14ac:dyDescent="0.2">
      <c r="B4" s="1045" t="s">
        <v>410</v>
      </c>
      <c r="C4" s="1045"/>
      <c r="D4" s="1045"/>
      <c r="E4" s="1045"/>
      <c r="F4" s="1045"/>
      <c r="G4" s="1045"/>
      <c r="H4" s="1045"/>
      <c r="I4" s="1045"/>
      <c r="J4" s="1045"/>
      <c r="K4" s="1045"/>
      <c r="L4" s="1045"/>
      <c r="M4" s="1045"/>
      <c r="N4" s="1045"/>
      <c r="O4" s="1045"/>
      <c r="P4" s="1045"/>
      <c r="Q4" s="1045"/>
      <c r="R4" s="1045"/>
      <c r="S4" s="1045"/>
      <c r="T4" s="1045"/>
      <c r="U4" s="1045"/>
      <c r="V4" s="1045"/>
      <c r="W4" s="1045"/>
      <c r="X4" s="1045"/>
    </row>
    <row r="5" spans="1:24" s="93" customFormat="1" ht="15" customHeight="1" x14ac:dyDescent="0.2">
      <c r="B5" s="1049" t="str">
        <f>porsaad!B6</f>
        <v>Situación a 30 de noviembre de 2023</v>
      </c>
      <c r="C5" s="1049"/>
      <c r="D5" s="1049"/>
      <c r="E5" s="1049"/>
      <c r="F5" s="1049"/>
      <c r="G5" s="1049"/>
      <c r="H5" s="1049"/>
      <c r="I5" s="1049"/>
      <c r="J5" s="1049"/>
      <c r="K5" s="1049"/>
      <c r="L5" s="1049"/>
      <c r="M5" s="1049"/>
      <c r="N5" s="1049"/>
      <c r="O5" s="1049"/>
      <c r="P5" s="1049"/>
      <c r="Q5" s="1049"/>
      <c r="R5" s="1049"/>
      <c r="S5" s="1049"/>
      <c r="T5" s="1049"/>
      <c r="U5" s="1049"/>
      <c r="V5" s="1049"/>
      <c r="W5" s="1049"/>
      <c r="X5" s="1049"/>
    </row>
    <row r="6" spans="1:24" s="7" customFormat="1" ht="4.5" customHeight="1" x14ac:dyDescent="0.2">
      <c r="G6" s="94"/>
      <c r="H6" s="94"/>
      <c r="I6" s="94"/>
      <c r="J6" s="94"/>
      <c r="K6" s="94"/>
      <c r="L6" s="94"/>
      <c r="M6" s="94"/>
      <c r="N6" s="94"/>
      <c r="O6" s="94"/>
      <c r="P6" s="94"/>
      <c r="Q6" s="94"/>
      <c r="R6" s="94"/>
      <c r="T6" s="94"/>
      <c r="U6" s="94"/>
      <c r="V6" s="94"/>
      <c r="W6" s="94"/>
      <c r="X6" s="94"/>
    </row>
    <row r="7" spans="1:24" s="97" customFormat="1" ht="52.5" customHeight="1" x14ac:dyDescent="0.2">
      <c r="A7" s="95"/>
      <c r="B7" s="1117" t="s">
        <v>15</v>
      </c>
      <c r="C7" s="23"/>
      <c r="D7" s="1073" t="s">
        <v>32</v>
      </c>
      <c r="E7" s="1074"/>
      <c r="F7" s="21"/>
      <c r="G7" s="96"/>
      <c r="H7" s="1073" t="s">
        <v>254</v>
      </c>
      <c r="I7" s="1074"/>
      <c r="J7" s="41"/>
      <c r="K7" s="1073" t="s">
        <v>34</v>
      </c>
      <c r="L7" s="1074"/>
      <c r="M7" s="41"/>
      <c r="N7" s="1073" t="s">
        <v>52</v>
      </c>
      <c r="O7" s="1074"/>
      <c r="P7" s="41"/>
      <c r="Q7" s="1073" t="s">
        <v>53</v>
      </c>
      <c r="R7" s="1074"/>
      <c r="T7" s="1112" t="s">
        <v>54</v>
      </c>
      <c r="U7" s="1113"/>
      <c r="V7" s="41"/>
      <c r="W7" s="1073" t="s">
        <v>121</v>
      </c>
      <c r="X7" s="1074"/>
    </row>
    <row r="8" spans="1:24" s="39" customFormat="1" ht="29.25" customHeight="1" x14ac:dyDescent="0.2">
      <c r="A8" s="98"/>
      <c r="B8" s="1118"/>
      <c r="D8" s="38" t="s">
        <v>12</v>
      </c>
      <c r="E8" s="99" t="s">
        <v>74</v>
      </c>
      <c r="F8" s="21"/>
      <c r="G8" s="96"/>
      <c r="H8" s="38" t="s">
        <v>12</v>
      </c>
      <c r="I8" s="99" t="s">
        <v>72</v>
      </c>
      <c r="J8" s="100"/>
      <c r="K8" s="38" t="s">
        <v>12</v>
      </c>
      <c r="L8" s="99" t="s">
        <v>73</v>
      </c>
      <c r="M8" s="100"/>
      <c r="N8" s="38" t="s">
        <v>12</v>
      </c>
      <c r="O8" s="99" t="s">
        <v>73</v>
      </c>
      <c r="P8" s="100"/>
      <c r="Q8" s="38" t="s">
        <v>12</v>
      </c>
      <c r="R8" s="99" t="s">
        <v>73</v>
      </c>
      <c r="T8" s="38" t="s">
        <v>12</v>
      </c>
      <c r="U8" s="99" t="s">
        <v>73</v>
      </c>
      <c r="V8" s="100"/>
      <c r="W8" s="38" t="s">
        <v>12</v>
      </c>
      <c r="X8" s="99" t="s">
        <v>73</v>
      </c>
    </row>
    <row r="9" spans="1:24" s="25" customFormat="1" ht="4.5" customHeight="1" x14ac:dyDescent="0.2">
      <c r="A9" s="50"/>
      <c r="B9" s="101"/>
      <c r="D9" s="101"/>
      <c r="E9" s="101"/>
      <c r="F9" s="102"/>
      <c r="H9" s="102"/>
      <c r="I9" s="101"/>
      <c r="J9" s="101"/>
      <c r="K9" s="102"/>
      <c r="L9" s="101"/>
      <c r="M9" s="101"/>
      <c r="N9" s="102"/>
      <c r="O9" s="101"/>
      <c r="P9" s="101"/>
      <c r="Q9" s="101"/>
      <c r="R9" s="101"/>
      <c r="T9" s="102"/>
      <c r="U9" s="101"/>
      <c r="V9" s="101"/>
      <c r="W9" s="101"/>
      <c r="X9" s="101"/>
    </row>
    <row r="10" spans="1:24" s="104" customFormat="1" ht="18" customHeight="1" x14ac:dyDescent="0.2">
      <c r="A10" s="103"/>
      <c r="B10" s="35" t="s">
        <v>11</v>
      </c>
      <c r="D10" s="105">
        <v>422976</v>
      </c>
      <c r="E10" s="185">
        <v>20.518781086140596</v>
      </c>
      <c r="F10" s="106"/>
      <c r="G10" s="107"/>
      <c r="H10" s="105">
        <v>394981</v>
      </c>
      <c r="I10" s="185">
        <v>93.381421168104097</v>
      </c>
      <c r="J10" s="108"/>
      <c r="K10" s="105">
        <v>86416</v>
      </c>
      <c r="L10" s="185">
        <v>21.878520738972256</v>
      </c>
      <c r="M10" s="109">
        <v>53364</v>
      </c>
      <c r="N10" s="105">
        <v>144590</v>
      </c>
      <c r="O10" s="185">
        <v>36.606824125717438</v>
      </c>
      <c r="P10" s="107">
        <v>53364</v>
      </c>
      <c r="Q10" s="105">
        <v>93431</v>
      </c>
      <c r="R10" s="185">
        <f t="shared" ref="R10:R27" si="0">Q10*100/H10</f>
        <v>23.654555535582723</v>
      </c>
      <c r="S10" s="110"/>
      <c r="T10" s="105">
        <f t="shared" ref="T10:T27" si="1">K10+N10+Q10</f>
        <v>324437</v>
      </c>
      <c r="U10" s="185">
        <f>T10*100/H10</f>
        <v>82.139900400272424</v>
      </c>
      <c r="V10" s="107">
        <v>53364</v>
      </c>
      <c r="W10" s="105">
        <v>70544</v>
      </c>
      <c r="X10" s="185">
        <f>W10*100/H10</f>
        <v>17.860099599727583</v>
      </c>
    </row>
    <row r="11" spans="1:24" s="104" customFormat="1" ht="18" customHeight="1" x14ac:dyDescent="0.2">
      <c r="A11" s="103"/>
      <c r="B11" s="32" t="s">
        <v>10</v>
      </c>
      <c r="D11" s="111">
        <v>53885</v>
      </c>
      <c r="E11" s="186">
        <v>2.6139887814596716</v>
      </c>
      <c r="F11" s="106"/>
      <c r="G11" s="107"/>
      <c r="H11" s="111">
        <v>48404</v>
      </c>
      <c r="I11" s="186">
        <v>89.828338127493737</v>
      </c>
      <c r="J11" s="108"/>
      <c r="K11" s="111">
        <v>11908</v>
      </c>
      <c r="L11" s="186">
        <v>24.601272622097348</v>
      </c>
      <c r="M11" s="109">
        <v>5161</v>
      </c>
      <c r="N11" s="111">
        <v>14660</v>
      </c>
      <c r="O11" s="186">
        <v>30.286753160895795</v>
      </c>
      <c r="P11" s="107">
        <v>5161</v>
      </c>
      <c r="Q11" s="111">
        <v>13797</v>
      </c>
      <c r="R11" s="186">
        <f t="shared" si="0"/>
        <v>28.503842657631601</v>
      </c>
      <c r="S11" s="110"/>
      <c r="T11" s="111">
        <f t="shared" si="1"/>
        <v>40365</v>
      </c>
      <c r="U11" s="186">
        <f t="shared" ref="U11:U27" si="2">T11*100/H11</f>
        <v>83.391868440624748</v>
      </c>
      <c r="V11" s="107">
        <v>5161</v>
      </c>
      <c r="W11" s="111">
        <v>8039</v>
      </c>
      <c r="X11" s="186">
        <f t="shared" ref="X11:X27" si="3">W11*100/H11</f>
        <v>16.608131559375259</v>
      </c>
    </row>
    <row r="12" spans="1:24" s="104" customFormat="1" ht="18" customHeight="1" x14ac:dyDescent="0.2">
      <c r="A12" s="103"/>
      <c r="B12" s="32" t="s">
        <v>40</v>
      </c>
      <c r="D12" s="111">
        <v>47113</v>
      </c>
      <c r="E12" s="186">
        <v>2.2854756140096408</v>
      </c>
      <c r="F12" s="106"/>
      <c r="G12" s="107"/>
      <c r="H12" s="111">
        <v>41140</v>
      </c>
      <c r="I12" s="186">
        <v>87.321970581368205</v>
      </c>
      <c r="J12" s="108"/>
      <c r="K12" s="111">
        <v>7987</v>
      </c>
      <c r="L12" s="186">
        <v>19.414195430238212</v>
      </c>
      <c r="M12" s="109">
        <v>3593</v>
      </c>
      <c r="N12" s="111">
        <v>10896</v>
      </c>
      <c r="O12" s="186">
        <v>26.485172581429264</v>
      </c>
      <c r="P12" s="107">
        <v>3593</v>
      </c>
      <c r="Q12" s="111">
        <v>13525</v>
      </c>
      <c r="R12" s="186">
        <f t="shared" si="0"/>
        <v>32.87554691298007</v>
      </c>
      <c r="S12" s="110"/>
      <c r="T12" s="111">
        <f t="shared" si="1"/>
        <v>32408</v>
      </c>
      <c r="U12" s="186">
        <f t="shared" si="2"/>
        <v>78.774914924647547</v>
      </c>
      <c r="V12" s="107">
        <v>3593</v>
      </c>
      <c r="W12" s="111">
        <v>8732</v>
      </c>
      <c r="X12" s="186">
        <f t="shared" si="3"/>
        <v>21.225085075352457</v>
      </c>
    </row>
    <row r="13" spans="1:24" s="104" customFormat="1" ht="18" customHeight="1" x14ac:dyDescent="0.2">
      <c r="A13" s="103"/>
      <c r="B13" s="32" t="s">
        <v>41</v>
      </c>
      <c r="D13" s="111">
        <v>43539</v>
      </c>
      <c r="E13" s="186">
        <v>2.1120990545786889</v>
      </c>
      <c r="F13" s="106"/>
      <c r="G13" s="107"/>
      <c r="H13" s="111">
        <v>40514</v>
      </c>
      <c r="I13" s="186">
        <v>93.052206068122828</v>
      </c>
      <c r="J13" s="108"/>
      <c r="K13" s="111">
        <v>8372</v>
      </c>
      <c r="L13" s="186">
        <v>20.664461667571704</v>
      </c>
      <c r="M13" s="109">
        <v>2742</v>
      </c>
      <c r="N13" s="111">
        <v>11056</v>
      </c>
      <c r="O13" s="186">
        <v>27.289332082736831</v>
      </c>
      <c r="P13" s="107">
        <v>2742</v>
      </c>
      <c r="Q13" s="111">
        <v>13770</v>
      </c>
      <c r="R13" s="186">
        <f t="shared" si="0"/>
        <v>33.988250974971614</v>
      </c>
      <c r="S13" s="110"/>
      <c r="T13" s="111">
        <f t="shared" si="1"/>
        <v>33198</v>
      </c>
      <c r="U13" s="186">
        <f t="shared" si="2"/>
        <v>81.942044725280155</v>
      </c>
      <c r="V13" s="107">
        <v>2742</v>
      </c>
      <c r="W13" s="111">
        <v>7316</v>
      </c>
      <c r="X13" s="186">
        <f t="shared" si="3"/>
        <v>18.057955274719848</v>
      </c>
    </row>
    <row r="14" spans="1:24" s="104" customFormat="1" ht="18" customHeight="1" x14ac:dyDescent="0.2">
      <c r="A14" s="103"/>
      <c r="B14" s="32" t="s">
        <v>9</v>
      </c>
      <c r="D14" s="111">
        <v>62675</v>
      </c>
      <c r="E14" s="186">
        <v>3.0403961562213029</v>
      </c>
      <c r="F14" s="106"/>
      <c r="G14" s="107"/>
      <c r="H14" s="111">
        <v>52450</v>
      </c>
      <c r="I14" s="186">
        <v>83.685680095731954</v>
      </c>
      <c r="J14" s="108"/>
      <c r="K14" s="111">
        <v>15280</v>
      </c>
      <c r="L14" s="186">
        <v>29.132507149666349</v>
      </c>
      <c r="M14" s="109">
        <v>7296</v>
      </c>
      <c r="N14" s="111">
        <v>16043</v>
      </c>
      <c r="O14" s="186">
        <v>30.587225929456626</v>
      </c>
      <c r="P14" s="107">
        <v>7296</v>
      </c>
      <c r="Q14" s="111">
        <v>14767</v>
      </c>
      <c r="R14" s="186">
        <f t="shared" si="0"/>
        <v>28.154432793136319</v>
      </c>
      <c r="S14" s="110"/>
      <c r="T14" s="111">
        <f t="shared" si="1"/>
        <v>46090</v>
      </c>
      <c r="U14" s="186">
        <f t="shared" si="2"/>
        <v>87.874165872259297</v>
      </c>
      <c r="V14" s="107">
        <v>7296</v>
      </c>
      <c r="W14" s="111">
        <v>6360</v>
      </c>
      <c r="X14" s="186">
        <f t="shared" si="3"/>
        <v>12.125834127740706</v>
      </c>
    </row>
    <row r="15" spans="1:24" s="104" customFormat="1" ht="18" customHeight="1" x14ac:dyDescent="0.2">
      <c r="A15" s="103"/>
      <c r="B15" s="32" t="s">
        <v>8</v>
      </c>
      <c r="D15" s="111">
        <v>23808</v>
      </c>
      <c r="E15" s="186">
        <v>1.154938200036965</v>
      </c>
      <c r="F15" s="106"/>
      <c r="G15" s="107"/>
      <c r="H15" s="111">
        <v>23023</v>
      </c>
      <c r="I15" s="186">
        <v>96.702788978494624</v>
      </c>
      <c r="J15" s="108"/>
      <c r="K15" s="111">
        <v>5662</v>
      </c>
      <c r="L15" s="186">
        <v>24.592798505841984</v>
      </c>
      <c r="M15" s="109">
        <v>3462</v>
      </c>
      <c r="N15" s="111">
        <v>7940</v>
      </c>
      <c r="O15" s="186">
        <v>34.487251878556229</v>
      </c>
      <c r="P15" s="107">
        <v>3462</v>
      </c>
      <c r="Q15" s="111">
        <v>5141</v>
      </c>
      <c r="R15" s="186">
        <f t="shared" si="0"/>
        <v>22.329844068974502</v>
      </c>
      <c r="S15" s="110"/>
      <c r="T15" s="111">
        <f t="shared" si="1"/>
        <v>18743</v>
      </c>
      <c r="U15" s="186">
        <f t="shared" si="2"/>
        <v>81.409894453372715</v>
      </c>
      <c r="V15" s="107">
        <v>3462</v>
      </c>
      <c r="W15" s="111">
        <v>4280</v>
      </c>
      <c r="X15" s="186">
        <f t="shared" si="3"/>
        <v>18.590105546627285</v>
      </c>
    </row>
    <row r="16" spans="1:24" s="104" customFormat="1" ht="18" customHeight="1" x14ac:dyDescent="0.2">
      <c r="A16" s="103"/>
      <c r="B16" s="32" t="s">
        <v>7</v>
      </c>
      <c r="D16" s="111">
        <v>156261</v>
      </c>
      <c r="E16" s="186">
        <v>7.5803006584331394</v>
      </c>
      <c r="F16" s="106"/>
      <c r="G16" s="107"/>
      <c r="H16" s="111">
        <v>146879</v>
      </c>
      <c r="I16" s="186">
        <v>93.99594268563493</v>
      </c>
      <c r="J16" s="108"/>
      <c r="K16" s="111">
        <v>34708</v>
      </c>
      <c r="L16" s="186">
        <v>23.630335173850586</v>
      </c>
      <c r="M16" s="109">
        <v>14325</v>
      </c>
      <c r="N16" s="111">
        <v>40220</v>
      </c>
      <c r="O16" s="186">
        <v>27.383084035158191</v>
      </c>
      <c r="P16" s="107">
        <v>14325</v>
      </c>
      <c r="Q16" s="111">
        <v>46996</v>
      </c>
      <c r="R16" s="186">
        <f t="shared" si="0"/>
        <v>31.9964052042838</v>
      </c>
      <c r="S16" s="110"/>
      <c r="T16" s="111">
        <f t="shared" si="1"/>
        <v>121924</v>
      </c>
      <c r="U16" s="186">
        <f t="shared" si="2"/>
        <v>83.009824413292577</v>
      </c>
      <c r="V16" s="107">
        <v>14325</v>
      </c>
      <c r="W16" s="111">
        <v>24955</v>
      </c>
      <c r="X16" s="186">
        <f t="shared" si="3"/>
        <v>16.990175586707426</v>
      </c>
    </row>
    <row r="17" spans="1:24" s="104" customFormat="1" ht="18" customHeight="1" x14ac:dyDescent="0.2">
      <c r="A17" s="103"/>
      <c r="B17" s="32" t="s">
        <v>43</v>
      </c>
      <c r="D17" s="111">
        <v>95196</v>
      </c>
      <c r="E17" s="186">
        <v>4.6180064218211916</v>
      </c>
      <c r="F17" s="106"/>
      <c r="G17" s="107"/>
      <c r="H17" s="111">
        <v>92354</v>
      </c>
      <c r="I17" s="186">
        <v>97.014580444556501</v>
      </c>
      <c r="J17" s="108"/>
      <c r="K17" s="111">
        <v>22702</v>
      </c>
      <c r="L17" s="186">
        <v>24.5815016133573</v>
      </c>
      <c r="M17" s="109">
        <v>9188</v>
      </c>
      <c r="N17" s="111">
        <v>24691</v>
      </c>
      <c r="O17" s="186">
        <v>26.735171189120123</v>
      </c>
      <c r="P17" s="107">
        <v>9188</v>
      </c>
      <c r="Q17" s="111">
        <v>27946</v>
      </c>
      <c r="R17" s="186">
        <f t="shared" si="0"/>
        <v>30.259653074041189</v>
      </c>
      <c r="S17" s="110"/>
      <c r="T17" s="111">
        <f t="shared" si="1"/>
        <v>75339</v>
      </c>
      <c r="U17" s="186">
        <f t="shared" si="2"/>
        <v>81.576325876518609</v>
      </c>
      <c r="V17" s="107">
        <v>9188</v>
      </c>
      <c r="W17" s="111">
        <v>17015</v>
      </c>
      <c r="X17" s="186">
        <f t="shared" si="3"/>
        <v>18.423674123481387</v>
      </c>
    </row>
    <row r="18" spans="1:24" s="104" customFormat="1" ht="18" customHeight="1" x14ac:dyDescent="0.2">
      <c r="A18" s="103"/>
      <c r="B18" s="32" t="s">
        <v>44</v>
      </c>
      <c r="D18" s="111">
        <v>351972</v>
      </c>
      <c r="E18" s="186">
        <v>17.074340899840838</v>
      </c>
      <c r="F18" s="106"/>
      <c r="G18" s="107"/>
      <c r="H18" s="111">
        <v>324785</v>
      </c>
      <c r="I18" s="186">
        <v>92.275806030025109</v>
      </c>
      <c r="J18" s="108"/>
      <c r="K18" s="111">
        <v>48116</v>
      </c>
      <c r="L18" s="186">
        <v>14.814723586372523</v>
      </c>
      <c r="M18" s="109">
        <v>34612</v>
      </c>
      <c r="N18" s="111">
        <v>95247</v>
      </c>
      <c r="O18" s="186">
        <v>29.326169619902398</v>
      </c>
      <c r="P18" s="107">
        <v>34612</v>
      </c>
      <c r="Q18" s="111">
        <v>104690</v>
      </c>
      <c r="R18" s="186">
        <f t="shared" si="0"/>
        <v>32.233631479286295</v>
      </c>
      <c r="S18" s="110"/>
      <c r="T18" s="111">
        <f t="shared" si="1"/>
        <v>248053</v>
      </c>
      <c r="U18" s="186">
        <f t="shared" si="2"/>
        <v>76.374524685561212</v>
      </c>
      <c r="V18" s="107">
        <v>34612</v>
      </c>
      <c r="W18" s="111">
        <v>76732</v>
      </c>
      <c r="X18" s="186">
        <f t="shared" si="3"/>
        <v>23.625475314438784</v>
      </c>
    </row>
    <row r="19" spans="1:24" s="104" customFormat="1" ht="18" customHeight="1" x14ac:dyDescent="0.2">
      <c r="A19" s="103"/>
      <c r="B19" s="32" t="s">
        <v>6</v>
      </c>
      <c r="D19" s="111">
        <v>206145</v>
      </c>
      <c r="E19" s="186">
        <v>10.000198893087203</v>
      </c>
      <c r="F19" s="106"/>
      <c r="G19" s="107"/>
      <c r="H19" s="111">
        <v>187392</v>
      </c>
      <c r="I19" s="186">
        <v>90.903005166266468</v>
      </c>
      <c r="J19" s="108"/>
      <c r="K19" s="111">
        <v>46628</v>
      </c>
      <c r="L19" s="186">
        <v>24.882599043715846</v>
      </c>
      <c r="M19" s="109">
        <v>13397</v>
      </c>
      <c r="N19" s="111">
        <v>59791</v>
      </c>
      <c r="O19" s="186">
        <v>31.906911714480874</v>
      </c>
      <c r="P19" s="107">
        <v>13397</v>
      </c>
      <c r="Q19" s="111">
        <v>53972</v>
      </c>
      <c r="R19" s="186">
        <f t="shared" si="0"/>
        <v>28.801656420765028</v>
      </c>
      <c r="S19" s="110"/>
      <c r="T19" s="111">
        <f t="shared" si="1"/>
        <v>160391</v>
      </c>
      <c r="U19" s="186">
        <f t="shared" si="2"/>
        <v>85.591167178961754</v>
      </c>
      <c r="V19" s="107">
        <v>13397</v>
      </c>
      <c r="W19" s="111">
        <v>27001</v>
      </c>
      <c r="X19" s="186">
        <f t="shared" si="3"/>
        <v>14.408832821038251</v>
      </c>
    </row>
    <row r="20" spans="1:24" s="104" customFormat="1" ht="18" customHeight="1" x14ac:dyDescent="0.2">
      <c r="A20" s="103"/>
      <c r="B20" s="32" t="s">
        <v>5</v>
      </c>
      <c r="D20" s="111">
        <v>58608</v>
      </c>
      <c r="E20" s="186">
        <v>2.843103915816803</v>
      </c>
      <c r="F20" s="106"/>
      <c r="G20" s="107"/>
      <c r="H20" s="111">
        <v>56080</v>
      </c>
      <c r="I20" s="186">
        <v>95.68659568659568</v>
      </c>
      <c r="J20" s="108"/>
      <c r="K20" s="111">
        <v>13170</v>
      </c>
      <c r="L20" s="186">
        <v>23.484308131241082</v>
      </c>
      <c r="M20" s="109">
        <v>6540</v>
      </c>
      <c r="N20" s="111">
        <v>13402</v>
      </c>
      <c r="O20" s="186">
        <v>23.898002853067048</v>
      </c>
      <c r="P20" s="107">
        <v>6540</v>
      </c>
      <c r="Q20" s="111">
        <v>14180</v>
      </c>
      <c r="R20" s="186">
        <f t="shared" si="0"/>
        <v>25.285306704707562</v>
      </c>
      <c r="S20" s="110"/>
      <c r="T20" s="111">
        <f t="shared" si="1"/>
        <v>40752</v>
      </c>
      <c r="U20" s="186">
        <f t="shared" si="2"/>
        <v>72.667617689015685</v>
      </c>
      <c r="V20" s="107">
        <v>6540</v>
      </c>
      <c r="W20" s="111">
        <v>15328</v>
      </c>
      <c r="X20" s="186">
        <f t="shared" si="3"/>
        <v>27.332382310984308</v>
      </c>
    </row>
    <row r="21" spans="1:24" s="104" customFormat="1" ht="18" customHeight="1" x14ac:dyDescent="0.2">
      <c r="A21" s="103"/>
      <c r="B21" s="32" t="s">
        <v>38</v>
      </c>
      <c r="D21" s="111">
        <v>83723</v>
      </c>
      <c r="E21" s="186">
        <v>4.0614453512136599</v>
      </c>
      <c r="F21" s="106"/>
      <c r="G21" s="107"/>
      <c r="H21" s="111">
        <v>83197</v>
      </c>
      <c r="I21" s="186">
        <v>99.371737754261076</v>
      </c>
      <c r="J21" s="108"/>
      <c r="K21" s="111">
        <v>26594</v>
      </c>
      <c r="L21" s="186">
        <v>31.965094895248626</v>
      </c>
      <c r="M21" s="109">
        <v>13798</v>
      </c>
      <c r="N21" s="111">
        <v>25753</v>
      </c>
      <c r="O21" s="186">
        <v>30.954241138502589</v>
      </c>
      <c r="P21" s="107">
        <v>13798</v>
      </c>
      <c r="Q21" s="111">
        <v>22974</v>
      </c>
      <c r="R21" s="186">
        <f t="shared" si="0"/>
        <v>27.613976465497554</v>
      </c>
      <c r="S21" s="110"/>
      <c r="T21" s="111">
        <f t="shared" si="1"/>
        <v>75321</v>
      </c>
      <c r="U21" s="186">
        <f t="shared" si="2"/>
        <v>90.533312499248765</v>
      </c>
      <c r="V21" s="107">
        <v>13798</v>
      </c>
      <c r="W21" s="111">
        <v>7876</v>
      </c>
      <c r="X21" s="186">
        <f t="shared" si="3"/>
        <v>9.4666875007512292</v>
      </c>
    </row>
    <row r="22" spans="1:24" s="104" customFormat="1" ht="18" customHeight="1" x14ac:dyDescent="0.2">
      <c r="A22" s="103"/>
      <c r="B22" s="32" t="s">
        <v>45</v>
      </c>
      <c r="D22" s="111">
        <v>237594</v>
      </c>
      <c r="E22" s="186">
        <v>11.525805892959621</v>
      </c>
      <c r="F22" s="106"/>
      <c r="G22" s="107"/>
      <c r="H22" s="111">
        <v>237448</v>
      </c>
      <c r="I22" s="186">
        <v>99.938550636800599</v>
      </c>
      <c r="J22" s="108"/>
      <c r="K22" s="111">
        <v>61086</v>
      </c>
      <c r="L22" s="186">
        <v>25.726053704390015</v>
      </c>
      <c r="M22" s="109">
        <v>24812</v>
      </c>
      <c r="N22" s="111">
        <v>69276</v>
      </c>
      <c r="O22" s="186">
        <v>29.175229945082712</v>
      </c>
      <c r="P22" s="107">
        <v>24812</v>
      </c>
      <c r="Q22" s="111">
        <v>55445</v>
      </c>
      <c r="R22" s="186">
        <f t="shared" si="0"/>
        <v>23.3503756611974</v>
      </c>
      <c r="S22" s="110"/>
      <c r="T22" s="111">
        <f t="shared" si="1"/>
        <v>185807</v>
      </c>
      <c r="U22" s="186">
        <f t="shared" si="2"/>
        <v>78.251659310670121</v>
      </c>
      <c r="V22" s="107">
        <v>24812</v>
      </c>
      <c r="W22" s="111">
        <v>51641</v>
      </c>
      <c r="X22" s="186">
        <f t="shared" si="3"/>
        <v>21.748340689329876</v>
      </c>
    </row>
    <row r="23" spans="1:24" s="104" customFormat="1" ht="18" customHeight="1" x14ac:dyDescent="0.2">
      <c r="A23" s="103">
        <v>47094</v>
      </c>
      <c r="B23" s="32" t="s">
        <v>46</v>
      </c>
      <c r="D23" s="111">
        <v>62443</v>
      </c>
      <c r="E23" s="186">
        <v>3.029141718116104</v>
      </c>
      <c r="F23" s="106"/>
      <c r="G23" s="107"/>
      <c r="H23" s="111">
        <v>53715</v>
      </c>
      <c r="I23" s="186">
        <v>86.022452476658714</v>
      </c>
      <c r="J23" s="108"/>
      <c r="K23" s="111">
        <v>14778</v>
      </c>
      <c r="L23" s="186">
        <v>27.511868193242112</v>
      </c>
      <c r="M23" s="109">
        <v>10064</v>
      </c>
      <c r="N23" s="111">
        <v>18391</v>
      </c>
      <c r="O23" s="186">
        <v>34.238108535790751</v>
      </c>
      <c r="P23" s="107">
        <v>10064</v>
      </c>
      <c r="Q23" s="111">
        <v>14130</v>
      </c>
      <c r="R23" s="186">
        <f t="shared" si="0"/>
        <v>26.305501256632226</v>
      </c>
      <c r="S23" s="110"/>
      <c r="T23" s="111">
        <f t="shared" si="1"/>
        <v>47299</v>
      </c>
      <c r="U23" s="186">
        <f t="shared" si="2"/>
        <v>88.055477985665078</v>
      </c>
      <c r="V23" s="107">
        <v>10064</v>
      </c>
      <c r="W23" s="111">
        <v>6416</v>
      </c>
      <c r="X23" s="186">
        <f t="shared" si="3"/>
        <v>11.944522014334916</v>
      </c>
    </row>
    <row r="24" spans="1:24" s="104" customFormat="1" ht="18" customHeight="1" x14ac:dyDescent="0.2">
      <c r="B24" s="32" t="s">
        <v>47</v>
      </c>
      <c r="D24" s="112">
        <v>22127</v>
      </c>
      <c r="E24" s="186">
        <v>1.073392034283347</v>
      </c>
      <c r="F24" s="106"/>
      <c r="G24" s="107"/>
      <c r="H24" s="111">
        <v>22051</v>
      </c>
      <c r="I24" s="186">
        <v>99.656528223437434</v>
      </c>
      <c r="J24" s="108"/>
      <c r="K24" s="112">
        <v>3618</v>
      </c>
      <c r="L24" s="186">
        <v>16.407419164663732</v>
      </c>
      <c r="M24" s="109">
        <v>1275</v>
      </c>
      <c r="N24" s="111">
        <v>6333</v>
      </c>
      <c r="O24" s="186">
        <v>28.719785950750534</v>
      </c>
      <c r="P24" s="107">
        <v>1275</v>
      </c>
      <c r="Q24" s="111">
        <v>6781</v>
      </c>
      <c r="R24" s="186">
        <f t="shared" si="0"/>
        <v>30.751439843998003</v>
      </c>
      <c r="S24" s="110"/>
      <c r="T24" s="112">
        <f t="shared" si="1"/>
        <v>16732</v>
      </c>
      <c r="U24" s="186">
        <f t="shared" si="2"/>
        <v>75.87864495941227</v>
      </c>
      <c r="V24" s="107">
        <v>1275</v>
      </c>
      <c r="W24" s="111">
        <v>5319</v>
      </c>
      <c r="X24" s="186">
        <f t="shared" si="3"/>
        <v>24.12135504058773</v>
      </c>
    </row>
    <row r="25" spans="1:24" s="104" customFormat="1" ht="18" customHeight="1" x14ac:dyDescent="0.2">
      <c r="B25" s="32" t="s">
        <v>48</v>
      </c>
      <c r="D25" s="112">
        <v>113565</v>
      </c>
      <c r="E25" s="186">
        <v>5.5090959630039453</v>
      </c>
      <c r="F25" s="106"/>
      <c r="G25" s="107"/>
      <c r="H25" s="111">
        <v>113145</v>
      </c>
      <c r="I25" s="186">
        <v>99.630167745344082</v>
      </c>
      <c r="J25" s="108"/>
      <c r="K25" s="112">
        <v>19621</v>
      </c>
      <c r="L25" s="186">
        <v>17.34146449246542</v>
      </c>
      <c r="M25" s="109">
        <v>8030</v>
      </c>
      <c r="N25" s="112">
        <v>26368</v>
      </c>
      <c r="O25" s="186">
        <v>23.304609129877591</v>
      </c>
      <c r="P25" s="107">
        <v>8030</v>
      </c>
      <c r="Q25" s="111">
        <v>35968</v>
      </c>
      <c r="R25" s="186">
        <f t="shared" si="0"/>
        <v>31.789296919881568</v>
      </c>
      <c r="S25" s="110"/>
      <c r="T25" s="112">
        <f t="shared" si="1"/>
        <v>81957</v>
      </c>
      <c r="U25" s="186">
        <f t="shared" si="2"/>
        <v>72.435370542224575</v>
      </c>
      <c r="V25" s="107">
        <v>8030</v>
      </c>
      <c r="W25" s="111">
        <v>31188</v>
      </c>
      <c r="X25" s="186">
        <f t="shared" si="3"/>
        <v>27.564629457775421</v>
      </c>
    </row>
    <row r="26" spans="1:24" s="104" customFormat="1" ht="18" customHeight="1" x14ac:dyDescent="0.2">
      <c r="B26" s="32" t="s">
        <v>49</v>
      </c>
      <c r="D26" s="112">
        <v>14582</v>
      </c>
      <c r="E26" s="187">
        <v>0.70738024331901139</v>
      </c>
      <c r="F26" s="106"/>
      <c r="G26" s="107"/>
      <c r="H26" s="111">
        <v>14522</v>
      </c>
      <c r="I26" s="187">
        <v>99.58853380880538</v>
      </c>
      <c r="J26" s="108"/>
      <c r="K26" s="112">
        <v>2611</v>
      </c>
      <c r="L26" s="186">
        <v>17.979617132626359</v>
      </c>
      <c r="M26" s="109">
        <v>1753</v>
      </c>
      <c r="N26" s="112">
        <v>4272</v>
      </c>
      <c r="O26" s="187">
        <v>29.417435614929072</v>
      </c>
      <c r="P26" s="113">
        <v>1753</v>
      </c>
      <c r="Q26" s="111">
        <v>3711</v>
      </c>
      <c r="R26" s="187">
        <f t="shared" si="0"/>
        <v>25.554331359316897</v>
      </c>
      <c r="S26" s="110"/>
      <c r="T26" s="112">
        <f t="shared" si="1"/>
        <v>10594</v>
      </c>
      <c r="U26" s="187">
        <f t="shared" si="2"/>
        <v>72.951384106872325</v>
      </c>
      <c r="V26" s="113">
        <v>1753</v>
      </c>
      <c r="W26" s="111">
        <v>3928</v>
      </c>
      <c r="X26" s="187">
        <f t="shared" si="3"/>
        <v>27.048615893127668</v>
      </c>
    </row>
    <row r="27" spans="1:24" s="104" customFormat="1" ht="18" customHeight="1" x14ac:dyDescent="0.2">
      <c r="B27" s="31" t="s">
        <v>4</v>
      </c>
      <c r="D27" s="114">
        <v>5197</v>
      </c>
      <c r="E27" s="188">
        <v>0.25210911565827065</v>
      </c>
      <c r="F27" s="106"/>
      <c r="G27" s="107"/>
      <c r="H27" s="115">
        <v>5003</v>
      </c>
      <c r="I27" s="188">
        <v>96.267077159899941</v>
      </c>
      <c r="J27" s="108"/>
      <c r="K27" s="114">
        <v>1218</v>
      </c>
      <c r="L27" s="192">
        <v>24.345392764341394</v>
      </c>
      <c r="M27" s="109">
        <v>384</v>
      </c>
      <c r="N27" s="114">
        <v>1353</v>
      </c>
      <c r="O27" s="188">
        <v>27.043773735758545</v>
      </c>
      <c r="P27" s="113">
        <v>384</v>
      </c>
      <c r="Q27" s="115">
        <v>1127</v>
      </c>
      <c r="R27" s="188">
        <f t="shared" si="0"/>
        <v>22.52648410953428</v>
      </c>
      <c r="S27" s="110"/>
      <c r="T27" s="114">
        <f t="shared" si="1"/>
        <v>3698</v>
      </c>
      <c r="U27" s="188">
        <f t="shared" si="2"/>
        <v>73.915650609634213</v>
      </c>
      <c r="V27" s="113">
        <v>384</v>
      </c>
      <c r="W27" s="115">
        <v>1305</v>
      </c>
      <c r="X27" s="188">
        <f t="shared" si="3"/>
        <v>26.08434939036578</v>
      </c>
    </row>
    <row r="28" spans="1:24" s="25" customFormat="1" ht="4.5" customHeight="1" x14ac:dyDescent="0.2">
      <c r="A28" s="50"/>
      <c r="B28" s="80"/>
      <c r="D28" s="101"/>
      <c r="E28" s="189"/>
      <c r="F28" s="116"/>
      <c r="G28" s="107"/>
      <c r="H28" s="117"/>
      <c r="I28" s="191"/>
      <c r="J28" s="108"/>
      <c r="K28" s="118"/>
      <c r="L28" s="191"/>
      <c r="M28" s="110"/>
      <c r="N28" s="118"/>
      <c r="O28" s="191"/>
      <c r="P28" s="110"/>
      <c r="Q28" s="119"/>
      <c r="R28" s="191"/>
      <c r="S28" s="110"/>
      <c r="T28" s="118"/>
      <c r="U28" s="191"/>
      <c r="V28" s="110"/>
      <c r="W28" s="119"/>
      <c r="X28" s="191"/>
    </row>
    <row r="29" spans="1:24" s="41" customFormat="1" ht="18" customHeight="1" x14ac:dyDescent="0.2">
      <c r="B29" s="24" t="s">
        <v>3</v>
      </c>
      <c r="D29" s="49">
        <f>SUM(D10:D28)</f>
        <v>2061409</v>
      </c>
      <c r="E29" s="190">
        <f>SUM(E10:E27)</f>
        <v>100</v>
      </c>
      <c r="F29" s="120"/>
      <c r="G29" s="107"/>
      <c r="H29" s="49">
        <f>SUM(H10:H28)</f>
        <v>1937083</v>
      </c>
      <c r="I29" s="190">
        <f>H29*100/D29</f>
        <v>93.9688824488493</v>
      </c>
      <c r="J29" s="108"/>
      <c r="K29" s="49">
        <f>SUM(K10:K28)</f>
        <v>430475</v>
      </c>
      <c r="L29" s="190">
        <f>K29*100/H29</f>
        <v>22.222847446392333</v>
      </c>
      <c r="M29" s="110"/>
      <c r="N29" s="49">
        <f>SUM(N10:N28)</f>
        <v>590282</v>
      </c>
      <c r="O29" s="190">
        <f>N29*100/H29</f>
        <v>30.47272625901936</v>
      </c>
      <c r="P29" s="110"/>
      <c r="Q29" s="121">
        <f>SUM(Q10:Q28)</f>
        <v>542351</v>
      </c>
      <c r="R29" s="190">
        <f>Q29*100/H29</f>
        <v>27.998335641787161</v>
      </c>
      <c r="S29" s="110"/>
      <c r="T29" s="49">
        <f>SUM(T10:T27)</f>
        <v>1563108</v>
      </c>
      <c r="U29" s="190">
        <f>T29*100/H29</f>
        <v>80.693909347198854</v>
      </c>
      <c r="V29" s="110"/>
      <c r="W29" s="121">
        <f>SUM(W10:W28)</f>
        <v>373975</v>
      </c>
      <c r="X29" s="190">
        <f>W29*100/H29</f>
        <v>19.306090652801146</v>
      </c>
    </row>
    <row r="30" spans="1:24" s="536" customFormat="1" ht="6.75" customHeight="1" x14ac:dyDescent="0.2">
      <c r="B30" s="184" t="s">
        <v>42</v>
      </c>
      <c r="C30" s="997"/>
      <c r="D30" s="997"/>
      <c r="E30" s="997"/>
      <c r="F30" s="997"/>
    </row>
    <row r="31" spans="1:24" s="361" customFormat="1" x14ac:dyDescent="0.2">
      <c r="B31" s="184" t="s">
        <v>50</v>
      </c>
      <c r="H31" s="998"/>
    </row>
    <row r="32" spans="1:24" s="361" customFormat="1" x14ac:dyDescent="0.2"/>
    <row r="33" spans="2:25" s="361" customFormat="1" x14ac:dyDescent="0.2"/>
    <row r="34" spans="2:25" s="361" customFormat="1" x14ac:dyDescent="0.2"/>
    <row r="35" spans="2:25" s="361" customFormat="1" x14ac:dyDescent="0.2"/>
    <row r="36" spans="2:25" s="361" customFormat="1" x14ac:dyDescent="0.2"/>
    <row r="37" spans="2:25" s="361" customFormat="1" x14ac:dyDescent="0.2">
      <c r="B37" s="492" t="s">
        <v>42</v>
      </c>
      <c r="C37" s="492"/>
      <c r="D37" s="492"/>
      <c r="E37" s="492"/>
      <c r="F37" s="492"/>
      <c r="G37" s="492"/>
      <c r="H37" s="492"/>
      <c r="I37" s="492"/>
      <c r="J37" s="492"/>
      <c r="K37" s="853" t="e">
        <f>GETPIVOTDATA("Cuenta número de expedientes",#REF!,"CCAA",$B37,"Grado",K$7)</f>
        <v>#REF!</v>
      </c>
      <c r="L37" s="604" t="e">
        <f t="shared" ref="L37:L38" si="4">K37*100/H37</f>
        <v>#REF!</v>
      </c>
      <c r="M37" s="854">
        <v>1753</v>
      </c>
      <c r="N37" s="853" t="e">
        <f>GETPIVOTDATA("Cuenta número de expedientes",#REF!,"CCAA",$B37,"Grado",N$7)</f>
        <v>#REF!</v>
      </c>
      <c r="O37" s="855" t="e">
        <f t="shared" ref="O37:O38" si="5">N37*100/H37</f>
        <v>#REF!</v>
      </c>
      <c r="P37" s="856">
        <v>1753</v>
      </c>
      <c r="Q37" s="857" t="e">
        <f>GETPIVOTDATA("Cuenta número de expedientes",#REF!,"CCAA",$B37,"Grado",Q$7)</f>
        <v>#REF!</v>
      </c>
      <c r="R37" s="855" t="e">
        <f t="shared" ref="R37:R38" si="6">Q37*100/H37</f>
        <v>#REF!</v>
      </c>
      <c r="S37" s="858"/>
      <c r="T37" s="853" t="e">
        <f t="shared" ref="T37:T38" si="7">K37+N37+Q37</f>
        <v>#REF!</v>
      </c>
      <c r="U37" s="855" t="e">
        <f t="shared" ref="U37:U38" si="8">T37*100/H37</f>
        <v>#REF!</v>
      </c>
      <c r="V37" s="856">
        <v>1753</v>
      </c>
      <c r="W37" s="857" t="e">
        <f>GETPIVOTDATA("Cuenta número de expedientes",#REF!,"CCAA",$B37,"Grado",W$7)</f>
        <v>#REF!</v>
      </c>
      <c r="X37" s="855" t="e">
        <f t="shared" ref="X37:X38" si="9">W37*100/H37</f>
        <v>#REF!</v>
      </c>
      <c r="Y37" s="492"/>
    </row>
    <row r="38" spans="2:25" s="361" customFormat="1" x14ac:dyDescent="0.2">
      <c r="B38" s="492" t="s">
        <v>50</v>
      </c>
      <c r="C38" s="492"/>
      <c r="D38" s="492"/>
      <c r="E38" s="492"/>
      <c r="F38" s="492"/>
      <c r="G38" s="492"/>
      <c r="H38" s="492"/>
      <c r="I38" s="492"/>
      <c r="J38" s="492"/>
      <c r="K38" s="853" t="e">
        <f>GETPIVOTDATA("Cuenta número de expedientes",#REF!,"CCAA",$B38,"Grado",K$7)</f>
        <v>#REF!</v>
      </c>
      <c r="L38" s="604" t="e">
        <f t="shared" si="4"/>
        <v>#REF!</v>
      </c>
      <c r="M38" s="854">
        <v>1753</v>
      </c>
      <c r="N38" s="853" t="e">
        <f>GETPIVOTDATA("Cuenta número de expedientes",#REF!,"CCAA",$B38,"Grado",N$7)</f>
        <v>#REF!</v>
      </c>
      <c r="O38" s="855" t="e">
        <f t="shared" si="5"/>
        <v>#REF!</v>
      </c>
      <c r="P38" s="856">
        <v>1753</v>
      </c>
      <c r="Q38" s="857" t="e">
        <f>GETPIVOTDATA("Cuenta número de expedientes",#REF!,"CCAA",$B38,"Grado",Q$7)</f>
        <v>#REF!</v>
      </c>
      <c r="R38" s="855" t="e">
        <f t="shared" si="6"/>
        <v>#REF!</v>
      </c>
      <c r="S38" s="858"/>
      <c r="T38" s="853" t="e">
        <f t="shared" si="7"/>
        <v>#REF!</v>
      </c>
      <c r="U38" s="855" t="e">
        <f t="shared" si="8"/>
        <v>#REF!</v>
      </c>
      <c r="V38" s="856">
        <v>1753</v>
      </c>
      <c r="W38" s="857" t="e">
        <f>GETPIVOTDATA("Cuenta número de expedientes",#REF!,"CCAA",$B38,"Grado",W$7)</f>
        <v>#REF!</v>
      </c>
      <c r="X38" s="855" t="e">
        <f t="shared" si="9"/>
        <v>#REF!</v>
      </c>
      <c r="Y38" s="492"/>
    </row>
    <row r="39" spans="2:25" s="361" customFormat="1" x14ac:dyDescent="0.2"/>
    <row r="40" spans="2:25" s="361" customFormat="1" x14ac:dyDescent="0.2"/>
    <row r="41" spans="2:25" s="361" customFormat="1" x14ac:dyDescent="0.2"/>
    <row r="42" spans="2:25" s="361" customFormat="1" x14ac:dyDescent="0.2"/>
    <row r="43" spans="2:25" s="674" customFormat="1" x14ac:dyDescent="0.2"/>
    <row r="44" spans="2:25" s="674" customFormat="1" x14ac:dyDescent="0.2"/>
  </sheetData>
  <mergeCells count="12">
    <mergeCell ref="W7:X7"/>
    <mergeCell ref="B4:X4"/>
    <mergeCell ref="B5:X5"/>
    <mergeCell ref="N7:O7"/>
    <mergeCell ref="Q7:R7"/>
    <mergeCell ref="T7:U7"/>
    <mergeCell ref="H2:O2"/>
    <mergeCell ref="B2:F2"/>
    <mergeCell ref="B7:B8"/>
    <mergeCell ref="D7:E7"/>
    <mergeCell ref="H7:I7"/>
    <mergeCell ref="K7:L7"/>
  </mergeCells>
  <conditionalFormatting sqref="H10:H27">
    <cfRule type="cellIs" dxfId="11" priority="13" stopIfTrue="1" operator="greaterThan">
      <formula>$D$10</formula>
    </cfRule>
  </conditionalFormatting>
  <conditionalFormatting sqref="I15:I27 J15:J29">
    <cfRule type="cellIs" dxfId="10" priority="18" stopIfTrue="1" operator="greaterThan">
      <formula>100</formula>
    </cfRule>
  </conditionalFormatting>
  <conditionalFormatting sqref="I10:J14">
    <cfRule type="cellIs" dxfId="9" priority="17" stopIfTrue="1" operator="greaterThan">
      <formula>100</formula>
    </cfRule>
  </conditionalFormatting>
  <conditionalFormatting sqref="L10:L27 O10:P27">
    <cfRule type="cellIs" dxfId="8" priority="15" stopIfTrue="1" operator="greaterThan">
      <formula>100</formula>
    </cfRule>
  </conditionalFormatting>
  <conditionalFormatting sqref="L37:L38 O37:P38">
    <cfRule type="cellIs" dxfId="7" priority="3" stopIfTrue="1" operator="greaterThan">
      <formula>100</formula>
    </cfRule>
  </conditionalFormatting>
  <conditionalFormatting sqref="R10:R27">
    <cfRule type="cellIs" dxfId="6" priority="16" stopIfTrue="1" operator="greaterThan">
      <formula>100</formula>
    </cfRule>
  </conditionalFormatting>
  <conditionalFormatting sqref="R37:R38">
    <cfRule type="cellIs" dxfId="5" priority="4" stopIfTrue="1" operator="greaterThan">
      <formula>100</formula>
    </cfRule>
  </conditionalFormatting>
  <conditionalFormatting sqref="U10:V27">
    <cfRule type="cellIs" dxfId="4" priority="11" stopIfTrue="1" operator="greaterThan">
      <formula>100</formula>
    </cfRule>
  </conditionalFormatting>
  <conditionalFormatting sqref="U37:V38">
    <cfRule type="cellIs" dxfId="3" priority="1" stopIfTrue="1" operator="greaterThan">
      <formula>100</formula>
    </cfRule>
  </conditionalFormatting>
  <conditionalFormatting sqref="X10:X27">
    <cfRule type="cellIs" dxfId="2" priority="12" stopIfTrue="1" operator="greaterThan">
      <formula>100</formula>
    </cfRule>
  </conditionalFormatting>
  <conditionalFormatting sqref="X37:X38">
    <cfRule type="cellIs" dxfId="1" priority="2" stopIfTrue="1" operator="greaterThan">
      <formula>100</formula>
    </cfRule>
  </conditionalFormatting>
  <printOptions horizontalCentered="1"/>
  <pageMargins left="0" right="0" top="0.43307086614173229" bottom="0.43307086614173229" header="0" footer="0"/>
  <pageSetup paperSize="9" scale="84"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9.75" customHeight="1" x14ac:dyDescent="0.2">
      <c r="B3" s="1046" t="s">
        <v>411</v>
      </c>
      <c r="C3" s="1046"/>
      <c r="D3" s="1046"/>
      <c r="E3" s="1046"/>
      <c r="F3" s="1046"/>
      <c r="G3" s="1046"/>
      <c r="H3" s="1046"/>
      <c r="I3" s="1046"/>
      <c r="J3" s="1046"/>
      <c r="K3" s="1046"/>
      <c r="L3" s="1046"/>
      <c r="M3" s="1046"/>
      <c r="N3" s="1046"/>
      <c r="O3" s="1046"/>
      <c r="P3" s="1046"/>
      <c r="Q3" s="1046"/>
      <c r="R3" s="1046"/>
      <c r="S3" s="1046"/>
      <c r="T3" s="1046"/>
      <c r="U3" s="1046"/>
      <c r="V3" s="1046"/>
      <c r="W3" s="1046"/>
      <c r="X3" s="1046"/>
      <c r="Y3" s="13"/>
    </row>
    <row r="4" spans="2:25" s="7" customFormat="1" ht="14.25" customHeight="1" x14ac:dyDescent="0.2">
      <c r="B4" s="1049" t="str">
        <f>porsaad!B6</f>
        <v>Situación a 30 de noviembre de 2023</v>
      </c>
      <c r="C4" s="1049"/>
      <c r="D4" s="1049"/>
      <c r="E4" s="1049"/>
      <c r="F4" s="1049"/>
      <c r="G4" s="1049"/>
      <c r="H4" s="1049"/>
      <c r="I4" s="1049"/>
      <c r="J4" s="1049"/>
      <c r="K4" s="1049"/>
      <c r="L4" s="1049"/>
      <c r="M4" s="1049"/>
      <c r="N4" s="1049"/>
      <c r="O4" s="1049"/>
      <c r="P4" s="1049"/>
      <c r="Q4" s="1049"/>
      <c r="R4" s="1049"/>
      <c r="S4" s="1049"/>
      <c r="T4" s="1049"/>
      <c r="U4" s="1049"/>
      <c r="V4" s="1049"/>
      <c r="W4" s="1049"/>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518" customFormat="1" ht="19.5" customHeight="1" x14ac:dyDescent="0.2">
      <c r="F6" s="1119" t="s">
        <v>55</v>
      </c>
      <c r="G6" s="1119"/>
      <c r="H6" s="1119"/>
      <c r="I6" s="1119"/>
      <c r="J6" s="1119"/>
      <c r="K6" s="1119"/>
      <c r="L6" s="1119"/>
      <c r="M6" s="1119"/>
      <c r="N6" s="1119"/>
      <c r="O6" s="1119"/>
      <c r="P6" s="1119"/>
      <c r="Q6" s="1119"/>
      <c r="R6" s="1119"/>
      <c r="S6" s="1119"/>
      <c r="T6" s="1119"/>
      <c r="U6" s="1119"/>
      <c r="V6" s="1119"/>
      <c r="W6" s="1119"/>
      <c r="X6" s="541"/>
      <c r="Y6" s="541"/>
    </row>
    <row r="7" spans="2:25" s="518" customFormat="1" ht="64.5" customHeight="1" x14ac:dyDescent="0.2">
      <c r="B7" s="1120" t="s">
        <v>15</v>
      </c>
      <c r="C7" s="542"/>
      <c r="D7" s="543"/>
      <c r="E7" s="542"/>
      <c r="F7" s="1121" t="s">
        <v>35</v>
      </c>
      <c r="G7" s="1121"/>
      <c r="H7" s="1121" t="s">
        <v>36</v>
      </c>
      <c r="I7" s="1121"/>
      <c r="J7" s="1121" t="s">
        <v>51</v>
      </c>
      <c r="K7" s="1121"/>
      <c r="L7" s="1121" t="s">
        <v>37</v>
      </c>
      <c r="M7" s="1121"/>
      <c r="N7" s="1121" t="s">
        <v>199</v>
      </c>
      <c r="O7" s="1121"/>
      <c r="P7" s="543"/>
      <c r="Q7" s="543"/>
    </row>
    <row r="8" spans="2:25" s="542" customFormat="1" ht="20.25" customHeight="1" x14ac:dyDescent="0.2">
      <c r="B8" s="1120"/>
      <c r="C8" s="544"/>
      <c r="D8" s="543"/>
      <c r="E8" s="544"/>
      <c r="F8" s="543" t="s">
        <v>12</v>
      </c>
      <c r="G8" s="543" t="s">
        <v>31</v>
      </c>
      <c r="H8" s="543" t="s">
        <v>12</v>
      </c>
      <c r="I8" s="543" t="s">
        <v>31</v>
      </c>
      <c r="J8" s="543" t="s">
        <v>12</v>
      </c>
      <c r="K8" s="543" t="s">
        <v>31</v>
      </c>
      <c r="L8" s="543" t="s">
        <v>12</v>
      </c>
      <c r="M8" s="543" t="s">
        <v>31</v>
      </c>
      <c r="N8" s="543" t="s">
        <v>12</v>
      </c>
      <c r="O8" s="543" t="s">
        <v>31</v>
      </c>
      <c r="P8" s="543"/>
      <c r="Q8" s="543"/>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c r="F10" s="551">
        <f>'31dictsaad'!K10</f>
        <v>86416</v>
      </c>
      <c r="G10" s="552">
        <f t="shared" ref="G10:O29" si="0">F10*100/$N10</f>
        <v>21.878520738972256</v>
      </c>
      <c r="H10" s="551">
        <f>'31dictsaad'!N10</f>
        <v>144590</v>
      </c>
      <c r="I10" s="552">
        <f t="shared" ref="I10:I27" si="1">H10*100/$N10</f>
        <v>36.606824125717438</v>
      </c>
      <c r="J10" s="551">
        <f>'31dictsaad'!Q10</f>
        <v>93431</v>
      </c>
      <c r="K10" s="552">
        <f t="shared" ref="K10:K27" si="2">J10*100/$N10</f>
        <v>23.654555535582723</v>
      </c>
      <c r="L10" s="551">
        <f>'31dictsaad'!W10</f>
        <v>70544</v>
      </c>
      <c r="M10" s="552">
        <f t="shared" ref="M10:M27" si="3">L10*100/$N10</f>
        <v>17.860099599727583</v>
      </c>
      <c r="N10" s="551">
        <f>F10+H10+J10+L10</f>
        <v>394981</v>
      </c>
      <c r="O10" s="552">
        <f>G10+I10+K10+M10</f>
        <v>100</v>
      </c>
      <c r="P10" s="553"/>
      <c r="Q10" s="553"/>
    </row>
    <row r="11" spans="2:25" s="549" customFormat="1" ht="18" customHeight="1" x14ac:dyDescent="0.2">
      <c r="B11" s="531" t="s">
        <v>10</v>
      </c>
      <c r="C11" s="546"/>
      <c r="D11" s="550"/>
      <c r="F11" s="551">
        <f>'31dictsaad'!K11</f>
        <v>11908</v>
      </c>
      <c r="G11" s="552">
        <f t="shared" si="0"/>
        <v>24.601272622097348</v>
      </c>
      <c r="H11" s="551">
        <f>'31dictsaad'!N11</f>
        <v>14660</v>
      </c>
      <c r="I11" s="552">
        <f t="shared" si="1"/>
        <v>30.286753160895795</v>
      </c>
      <c r="J11" s="551">
        <f>'31dictsaad'!Q11</f>
        <v>13797</v>
      </c>
      <c r="K11" s="552">
        <f t="shared" si="2"/>
        <v>28.503842657631601</v>
      </c>
      <c r="L11" s="551">
        <f>'31dictsaad'!W11</f>
        <v>8039</v>
      </c>
      <c r="M11" s="552">
        <f t="shared" si="3"/>
        <v>16.608131559375259</v>
      </c>
      <c r="N11" s="551">
        <f t="shared" ref="N11:O27" si="4">F11+H11+J11+L11</f>
        <v>48404</v>
      </c>
      <c r="O11" s="552">
        <f t="shared" si="4"/>
        <v>100</v>
      </c>
      <c r="P11" s="553"/>
      <c r="Q11" s="553"/>
    </row>
    <row r="12" spans="2:25" s="549" customFormat="1" ht="22.5" customHeight="1" x14ac:dyDescent="0.2">
      <c r="B12" s="531" t="s">
        <v>40</v>
      </c>
      <c r="C12" s="546"/>
      <c r="D12" s="550"/>
      <c r="F12" s="550">
        <f>'31dictsaad'!K12</f>
        <v>7987</v>
      </c>
      <c r="G12" s="552">
        <f t="shared" si="0"/>
        <v>19.414195430238212</v>
      </c>
      <c r="H12" s="550">
        <f>'31dictsaad'!N12</f>
        <v>10896</v>
      </c>
      <c r="I12" s="552">
        <f t="shared" si="1"/>
        <v>26.485172581429264</v>
      </c>
      <c r="J12" s="550">
        <f>'31dictsaad'!Q12</f>
        <v>13525</v>
      </c>
      <c r="K12" s="552">
        <f t="shared" si="2"/>
        <v>32.87554691298007</v>
      </c>
      <c r="L12" s="550">
        <f>'31dictsaad'!W12</f>
        <v>8732</v>
      </c>
      <c r="M12" s="552">
        <f t="shared" si="3"/>
        <v>21.225085075352457</v>
      </c>
      <c r="N12" s="551">
        <f t="shared" si="4"/>
        <v>41140</v>
      </c>
      <c r="O12" s="552">
        <f t="shared" si="4"/>
        <v>100</v>
      </c>
      <c r="P12" s="553"/>
      <c r="Q12" s="553"/>
    </row>
    <row r="13" spans="2:25" s="549" customFormat="1" ht="18" customHeight="1" x14ac:dyDescent="0.2">
      <c r="B13" s="531" t="s">
        <v>41</v>
      </c>
      <c r="C13" s="546"/>
      <c r="D13" s="550"/>
      <c r="F13" s="551">
        <f>'31dictsaad'!K13</f>
        <v>8372</v>
      </c>
      <c r="G13" s="552">
        <f t="shared" si="0"/>
        <v>20.664461667571704</v>
      </c>
      <c r="H13" s="551">
        <f>'31dictsaad'!N13</f>
        <v>11056</v>
      </c>
      <c r="I13" s="552">
        <f t="shared" si="1"/>
        <v>27.289332082736831</v>
      </c>
      <c r="J13" s="551">
        <f>'31dictsaad'!Q13</f>
        <v>13770</v>
      </c>
      <c r="K13" s="552">
        <f t="shared" si="2"/>
        <v>33.988250974971614</v>
      </c>
      <c r="L13" s="551">
        <f>'31dictsaad'!W13</f>
        <v>7316</v>
      </c>
      <c r="M13" s="552">
        <f t="shared" si="3"/>
        <v>18.057955274719848</v>
      </c>
      <c r="N13" s="551">
        <f t="shared" si="4"/>
        <v>40514</v>
      </c>
      <c r="O13" s="552">
        <f t="shared" si="4"/>
        <v>99.999999999999986</v>
      </c>
      <c r="P13" s="553"/>
      <c r="Q13" s="553"/>
    </row>
    <row r="14" spans="2:25" s="549" customFormat="1" ht="18" customHeight="1" x14ac:dyDescent="0.2">
      <c r="B14" s="531" t="s">
        <v>9</v>
      </c>
      <c r="C14" s="546"/>
      <c r="D14" s="550"/>
      <c r="F14" s="551">
        <f>'31dictsaad'!K14</f>
        <v>15280</v>
      </c>
      <c r="G14" s="552">
        <f t="shared" si="0"/>
        <v>29.132507149666349</v>
      </c>
      <c r="H14" s="551">
        <f>'31dictsaad'!N14</f>
        <v>16043</v>
      </c>
      <c r="I14" s="552">
        <f t="shared" si="1"/>
        <v>30.587225929456626</v>
      </c>
      <c r="J14" s="551">
        <f>'31dictsaad'!Q14</f>
        <v>14767</v>
      </c>
      <c r="K14" s="552">
        <f t="shared" si="2"/>
        <v>28.154432793136319</v>
      </c>
      <c r="L14" s="551">
        <f>'31dictsaad'!W14</f>
        <v>6360</v>
      </c>
      <c r="M14" s="552">
        <f t="shared" si="3"/>
        <v>12.125834127740706</v>
      </c>
      <c r="N14" s="551">
        <f t="shared" si="4"/>
        <v>52450</v>
      </c>
      <c r="O14" s="552">
        <f t="shared" si="4"/>
        <v>100</v>
      </c>
      <c r="P14" s="553"/>
      <c r="Q14" s="553"/>
    </row>
    <row r="15" spans="2:25" s="549" customFormat="1" ht="18" customHeight="1" x14ac:dyDescent="0.2">
      <c r="B15" s="531" t="s">
        <v>8</v>
      </c>
      <c r="C15" s="546"/>
      <c r="D15" s="550"/>
      <c r="F15" s="550">
        <f>'31dictsaad'!K15</f>
        <v>5662</v>
      </c>
      <c r="G15" s="552">
        <f t="shared" si="0"/>
        <v>24.592798505841984</v>
      </c>
      <c r="H15" s="550">
        <f>'31dictsaad'!N15</f>
        <v>7940</v>
      </c>
      <c r="I15" s="552">
        <f t="shared" si="1"/>
        <v>34.487251878556229</v>
      </c>
      <c r="J15" s="550">
        <f>'31dictsaad'!Q15</f>
        <v>5141</v>
      </c>
      <c r="K15" s="552">
        <f t="shared" si="2"/>
        <v>22.329844068974502</v>
      </c>
      <c r="L15" s="550">
        <f>'31dictsaad'!W15</f>
        <v>4280</v>
      </c>
      <c r="M15" s="552">
        <f t="shared" si="3"/>
        <v>18.590105546627285</v>
      </c>
      <c r="N15" s="551">
        <f t="shared" si="4"/>
        <v>23023</v>
      </c>
      <c r="O15" s="552">
        <f t="shared" si="4"/>
        <v>100</v>
      </c>
      <c r="P15" s="553"/>
      <c r="Q15" s="553"/>
    </row>
    <row r="16" spans="2:25" s="549" customFormat="1" ht="18" customHeight="1" x14ac:dyDescent="0.2">
      <c r="B16" s="531" t="s">
        <v>7</v>
      </c>
      <c r="C16" s="546"/>
      <c r="D16" s="550"/>
      <c r="F16" s="551">
        <f>'31dictsaad'!K16</f>
        <v>34708</v>
      </c>
      <c r="G16" s="552">
        <f t="shared" si="0"/>
        <v>23.630335173850586</v>
      </c>
      <c r="H16" s="551">
        <f>'31dictsaad'!N16</f>
        <v>40220</v>
      </c>
      <c r="I16" s="552">
        <f t="shared" si="1"/>
        <v>27.383084035158191</v>
      </c>
      <c r="J16" s="551">
        <f>'31dictsaad'!Q16</f>
        <v>46996</v>
      </c>
      <c r="K16" s="552">
        <f t="shared" si="2"/>
        <v>31.9964052042838</v>
      </c>
      <c r="L16" s="551">
        <f>'31dictsaad'!W16</f>
        <v>24955</v>
      </c>
      <c r="M16" s="552">
        <f t="shared" si="3"/>
        <v>16.990175586707426</v>
      </c>
      <c r="N16" s="551">
        <f t="shared" si="4"/>
        <v>146879</v>
      </c>
      <c r="O16" s="552">
        <f t="shared" si="4"/>
        <v>100</v>
      </c>
      <c r="P16" s="553"/>
      <c r="Q16" s="553"/>
    </row>
    <row r="17" spans="2:25" s="549" customFormat="1" ht="18" customHeight="1" x14ac:dyDescent="0.2">
      <c r="B17" s="531" t="s">
        <v>43</v>
      </c>
      <c r="C17" s="546"/>
      <c r="D17" s="550"/>
      <c r="F17" s="551">
        <f>'31dictsaad'!K17</f>
        <v>22702</v>
      </c>
      <c r="G17" s="552">
        <f t="shared" si="0"/>
        <v>24.5815016133573</v>
      </c>
      <c r="H17" s="551">
        <f>'31dictsaad'!N17</f>
        <v>24691</v>
      </c>
      <c r="I17" s="552">
        <f t="shared" si="1"/>
        <v>26.735171189120123</v>
      </c>
      <c r="J17" s="551">
        <f>'31dictsaad'!Q17</f>
        <v>27946</v>
      </c>
      <c r="K17" s="552">
        <f t="shared" si="2"/>
        <v>30.259653074041189</v>
      </c>
      <c r="L17" s="551">
        <f>'31dictsaad'!W17</f>
        <v>17015</v>
      </c>
      <c r="M17" s="552">
        <f t="shared" si="3"/>
        <v>18.423674123481387</v>
      </c>
      <c r="N17" s="551">
        <f t="shared" si="4"/>
        <v>92354</v>
      </c>
      <c r="O17" s="552">
        <f t="shared" si="4"/>
        <v>100</v>
      </c>
      <c r="P17" s="553"/>
      <c r="Q17" s="553"/>
    </row>
    <row r="18" spans="2:25" s="549" customFormat="1" ht="18" customHeight="1" x14ac:dyDescent="0.2">
      <c r="B18" s="531" t="s">
        <v>44</v>
      </c>
      <c r="C18" s="546"/>
      <c r="D18" s="550"/>
      <c r="F18" s="551">
        <f>'31dictsaad'!K18</f>
        <v>48116</v>
      </c>
      <c r="G18" s="552">
        <f t="shared" si="0"/>
        <v>14.814723586372523</v>
      </c>
      <c r="H18" s="551">
        <f>'31dictsaad'!N18</f>
        <v>95247</v>
      </c>
      <c r="I18" s="552">
        <f t="shared" si="1"/>
        <v>29.326169619902398</v>
      </c>
      <c r="J18" s="551">
        <f>'31dictsaad'!Q18</f>
        <v>104690</v>
      </c>
      <c r="K18" s="552">
        <f t="shared" si="2"/>
        <v>32.233631479286295</v>
      </c>
      <c r="L18" s="551">
        <f>'31dictsaad'!W18</f>
        <v>76732</v>
      </c>
      <c r="M18" s="552">
        <f t="shared" si="3"/>
        <v>23.625475314438784</v>
      </c>
      <c r="N18" s="551">
        <f t="shared" si="4"/>
        <v>324785</v>
      </c>
      <c r="O18" s="552">
        <f t="shared" si="4"/>
        <v>100.00000000000001</v>
      </c>
      <c r="P18" s="553"/>
      <c r="Q18" s="553"/>
    </row>
    <row r="19" spans="2:25" s="549" customFormat="1" ht="18" customHeight="1" x14ac:dyDescent="0.2">
      <c r="B19" s="531" t="s">
        <v>6</v>
      </c>
      <c r="C19" s="546"/>
      <c r="D19" s="550"/>
      <c r="F19" s="551">
        <f>'31dictsaad'!K19</f>
        <v>46628</v>
      </c>
      <c r="G19" s="552">
        <f t="shared" si="0"/>
        <v>24.882599043715846</v>
      </c>
      <c r="H19" s="551">
        <f>'31dictsaad'!N19</f>
        <v>59791</v>
      </c>
      <c r="I19" s="552">
        <f>H19*100/$N19</f>
        <v>31.906911714480874</v>
      </c>
      <c r="J19" s="551">
        <f>'31dictsaad'!Q19</f>
        <v>53972</v>
      </c>
      <c r="K19" s="552">
        <f>J19*100/$N19</f>
        <v>28.801656420765028</v>
      </c>
      <c r="L19" s="551">
        <f>'31dictsaad'!W19</f>
        <v>27001</v>
      </c>
      <c r="M19" s="552">
        <f t="shared" si="3"/>
        <v>14.408832821038251</v>
      </c>
      <c r="N19" s="551">
        <f t="shared" si="4"/>
        <v>187392</v>
      </c>
      <c r="O19" s="552">
        <f t="shared" si="4"/>
        <v>99.999999999999986</v>
      </c>
      <c r="P19" s="553"/>
      <c r="Q19" s="553"/>
    </row>
    <row r="20" spans="2:25" s="549" customFormat="1" ht="18" customHeight="1" x14ac:dyDescent="0.2">
      <c r="B20" s="531" t="s">
        <v>5</v>
      </c>
      <c r="C20" s="546"/>
      <c r="D20" s="550"/>
      <c r="F20" s="551">
        <f>'31dictsaad'!K20</f>
        <v>13170</v>
      </c>
      <c r="G20" s="552">
        <f t="shared" si="0"/>
        <v>23.484308131241082</v>
      </c>
      <c r="H20" s="551">
        <f>'31dictsaad'!N20</f>
        <v>13402</v>
      </c>
      <c r="I20" s="552">
        <f>H20*100/$N20</f>
        <v>23.898002853067048</v>
      </c>
      <c r="J20" s="551">
        <f>'31dictsaad'!Q20</f>
        <v>14180</v>
      </c>
      <c r="K20" s="552">
        <f>J20*100/$N20</f>
        <v>25.285306704707562</v>
      </c>
      <c r="L20" s="551">
        <f>'31dictsaad'!W20</f>
        <v>15328</v>
      </c>
      <c r="M20" s="552">
        <f t="shared" si="3"/>
        <v>27.332382310984308</v>
      </c>
      <c r="N20" s="551">
        <f t="shared" si="4"/>
        <v>56080</v>
      </c>
      <c r="O20" s="552">
        <f t="shared" si="4"/>
        <v>100</v>
      </c>
      <c r="P20" s="553"/>
      <c r="Q20" s="553"/>
    </row>
    <row r="21" spans="2:25" s="549" customFormat="1" ht="18" customHeight="1" x14ac:dyDescent="0.2">
      <c r="B21" s="531" t="s">
        <v>38</v>
      </c>
      <c r="C21" s="546"/>
      <c r="D21" s="550"/>
      <c r="F21" s="551">
        <f>'31dictsaad'!K21</f>
        <v>26594</v>
      </c>
      <c r="G21" s="552">
        <f t="shared" si="0"/>
        <v>31.965094895248626</v>
      </c>
      <c r="H21" s="551">
        <f>'31dictsaad'!N21</f>
        <v>25753</v>
      </c>
      <c r="I21" s="552">
        <f>H21*100/$N21</f>
        <v>30.954241138502589</v>
      </c>
      <c r="J21" s="551">
        <f>'31dictsaad'!Q21</f>
        <v>22974</v>
      </c>
      <c r="K21" s="552">
        <f>J21*100/$N21</f>
        <v>27.613976465497554</v>
      </c>
      <c r="L21" s="551">
        <f>'31dictsaad'!W21</f>
        <v>7876</v>
      </c>
      <c r="M21" s="552">
        <f t="shared" si="3"/>
        <v>9.4666875007512292</v>
      </c>
      <c r="N21" s="551">
        <f t="shared" si="4"/>
        <v>83197</v>
      </c>
      <c r="O21" s="552">
        <f t="shared" si="4"/>
        <v>100</v>
      </c>
      <c r="P21" s="553"/>
      <c r="Q21" s="553"/>
    </row>
    <row r="22" spans="2:25" s="549" customFormat="1" ht="21" customHeight="1" x14ac:dyDescent="0.2">
      <c r="B22" s="531" t="s">
        <v>45</v>
      </c>
      <c r="C22" s="546"/>
      <c r="D22" s="550"/>
      <c r="F22" s="551">
        <f>'31dictsaad'!K22</f>
        <v>61086</v>
      </c>
      <c r="G22" s="552">
        <f t="shared" si="0"/>
        <v>25.726053704390015</v>
      </c>
      <c r="H22" s="551">
        <f>'31dictsaad'!N22</f>
        <v>69276</v>
      </c>
      <c r="I22" s="552">
        <f>H22*100/$N22</f>
        <v>29.175229945082712</v>
      </c>
      <c r="J22" s="551">
        <f>'31dictsaad'!Q22</f>
        <v>55445</v>
      </c>
      <c r="K22" s="552">
        <f>J22*100/$N22</f>
        <v>23.3503756611974</v>
      </c>
      <c r="L22" s="551">
        <f>'31dictsaad'!W22</f>
        <v>51641</v>
      </c>
      <c r="M22" s="552">
        <f t="shared" si="3"/>
        <v>21.748340689329876</v>
      </c>
      <c r="N22" s="551">
        <f t="shared" si="4"/>
        <v>237448</v>
      </c>
      <c r="O22" s="552">
        <f t="shared" si="4"/>
        <v>100.00000000000001</v>
      </c>
      <c r="P22" s="553"/>
      <c r="Q22" s="553"/>
    </row>
    <row r="23" spans="2:25" s="549" customFormat="1" ht="18" customHeight="1" x14ac:dyDescent="0.2">
      <c r="B23" s="531" t="s">
        <v>46</v>
      </c>
      <c r="C23" s="546"/>
      <c r="D23" s="550"/>
      <c r="F23" s="551">
        <f>'31dictsaad'!K23</f>
        <v>14778</v>
      </c>
      <c r="G23" s="552">
        <f t="shared" si="0"/>
        <v>27.511868193242112</v>
      </c>
      <c r="H23" s="551">
        <f>'31dictsaad'!N23</f>
        <v>18391</v>
      </c>
      <c r="I23" s="552">
        <f>H23*100/$N23</f>
        <v>34.238108535790751</v>
      </c>
      <c r="J23" s="551">
        <f>'31dictsaad'!Q23</f>
        <v>14130</v>
      </c>
      <c r="K23" s="552">
        <f>J23*100/$N23</f>
        <v>26.305501256632226</v>
      </c>
      <c r="L23" s="551">
        <f>'31dictsaad'!W23</f>
        <v>6416</v>
      </c>
      <c r="M23" s="552">
        <f t="shared" si="3"/>
        <v>11.944522014334916</v>
      </c>
      <c r="N23" s="551">
        <f t="shared" si="4"/>
        <v>53715</v>
      </c>
      <c r="O23" s="552">
        <f t="shared" si="4"/>
        <v>100.00000000000001</v>
      </c>
      <c r="P23" s="553"/>
      <c r="Q23" s="553"/>
    </row>
    <row r="24" spans="2:25" s="549" customFormat="1" ht="22.5" customHeight="1" x14ac:dyDescent="0.2">
      <c r="B24" s="531" t="s">
        <v>47</v>
      </c>
      <c r="C24" s="546"/>
      <c r="D24" s="550"/>
      <c r="F24" s="550">
        <f>'31dictsaad'!K24</f>
        <v>3618</v>
      </c>
      <c r="G24" s="554">
        <f t="shared" si="0"/>
        <v>16.407419164663732</v>
      </c>
      <c r="H24" s="550">
        <f>'31dictsaad'!N24</f>
        <v>6333</v>
      </c>
      <c r="I24" s="552">
        <f t="shared" si="1"/>
        <v>28.719785950750534</v>
      </c>
      <c r="J24" s="550">
        <f>'31dictsaad'!Q24</f>
        <v>6781</v>
      </c>
      <c r="K24" s="552">
        <f t="shared" si="2"/>
        <v>30.751439843998003</v>
      </c>
      <c r="L24" s="550">
        <f>'31dictsaad'!W24</f>
        <v>5319</v>
      </c>
      <c r="M24" s="552">
        <f t="shared" si="3"/>
        <v>24.12135504058773</v>
      </c>
      <c r="N24" s="550">
        <f t="shared" si="4"/>
        <v>22051</v>
      </c>
      <c r="O24" s="552">
        <f t="shared" si="4"/>
        <v>100</v>
      </c>
      <c r="P24" s="553"/>
      <c r="Q24" s="553"/>
    </row>
    <row r="25" spans="2:25" s="549" customFormat="1" ht="18" customHeight="1" x14ac:dyDescent="0.2">
      <c r="B25" s="531" t="s">
        <v>48</v>
      </c>
      <c r="C25" s="546"/>
      <c r="D25" s="550"/>
      <c r="F25" s="550">
        <f>'31dictsaad'!K25</f>
        <v>19621</v>
      </c>
      <c r="G25" s="554">
        <f t="shared" si="0"/>
        <v>17.34146449246542</v>
      </c>
      <c r="H25" s="550">
        <f>'31dictsaad'!N25</f>
        <v>26368</v>
      </c>
      <c r="I25" s="552">
        <f t="shared" si="1"/>
        <v>23.304609129877591</v>
      </c>
      <c r="J25" s="550">
        <f>'31dictsaad'!Q25</f>
        <v>35968</v>
      </c>
      <c r="K25" s="552">
        <f t="shared" si="2"/>
        <v>31.789296919881568</v>
      </c>
      <c r="L25" s="550">
        <f>'31dictsaad'!W25</f>
        <v>31188</v>
      </c>
      <c r="M25" s="552">
        <f t="shared" si="3"/>
        <v>27.564629457775421</v>
      </c>
      <c r="N25" s="550">
        <f t="shared" si="4"/>
        <v>113145</v>
      </c>
      <c r="O25" s="552">
        <f t="shared" si="4"/>
        <v>100</v>
      </c>
      <c r="P25" s="553"/>
      <c r="Q25" s="553"/>
    </row>
    <row r="26" spans="2:25" s="549" customFormat="1" ht="18" customHeight="1" x14ac:dyDescent="0.2">
      <c r="B26" s="531" t="s">
        <v>49</v>
      </c>
      <c r="C26" s="546"/>
      <c r="D26" s="550"/>
      <c r="F26" s="550">
        <f>'31dictsaad'!K26</f>
        <v>2611</v>
      </c>
      <c r="G26" s="554">
        <f t="shared" si="0"/>
        <v>17.979617132626359</v>
      </c>
      <c r="H26" s="550">
        <f>'31dictsaad'!N26</f>
        <v>4272</v>
      </c>
      <c r="I26" s="552">
        <f t="shared" si="1"/>
        <v>29.417435614929072</v>
      </c>
      <c r="J26" s="550">
        <f>'31dictsaad'!Q26</f>
        <v>3711</v>
      </c>
      <c r="K26" s="552">
        <f t="shared" si="2"/>
        <v>25.554331359316897</v>
      </c>
      <c r="L26" s="550">
        <f>'31dictsaad'!W26</f>
        <v>3928</v>
      </c>
      <c r="M26" s="552">
        <f t="shared" si="3"/>
        <v>27.048615893127668</v>
      </c>
      <c r="N26" s="550">
        <f t="shared" si="4"/>
        <v>14522</v>
      </c>
      <c r="O26" s="552">
        <f t="shared" si="4"/>
        <v>100</v>
      </c>
      <c r="P26" s="553"/>
      <c r="Q26" s="553"/>
    </row>
    <row r="27" spans="2:25" s="549" customFormat="1" ht="18" customHeight="1" x14ac:dyDescent="0.2">
      <c r="B27" s="531" t="s">
        <v>4</v>
      </c>
      <c r="C27" s="546"/>
      <c r="D27" s="550"/>
      <c r="F27" s="550">
        <f>'31dictsaad'!K27</f>
        <v>1218</v>
      </c>
      <c r="G27" s="554">
        <f t="shared" si="0"/>
        <v>24.345392764341394</v>
      </c>
      <c r="H27" s="550">
        <f>'31dictsaad'!N27</f>
        <v>1353</v>
      </c>
      <c r="I27" s="552">
        <f t="shared" si="1"/>
        <v>27.043773735758545</v>
      </c>
      <c r="J27" s="550">
        <f>'31dictsaad'!Q27</f>
        <v>1127</v>
      </c>
      <c r="K27" s="552">
        <f t="shared" si="2"/>
        <v>22.52648410953428</v>
      </c>
      <c r="L27" s="550">
        <f>'31dictsaad'!W27</f>
        <v>1305</v>
      </c>
      <c r="M27" s="552">
        <f t="shared" si="3"/>
        <v>26.08434939036578</v>
      </c>
      <c r="N27" s="551">
        <f t="shared" si="4"/>
        <v>5003</v>
      </c>
      <c r="O27" s="552">
        <f t="shared" si="4"/>
        <v>100</v>
      </c>
      <c r="P27" s="553"/>
      <c r="Q27" s="553"/>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x14ac:dyDescent="0.2">
      <c r="B29" s="790" t="s">
        <v>3</v>
      </c>
      <c r="C29" s="546"/>
      <c r="D29" s="558"/>
      <c r="F29" s="532">
        <f>SUM(F10:F27)</f>
        <v>430475</v>
      </c>
      <c r="G29" s="559">
        <f t="shared" si="0"/>
        <v>22.222847446392333</v>
      </c>
      <c r="H29" s="532">
        <f>SUM(H10:H27)</f>
        <v>590282</v>
      </c>
      <c r="I29" s="559">
        <f t="shared" si="0"/>
        <v>30.47272625901936</v>
      </c>
      <c r="J29" s="532">
        <f>SUM(J10:J27)</f>
        <v>542351</v>
      </c>
      <c r="K29" s="559">
        <f t="shared" si="0"/>
        <v>27.998335641787161</v>
      </c>
      <c r="L29" s="532">
        <f>SUM(L10:L27)</f>
        <v>373975</v>
      </c>
      <c r="M29" s="559">
        <f t="shared" si="0"/>
        <v>19.306090652801146</v>
      </c>
      <c r="N29" s="532">
        <f>SUM(N10:N27)</f>
        <v>1937083</v>
      </c>
      <c r="O29" s="559">
        <f t="shared" si="0"/>
        <v>100</v>
      </c>
      <c r="P29" s="559"/>
      <c r="Q29" s="559"/>
    </row>
    <row r="30" spans="2:25" s="549" customFormat="1" ht="20.25" customHeight="1" x14ac:dyDescent="0.2">
      <c r="B30" s="531" t="s">
        <v>3</v>
      </c>
      <c r="C30" s="560"/>
      <c r="D30" s="532">
        <f>SUM(D10:D29)</f>
        <v>0</v>
      </c>
      <c r="E30" s="561"/>
      <c r="F30" s="532">
        <f>SUM(F10:F27)</f>
        <v>430475</v>
      </c>
      <c r="G30" s="562">
        <f>F30*100/$N30</f>
        <v>22.222847446392333</v>
      </c>
      <c r="H30" s="532">
        <f>SUM(H10:H27)</f>
        <v>590282</v>
      </c>
      <c r="I30" s="562">
        <f>H30*100/$N30</f>
        <v>30.47272625901936</v>
      </c>
      <c r="J30" s="532">
        <f>SUM(J10:J27)</f>
        <v>542351</v>
      </c>
      <c r="K30" s="562">
        <f>J30*100/$N30</f>
        <v>27.998335641787161</v>
      </c>
      <c r="L30" s="532">
        <f>SUM(L10:L28)</f>
        <v>373975</v>
      </c>
      <c r="M30" s="562">
        <f>L30*100/$N30</f>
        <v>19.306090652801146</v>
      </c>
      <c r="N30" s="532">
        <f>F30+H30+J30+L30</f>
        <v>1937083</v>
      </c>
      <c r="O30" s="562">
        <f>G30+I30+K30+M30</f>
        <v>100</v>
      </c>
      <c r="P30" s="563"/>
      <c r="Q30" s="563" t="e">
        <f>(N30/D30)</f>
        <v>#DIV/0!</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1:25" x14ac:dyDescent="0.2">
      <c r="A33" s="136"/>
      <c r="B33" s="791" t="s">
        <v>50</v>
      </c>
      <c r="F33" s="177"/>
      <c r="G33" s="177"/>
      <c r="H33" s="177"/>
      <c r="I33" s="177"/>
      <c r="J33" s="177"/>
      <c r="K33" s="177"/>
      <c r="L33" s="177"/>
      <c r="M33" s="177"/>
      <c r="N33" s="177"/>
      <c r="O33" s="177"/>
      <c r="P33" s="177"/>
      <c r="Q33" s="177"/>
      <c r="R33" s="177"/>
      <c r="S33" s="177"/>
      <c r="T33" s="177"/>
      <c r="U33" s="177"/>
    </row>
    <row r="34" spans="1:25" x14ac:dyDescent="0.2">
      <c r="F34" s="47"/>
      <c r="G34" s="47"/>
      <c r="H34" s="47"/>
      <c r="I34" s="47"/>
      <c r="J34" s="47"/>
    </row>
    <row r="36" spans="1:25" x14ac:dyDescent="0.2">
      <c r="D36" s="18"/>
      <c r="T36" s="136"/>
      <c r="U36" s="136"/>
      <c r="X36" s="1"/>
      <c r="Y36" s="1"/>
    </row>
    <row r="37" spans="1:25" x14ac:dyDescent="0.2">
      <c r="T37" s="136"/>
      <c r="U37" s="136"/>
      <c r="X37" s="1"/>
      <c r="Y37" s="1"/>
    </row>
    <row r="38" spans="1:25" x14ac:dyDescent="0.2">
      <c r="T38" s="136"/>
      <c r="U38" s="136"/>
      <c r="X38" s="1"/>
      <c r="Y38" s="1"/>
    </row>
    <row r="39" spans="1:25" x14ac:dyDescent="0.2">
      <c r="T39" s="136"/>
      <c r="U39" s="136"/>
      <c r="X39" s="1"/>
      <c r="Y39" s="1"/>
    </row>
    <row r="40" spans="1:25" x14ac:dyDescent="0.2">
      <c r="T40" s="136"/>
      <c r="U40" s="136"/>
      <c r="X40" s="1"/>
      <c r="Y40" s="1"/>
    </row>
    <row r="41" spans="1:25" x14ac:dyDescent="0.2">
      <c r="T41" s="136"/>
      <c r="U41" s="136"/>
      <c r="X41" s="1"/>
      <c r="Y41" s="1"/>
    </row>
    <row r="42" spans="1:25" x14ac:dyDescent="0.2">
      <c r="T42" s="136"/>
      <c r="U42" s="136"/>
      <c r="X42" s="1"/>
      <c r="Y42" s="1"/>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1: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1:25" s="44" customFormat="1" ht="49.5" customHeight="1" x14ac:dyDescent="0.2">
      <c r="B2" s="122"/>
      <c r="C2" s="122"/>
      <c r="D2" s="122"/>
      <c r="E2" s="122"/>
      <c r="F2" s="122"/>
      <c r="G2" s="122"/>
      <c r="H2" s="122"/>
      <c r="I2" s="122"/>
      <c r="J2" s="122"/>
      <c r="K2" s="122"/>
      <c r="X2" s="92"/>
      <c r="Y2" s="92"/>
    </row>
    <row r="3" spans="1:25" s="7" customFormat="1" ht="19.5" x14ac:dyDescent="0.2">
      <c r="B3" s="1046" t="s">
        <v>412</v>
      </c>
      <c r="C3" s="1046"/>
      <c r="D3" s="1046"/>
      <c r="E3" s="1046"/>
      <c r="F3" s="1046"/>
      <c r="G3" s="1046"/>
      <c r="H3" s="1046"/>
      <c r="I3" s="1046"/>
      <c r="J3" s="1046"/>
      <c r="K3" s="1046"/>
      <c r="L3" s="1046"/>
      <c r="M3" s="1046"/>
      <c r="N3" s="1046"/>
      <c r="O3" s="1046"/>
      <c r="P3" s="1046"/>
      <c r="Q3" s="1046"/>
      <c r="R3" s="1046"/>
      <c r="S3" s="1046"/>
      <c r="T3" s="1046"/>
      <c r="U3" s="1046"/>
      <c r="V3" s="1046"/>
      <c r="W3" s="1046"/>
      <c r="X3" s="1046"/>
      <c r="Y3" s="13"/>
    </row>
    <row r="4" spans="1:25" s="7" customFormat="1" ht="14.25" customHeight="1" x14ac:dyDescent="0.2">
      <c r="B4" s="1049" t="str">
        <f>porsaad!B6</f>
        <v>Situación a 30 de noviembre de 2023</v>
      </c>
      <c r="C4" s="1049"/>
      <c r="D4" s="1049"/>
      <c r="E4" s="1049"/>
      <c r="F4" s="1049"/>
      <c r="G4" s="1049"/>
      <c r="H4" s="1049"/>
      <c r="I4" s="1049"/>
      <c r="J4" s="1049"/>
      <c r="K4" s="1049"/>
      <c r="L4" s="1049"/>
      <c r="M4" s="1049"/>
      <c r="N4" s="1049"/>
      <c r="O4" s="1049"/>
      <c r="P4" s="1049"/>
      <c r="Q4" s="1049"/>
      <c r="R4" s="1049"/>
      <c r="S4" s="1049"/>
      <c r="T4" s="1049"/>
      <c r="U4" s="1049"/>
      <c r="V4" s="1049"/>
      <c r="W4" s="1049"/>
      <c r="X4" s="8"/>
      <c r="Y4" s="8"/>
    </row>
    <row r="5" spans="1: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1:25" s="518" customFormat="1" ht="19.5" customHeight="1" x14ac:dyDescent="0.2">
      <c r="A6" s="517"/>
      <c r="F6" s="1119" t="s">
        <v>55</v>
      </c>
      <c r="G6" s="1119"/>
      <c r="H6" s="1119"/>
      <c r="I6" s="1119"/>
      <c r="J6" s="1119"/>
      <c r="K6" s="1119"/>
      <c r="L6" s="1119"/>
      <c r="M6" s="1119"/>
      <c r="N6" s="1119"/>
      <c r="O6" s="1119"/>
      <c r="P6" s="1119"/>
      <c r="Q6" s="1119"/>
      <c r="R6" s="1119"/>
      <c r="S6" s="1119"/>
      <c r="T6" s="1119"/>
      <c r="U6" s="1119"/>
      <c r="V6" s="1119"/>
      <c r="W6" s="1119"/>
      <c r="X6" s="541"/>
      <c r="Y6" s="541"/>
    </row>
    <row r="7" spans="1:25" s="518" customFormat="1" ht="64.5" customHeight="1" x14ac:dyDescent="0.2">
      <c r="A7" s="517"/>
      <c r="B7" s="1120" t="s">
        <v>15</v>
      </c>
      <c r="C7" s="542"/>
      <c r="D7" s="543"/>
      <c r="E7" s="542"/>
      <c r="F7" s="1121" t="s">
        <v>35</v>
      </c>
      <c r="G7" s="1121"/>
      <c r="H7" s="1121" t="s">
        <v>36</v>
      </c>
      <c r="I7" s="1121"/>
      <c r="J7" s="1121" t="s">
        <v>51</v>
      </c>
      <c r="K7" s="1121"/>
      <c r="L7" s="1121"/>
      <c r="M7" s="1121"/>
      <c r="N7" s="1121" t="s">
        <v>234</v>
      </c>
      <c r="O7" s="1121"/>
      <c r="P7" s="543"/>
      <c r="Q7" s="543"/>
    </row>
    <row r="8" spans="1:25" s="542" customFormat="1" ht="20.25" customHeight="1" x14ac:dyDescent="0.2">
      <c r="A8" s="627"/>
      <c r="B8" s="1120"/>
      <c r="C8" s="544"/>
      <c r="D8" s="543"/>
      <c r="E8" s="544"/>
      <c r="F8" s="543" t="s">
        <v>12</v>
      </c>
      <c r="G8" s="543" t="s">
        <v>31</v>
      </c>
      <c r="H8" s="543" t="s">
        <v>12</v>
      </c>
      <c r="I8" s="543" t="s">
        <v>31</v>
      </c>
      <c r="J8" s="543" t="s">
        <v>12</v>
      </c>
      <c r="K8" s="543" t="s">
        <v>31</v>
      </c>
      <c r="L8" s="543"/>
      <c r="M8" s="543"/>
      <c r="N8" s="543" t="s">
        <v>12</v>
      </c>
      <c r="O8" s="543" t="s">
        <v>31</v>
      </c>
      <c r="P8" s="543"/>
      <c r="Q8" s="543"/>
    </row>
    <row r="9" spans="1:25" s="544" customFormat="1" ht="8.25" customHeight="1" x14ac:dyDescent="0.2">
      <c r="A9" s="628"/>
      <c r="B9" s="545"/>
      <c r="C9" s="546"/>
      <c r="D9" s="547"/>
      <c r="E9" s="546"/>
      <c r="F9" s="548"/>
      <c r="G9" s="548"/>
      <c r="H9" s="548"/>
      <c r="I9" s="548"/>
      <c r="J9" s="548"/>
      <c r="K9" s="548"/>
      <c r="L9" s="548"/>
      <c r="M9" s="548"/>
      <c r="N9" s="548"/>
      <c r="O9" s="548"/>
      <c r="P9" s="548"/>
      <c r="Q9" s="548"/>
    </row>
    <row r="10" spans="1:25" s="549" customFormat="1" ht="18" customHeight="1" x14ac:dyDescent="0.2">
      <c r="A10" s="629"/>
      <c r="B10" s="531" t="s">
        <v>11</v>
      </c>
      <c r="C10" s="546"/>
      <c r="D10" s="550"/>
      <c r="F10" s="551">
        <f>'31dictsaad'!K10</f>
        <v>86416</v>
      </c>
      <c r="G10" s="552">
        <f t="shared" ref="G10:O29" si="0">F10*100/$N10</f>
        <v>26.635679654293437</v>
      </c>
      <c r="H10" s="551">
        <f>'31dictsaad'!N10</f>
        <v>144590</v>
      </c>
      <c r="I10" s="552">
        <f t="shared" ref="I10:I27" si="1">H10*100/$N10</f>
        <v>44.566433544879281</v>
      </c>
      <c r="J10" s="551">
        <f>'31dictsaad'!Q10</f>
        <v>93431</v>
      </c>
      <c r="K10" s="552">
        <f t="shared" ref="K10:K27" si="2">J10*100/$N10</f>
        <v>28.797886800827278</v>
      </c>
      <c r="L10" s="551"/>
      <c r="M10" s="552"/>
      <c r="N10" s="551">
        <f>F10+H10+J10+L10</f>
        <v>324437</v>
      </c>
      <c r="O10" s="552">
        <f>G10+I10+K10+M10</f>
        <v>100</v>
      </c>
      <c r="P10" s="553"/>
      <c r="Q10" s="553"/>
    </row>
    <row r="11" spans="1:25" s="549" customFormat="1" ht="18" customHeight="1" x14ac:dyDescent="0.2">
      <c r="A11" s="629"/>
      <c r="B11" s="531" t="s">
        <v>10</v>
      </c>
      <c r="C11" s="546"/>
      <c r="D11" s="550"/>
      <c r="F11" s="551">
        <f>'31dictsaad'!K11</f>
        <v>11908</v>
      </c>
      <c r="G11" s="552">
        <f t="shared" si="0"/>
        <v>29.500805152979066</v>
      </c>
      <c r="H11" s="551">
        <f>'31dictsaad'!N11</f>
        <v>14660</v>
      </c>
      <c r="I11" s="552">
        <f t="shared" si="1"/>
        <v>36.318592840331974</v>
      </c>
      <c r="J11" s="551">
        <f>'31dictsaad'!Q11</f>
        <v>13797</v>
      </c>
      <c r="K11" s="552">
        <f t="shared" si="2"/>
        <v>34.180602006688964</v>
      </c>
      <c r="L11" s="551"/>
      <c r="M11" s="552"/>
      <c r="N11" s="551">
        <f t="shared" ref="N11:O27" si="3">F11+H11+J11+L11</f>
        <v>40365</v>
      </c>
      <c r="O11" s="552">
        <f t="shared" si="3"/>
        <v>100</v>
      </c>
      <c r="P11" s="553"/>
      <c r="Q11" s="553"/>
    </row>
    <row r="12" spans="1:25" s="549" customFormat="1" ht="22.5" customHeight="1" x14ac:dyDescent="0.2">
      <c r="A12" s="629"/>
      <c r="B12" s="531" t="s">
        <v>40</v>
      </c>
      <c r="C12" s="546"/>
      <c r="D12" s="550"/>
      <c r="F12" s="550">
        <f>'31dictsaad'!K12</f>
        <v>7987</v>
      </c>
      <c r="G12" s="552">
        <f t="shared" si="0"/>
        <v>24.645149345840533</v>
      </c>
      <c r="H12" s="550">
        <f>'31dictsaad'!N12</f>
        <v>10896</v>
      </c>
      <c r="I12" s="552">
        <f t="shared" si="1"/>
        <v>33.621328067143914</v>
      </c>
      <c r="J12" s="550">
        <f>'31dictsaad'!Q12</f>
        <v>13525</v>
      </c>
      <c r="K12" s="552">
        <f t="shared" si="2"/>
        <v>41.73352258701555</v>
      </c>
      <c r="L12" s="550"/>
      <c r="M12" s="552"/>
      <c r="N12" s="551">
        <f t="shared" si="3"/>
        <v>32408</v>
      </c>
      <c r="O12" s="552">
        <f t="shared" si="3"/>
        <v>100</v>
      </c>
      <c r="P12" s="553"/>
      <c r="Q12" s="553"/>
    </row>
    <row r="13" spans="1:25" s="549" customFormat="1" ht="18" customHeight="1" x14ac:dyDescent="0.2">
      <c r="A13" s="629"/>
      <c r="B13" s="531" t="s">
        <v>41</v>
      </c>
      <c r="C13" s="546"/>
      <c r="D13" s="550"/>
      <c r="F13" s="551">
        <f>'31dictsaad'!K13</f>
        <v>8372</v>
      </c>
      <c r="G13" s="552">
        <f t="shared" si="0"/>
        <v>25.21838664979818</v>
      </c>
      <c r="H13" s="551">
        <f>'31dictsaad'!N13</f>
        <v>11056</v>
      </c>
      <c r="I13" s="552">
        <f t="shared" si="1"/>
        <v>33.303211036809444</v>
      </c>
      <c r="J13" s="551">
        <f>'31dictsaad'!Q13</f>
        <v>13770</v>
      </c>
      <c r="K13" s="552">
        <f t="shared" si="2"/>
        <v>41.478402313392372</v>
      </c>
      <c r="L13" s="551"/>
      <c r="M13" s="552"/>
      <c r="N13" s="551">
        <f t="shared" si="3"/>
        <v>33198</v>
      </c>
      <c r="O13" s="552">
        <f t="shared" si="3"/>
        <v>100</v>
      </c>
      <c r="P13" s="553"/>
      <c r="Q13" s="553"/>
    </row>
    <row r="14" spans="1:25" s="549" customFormat="1" ht="18" customHeight="1" x14ac:dyDescent="0.2">
      <c r="A14" s="629"/>
      <c r="B14" s="531" t="s">
        <v>9</v>
      </c>
      <c r="C14" s="546"/>
      <c r="D14" s="550"/>
      <c r="F14" s="551">
        <f>'31dictsaad'!K14</f>
        <v>15280</v>
      </c>
      <c r="G14" s="552">
        <f t="shared" si="0"/>
        <v>33.15252766326752</v>
      </c>
      <c r="H14" s="551">
        <f>'31dictsaad'!N14</f>
        <v>16043</v>
      </c>
      <c r="I14" s="552">
        <f t="shared" si="1"/>
        <v>34.80798437839011</v>
      </c>
      <c r="J14" s="551">
        <f>'31dictsaad'!Q14</f>
        <v>14767</v>
      </c>
      <c r="K14" s="552">
        <f t="shared" si="2"/>
        <v>32.03948795834237</v>
      </c>
      <c r="L14" s="551"/>
      <c r="M14" s="552"/>
      <c r="N14" s="551">
        <f t="shared" si="3"/>
        <v>46090</v>
      </c>
      <c r="O14" s="552">
        <f t="shared" si="3"/>
        <v>100</v>
      </c>
      <c r="P14" s="553"/>
      <c r="Q14" s="553"/>
    </row>
    <row r="15" spans="1:25" s="549" customFormat="1" ht="18" customHeight="1" x14ac:dyDescent="0.2">
      <c r="A15" s="629"/>
      <c r="B15" s="531" t="s">
        <v>8</v>
      </c>
      <c r="C15" s="546"/>
      <c r="D15" s="550"/>
      <c r="F15" s="550">
        <f>'31dictsaad'!K15</f>
        <v>5662</v>
      </c>
      <c r="G15" s="552">
        <f t="shared" si="0"/>
        <v>30.208611214853544</v>
      </c>
      <c r="H15" s="550">
        <f>'31dictsaad'!N15</f>
        <v>7940</v>
      </c>
      <c r="I15" s="552">
        <f t="shared" si="1"/>
        <v>42.362481993277491</v>
      </c>
      <c r="J15" s="550">
        <f>'31dictsaad'!Q15</f>
        <v>5141</v>
      </c>
      <c r="K15" s="552">
        <f t="shared" si="2"/>
        <v>27.428906791868965</v>
      </c>
      <c r="L15" s="550"/>
      <c r="M15" s="552"/>
      <c r="N15" s="551">
        <f t="shared" si="3"/>
        <v>18743</v>
      </c>
      <c r="O15" s="552">
        <f t="shared" si="3"/>
        <v>100</v>
      </c>
      <c r="P15" s="553"/>
      <c r="Q15" s="553"/>
    </row>
    <row r="16" spans="1:25" s="549" customFormat="1" ht="18" customHeight="1" x14ac:dyDescent="0.2">
      <c r="A16" s="629"/>
      <c r="B16" s="531" t="s">
        <v>7</v>
      </c>
      <c r="C16" s="546"/>
      <c r="D16" s="550"/>
      <c r="F16" s="551">
        <f>'31dictsaad'!K16</f>
        <v>34708</v>
      </c>
      <c r="G16" s="552">
        <f t="shared" si="0"/>
        <v>28.466913815163544</v>
      </c>
      <c r="H16" s="551">
        <f>'31dictsaad'!N16</f>
        <v>40220</v>
      </c>
      <c r="I16" s="552">
        <f t="shared" si="1"/>
        <v>32.987762868672284</v>
      </c>
      <c r="J16" s="551">
        <f>'31dictsaad'!Q16</f>
        <v>46996</v>
      </c>
      <c r="K16" s="552">
        <f t="shared" si="2"/>
        <v>38.545323316164165</v>
      </c>
      <c r="L16" s="551"/>
      <c r="M16" s="552"/>
      <c r="N16" s="551">
        <f t="shared" si="3"/>
        <v>121924</v>
      </c>
      <c r="O16" s="552">
        <f t="shared" si="3"/>
        <v>100</v>
      </c>
      <c r="P16" s="553"/>
      <c r="Q16" s="553"/>
    </row>
    <row r="17" spans="1:25" s="549" customFormat="1" ht="18" customHeight="1" x14ac:dyDescent="0.2">
      <c r="A17" s="629"/>
      <c r="B17" s="531" t="s">
        <v>43</v>
      </c>
      <c r="C17" s="546"/>
      <c r="D17" s="550"/>
      <c r="F17" s="551">
        <f>'31dictsaad'!K17</f>
        <v>22702</v>
      </c>
      <c r="G17" s="552">
        <f t="shared" si="0"/>
        <v>30.133131578598071</v>
      </c>
      <c r="H17" s="551">
        <f>'31dictsaad'!N17</f>
        <v>24691</v>
      </c>
      <c r="I17" s="552">
        <f t="shared" si="1"/>
        <v>32.773198476220813</v>
      </c>
      <c r="J17" s="551">
        <f>'31dictsaad'!Q17</f>
        <v>27946</v>
      </c>
      <c r="K17" s="552">
        <f t="shared" si="2"/>
        <v>37.093669945181112</v>
      </c>
      <c r="L17" s="551"/>
      <c r="M17" s="552"/>
      <c r="N17" s="551">
        <f t="shared" si="3"/>
        <v>75339</v>
      </c>
      <c r="O17" s="552">
        <f t="shared" si="3"/>
        <v>100</v>
      </c>
      <c r="P17" s="553"/>
      <c r="Q17" s="553"/>
    </row>
    <row r="18" spans="1:25" s="549" customFormat="1" ht="18" customHeight="1" x14ac:dyDescent="0.2">
      <c r="A18" s="629"/>
      <c r="B18" s="531" t="s">
        <v>44</v>
      </c>
      <c r="C18" s="546"/>
      <c r="D18" s="550"/>
      <c r="F18" s="551">
        <f>'31dictsaad'!K18</f>
        <v>48116</v>
      </c>
      <c r="G18" s="552">
        <f t="shared" si="0"/>
        <v>19.397467476708606</v>
      </c>
      <c r="H18" s="551">
        <f>'31dictsaad'!N18</f>
        <v>95247</v>
      </c>
      <c r="I18" s="552">
        <f t="shared" si="1"/>
        <v>38.397842396584601</v>
      </c>
      <c r="J18" s="551">
        <f>'31dictsaad'!Q18</f>
        <v>104690</v>
      </c>
      <c r="K18" s="552">
        <f t="shared" si="2"/>
        <v>42.204690126706794</v>
      </c>
      <c r="L18" s="551"/>
      <c r="M18" s="552"/>
      <c r="N18" s="551">
        <f t="shared" si="3"/>
        <v>248053</v>
      </c>
      <c r="O18" s="552">
        <f t="shared" si="3"/>
        <v>100</v>
      </c>
      <c r="P18" s="553"/>
      <c r="Q18" s="553"/>
    </row>
    <row r="19" spans="1:25" s="549" customFormat="1" ht="18" customHeight="1" x14ac:dyDescent="0.2">
      <c r="A19" s="629"/>
      <c r="B19" s="531" t="s">
        <v>6</v>
      </c>
      <c r="C19" s="546"/>
      <c r="D19" s="550"/>
      <c r="F19" s="551">
        <f>'31dictsaad'!K19</f>
        <v>46628</v>
      </c>
      <c r="G19" s="552">
        <f t="shared" si="0"/>
        <v>29.071456627865654</v>
      </c>
      <c r="H19" s="551">
        <f>'31dictsaad'!N19</f>
        <v>59791</v>
      </c>
      <c r="I19" s="552">
        <f>H19*100/$N19</f>
        <v>37.278276212505688</v>
      </c>
      <c r="J19" s="551">
        <f>'31dictsaad'!Q19</f>
        <v>53972</v>
      </c>
      <c r="K19" s="552">
        <f>J19*100/$N19</f>
        <v>33.650267159628655</v>
      </c>
      <c r="L19" s="551"/>
      <c r="M19" s="552"/>
      <c r="N19" s="551">
        <f t="shared" si="3"/>
        <v>160391</v>
      </c>
      <c r="O19" s="552">
        <f t="shared" si="3"/>
        <v>100</v>
      </c>
      <c r="P19" s="553"/>
      <c r="Q19" s="553"/>
    </row>
    <row r="20" spans="1:25" s="549" customFormat="1" ht="18" customHeight="1" x14ac:dyDescent="0.2">
      <c r="A20" s="629"/>
      <c r="B20" s="531" t="s">
        <v>5</v>
      </c>
      <c r="C20" s="546"/>
      <c r="D20" s="550"/>
      <c r="F20" s="551">
        <f>'31dictsaad'!K20</f>
        <v>13170</v>
      </c>
      <c r="G20" s="552">
        <f t="shared" si="0"/>
        <v>32.317432273262661</v>
      </c>
      <c r="H20" s="551">
        <f>'31dictsaad'!N20</f>
        <v>13402</v>
      </c>
      <c r="I20" s="552">
        <f>H20*100/$N20</f>
        <v>32.886729485669413</v>
      </c>
      <c r="J20" s="551">
        <f>'31dictsaad'!Q20</f>
        <v>14180</v>
      </c>
      <c r="K20" s="552">
        <f>J20*100/$N20</f>
        <v>34.795838241067926</v>
      </c>
      <c r="L20" s="551"/>
      <c r="M20" s="552"/>
      <c r="N20" s="551">
        <f t="shared" si="3"/>
        <v>40752</v>
      </c>
      <c r="O20" s="552">
        <f t="shared" si="3"/>
        <v>100</v>
      </c>
      <c r="P20" s="553"/>
      <c r="Q20" s="553"/>
    </row>
    <row r="21" spans="1:25" s="549" customFormat="1" ht="18" customHeight="1" x14ac:dyDescent="0.2">
      <c r="A21" s="629"/>
      <c r="B21" s="531" t="s">
        <v>38</v>
      </c>
      <c r="C21" s="546"/>
      <c r="D21" s="550"/>
      <c r="F21" s="551">
        <f>'31dictsaad'!K21</f>
        <v>26594</v>
      </c>
      <c r="G21" s="552">
        <f t="shared" si="0"/>
        <v>35.307550351163684</v>
      </c>
      <c r="H21" s="551">
        <f>'31dictsaad'!N21</f>
        <v>25753</v>
      </c>
      <c r="I21" s="552">
        <f>H21*100/$N21</f>
        <v>34.190995871005427</v>
      </c>
      <c r="J21" s="551">
        <f>'31dictsaad'!Q21</f>
        <v>22974</v>
      </c>
      <c r="K21" s="552">
        <f>J21*100/$N21</f>
        <v>30.501453777830882</v>
      </c>
      <c r="L21" s="551"/>
      <c r="M21" s="552"/>
      <c r="N21" s="551">
        <f t="shared" si="3"/>
        <v>75321</v>
      </c>
      <c r="O21" s="552">
        <f t="shared" si="3"/>
        <v>100</v>
      </c>
      <c r="P21" s="553"/>
      <c r="Q21" s="553"/>
    </row>
    <row r="22" spans="1:25" s="549" customFormat="1" ht="21" customHeight="1" x14ac:dyDescent="0.2">
      <c r="A22" s="629"/>
      <c r="B22" s="531" t="s">
        <v>45</v>
      </c>
      <c r="C22" s="546"/>
      <c r="D22" s="550"/>
      <c r="F22" s="551">
        <f>'31dictsaad'!K22</f>
        <v>61086</v>
      </c>
      <c r="G22" s="552">
        <f t="shared" si="0"/>
        <v>32.876048803328182</v>
      </c>
      <c r="H22" s="551">
        <f>'31dictsaad'!N22</f>
        <v>69276</v>
      </c>
      <c r="I22" s="552">
        <f>H22*100/$N22</f>
        <v>37.283848294197746</v>
      </c>
      <c r="J22" s="551">
        <f>'31dictsaad'!Q22</f>
        <v>55445</v>
      </c>
      <c r="K22" s="552">
        <f>J22*100/$N22</f>
        <v>29.840102902474072</v>
      </c>
      <c r="L22" s="551"/>
      <c r="M22" s="552"/>
      <c r="N22" s="551">
        <f t="shared" si="3"/>
        <v>185807</v>
      </c>
      <c r="O22" s="552">
        <f t="shared" si="3"/>
        <v>100</v>
      </c>
      <c r="P22" s="553"/>
      <c r="Q22" s="553"/>
    </row>
    <row r="23" spans="1:25" s="549" customFormat="1" ht="18" customHeight="1" x14ac:dyDescent="0.2">
      <c r="A23" s="629"/>
      <c r="B23" s="531" t="s">
        <v>46</v>
      </c>
      <c r="C23" s="546"/>
      <c r="D23" s="550"/>
      <c r="F23" s="551">
        <f>'31dictsaad'!K23</f>
        <v>14778</v>
      </c>
      <c r="G23" s="552">
        <f t="shared" si="0"/>
        <v>31.24378950929195</v>
      </c>
      <c r="H23" s="551">
        <f>'31dictsaad'!N23</f>
        <v>18391</v>
      </c>
      <c r="I23" s="552">
        <f>H23*100/$N23</f>
        <v>38.88242880399163</v>
      </c>
      <c r="J23" s="551">
        <f>'31dictsaad'!Q23</f>
        <v>14130</v>
      </c>
      <c r="K23" s="552">
        <f>J23*100/$N23</f>
        <v>29.87378168671642</v>
      </c>
      <c r="L23" s="551"/>
      <c r="M23" s="552"/>
      <c r="N23" s="551">
        <f t="shared" si="3"/>
        <v>47299</v>
      </c>
      <c r="O23" s="552">
        <f t="shared" si="3"/>
        <v>100</v>
      </c>
      <c r="P23" s="553"/>
      <c r="Q23" s="553"/>
    </row>
    <row r="24" spans="1:25" s="549" customFormat="1" ht="22.5" customHeight="1" x14ac:dyDescent="0.2">
      <c r="A24" s="629"/>
      <c r="B24" s="531" t="s">
        <v>47</v>
      </c>
      <c r="C24" s="546"/>
      <c r="D24" s="550"/>
      <c r="F24" s="550">
        <f>'31dictsaad'!K24</f>
        <v>3618</v>
      </c>
      <c r="G24" s="554">
        <f t="shared" si="0"/>
        <v>21.623236911307675</v>
      </c>
      <c r="H24" s="550">
        <f>'31dictsaad'!N24</f>
        <v>6333</v>
      </c>
      <c r="I24" s="552">
        <f t="shared" si="1"/>
        <v>37.849629452546019</v>
      </c>
      <c r="J24" s="550">
        <f>'31dictsaad'!Q24</f>
        <v>6781</v>
      </c>
      <c r="K24" s="552">
        <f t="shared" si="2"/>
        <v>40.52713363614631</v>
      </c>
      <c r="L24" s="550"/>
      <c r="M24" s="552"/>
      <c r="N24" s="550">
        <f t="shared" si="3"/>
        <v>16732</v>
      </c>
      <c r="O24" s="552">
        <f t="shared" si="3"/>
        <v>100</v>
      </c>
      <c r="P24" s="553"/>
      <c r="Q24" s="553"/>
    </row>
    <row r="25" spans="1:25" s="549" customFormat="1" ht="18" customHeight="1" x14ac:dyDescent="0.2">
      <c r="A25" s="629"/>
      <c r="B25" s="531" t="s">
        <v>48</v>
      </c>
      <c r="C25" s="546"/>
      <c r="D25" s="550"/>
      <c r="F25" s="550">
        <f>'31dictsaad'!K25</f>
        <v>19621</v>
      </c>
      <c r="G25" s="554">
        <f t="shared" si="0"/>
        <v>23.940602999133691</v>
      </c>
      <c r="H25" s="550">
        <f>'31dictsaad'!N25</f>
        <v>26368</v>
      </c>
      <c r="I25" s="552">
        <f t="shared" si="1"/>
        <v>32.172968751906488</v>
      </c>
      <c r="J25" s="550">
        <f>'31dictsaad'!Q25</f>
        <v>35968</v>
      </c>
      <c r="K25" s="552">
        <f t="shared" si="2"/>
        <v>43.886428248959824</v>
      </c>
      <c r="L25" s="550"/>
      <c r="M25" s="552"/>
      <c r="N25" s="550">
        <f t="shared" si="3"/>
        <v>81957</v>
      </c>
      <c r="O25" s="552">
        <f t="shared" si="3"/>
        <v>100</v>
      </c>
      <c r="P25" s="553"/>
      <c r="Q25" s="553"/>
    </row>
    <row r="26" spans="1:25" s="549" customFormat="1" ht="18" customHeight="1" x14ac:dyDescent="0.2">
      <c r="A26" s="629"/>
      <c r="B26" s="531" t="s">
        <v>49</v>
      </c>
      <c r="C26" s="546"/>
      <c r="D26" s="550"/>
      <c r="F26" s="550">
        <f>'31dictsaad'!K26</f>
        <v>2611</v>
      </c>
      <c r="G26" s="554">
        <f t="shared" si="0"/>
        <v>24.646026052482537</v>
      </c>
      <c r="H26" s="550">
        <f>'31dictsaad'!N26</f>
        <v>4272</v>
      </c>
      <c r="I26" s="552">
        <f t="shared" si="1"/>
        <v>40.324712101189355</v>
      </c>
      <c r="J26" s="550">
        <f>'31dictsaad'!Q26</f>
        <v>3711</v>
      </c>
      <c r="K26" s="552">
        <f t="shared" si="2"/>
        <v>35.029261846328112</v>
      </c>
      <c r="L26" s="550"/>
      <c r="M26" s="552"/>
      <c r="N26" s="550">
        <f t="shared" si="3"/>
        <v>10594</v>
      </c>
      <c r="O26" s="552">
        <f t="shared" si="3"/>
        <v>100</v>
      </c>
      <c r="P26" s="553"/>
      <c r="Q26" s="553"/>
    </row>
    <row r="27" spans="1:25" s="549" customFormat="1" ht="18" customHeight="1" x14ac:dyDescent="0.2">
      <c r="A27" s="629"/>
      <c r="B27" s="531" t="s">
        <v>4</v>
      </c>
      <c r="C27" s="546"/>
      <c r="D27" s="550"/>
      <c r="F27" s="550">
        <f>'31dictsaad'!K27</f>
        <v>1218</v>
      </c>
      <c r="G27" s="554">
        <f t="shared" si="0"/>
        <v>32.936722552731204</v>
      </c>
      <c r="H27" s="550">
        <f>'31dictsaad'!N27</f>
        <v>1353</v>
      </c>
      <c r="I27" s="552">
        <f t="shared" si="1"/>
        <v>36.587344510546238</v>
      </c>
      <c r="J27" s="550">
        <f>'31dictsaad'!Q27</f>
        <v>1127</v>
      </c>
      <c r="K27" s="552">
        <f t="shared" si="2"/>
        <v>30.475932936722554</v>
      </c>
      <c r="L27" s="550"/>
      <c r="M27" s="552"/>
      <c r="N27" s="551">
        <f t="shared" si="3"/>
        <v>3698</v>
      </c>
      <c r="O27" s="552">
        <f t="shared" si="3"/>
        <v>100</v>
      </c>
      <c r="P27" s="553"/>
      <c r="Q27" s="553"/>
    </row>
    <row r="28" spans="1:25" s="549" customFormat="1" ht="8.25" customHeight="1" x14ac:dyDescent="0.2">
      <c r="A28" s="629"/>
      <c r="B28" s="555"/>
      <c r="C28" s="546"/>
      <c r="D28" s="556"/>
      <c r="F28" s="550"/>
      <c r="G28" s="557"/>
      <c r="H28" s="550"/>
      <c r="I28" s="557"/>
      <c r="J28" s="550"/>
      <c r="K28" s="557"/>
      <c r="L28" s="550"/>
      <c r="M28" s="557"/>
      <c r="N28" s="551"/>
      <c r="O28" s="553"/>
      <c r="P28" s="553"/>
      <c r="Q28" s="557"/>
    </row>
    <row r="29" spans="1:25" s="549" customFormat="1" x14ac:dyDescent="0.2">
      <c r="B29" s="772" t="s">
        <v>3</v>
      </c>
      <c r="C29" s="546"/>
      <c r="D29" s="558"/>
      <c r="F29" s="532">
        <f>SUM(F10:F27)</f>
        <v>430475</v>
      </c>
      <c r="G29" s="559">
        <f t="shared" si="0"/>
        <v>27.539683758255986</v>
      </c>
      <c r="H29" s="532">
        <f>SUM(H10:H27)</f>
        <v>590282</v>
      </c>
      <c r="I29" s="559">
        <f t="shared" si="0"/>
        <v>37.763353523876788</v>
      </c>
      <c r="J29" s="532">
        <f>SUM(J10:J27)</f>
        <v>542351</v>
      </c>
      <c r="K29" s="559">
        <f t="shared" si="0"/>
        <v>34.696962717867223</v>
      </c>
      <c r="L29" s="532"/>
      <c r="M29" s="559"/>
      <c r="N29" s="532">
        <f>SUM(N10:N27)</f>
        <v>1563108</v>
      </c>
      <c r="O29" s="559">
        <f t="shared" si="0"/>
        <v>100</v>
      </c>
      <c r="P29" s="559"/>
      <c r="Q29" s="559"/>
    </row>
    <row r="30" spans="1:25" s="549" customFormat="1" ht="20.25" customHeight="1" x14ac:dyDescent="0.2">
      <c r="B30" s="531" t="s">
        <v>3</v>
      </c>
      <c r="C30" s="560"/>
      <c r="D30" s="532">
        <f>SUM(D10:D29)</f>
        <v>0</v>
      </c>
      <c r="E30" s="561"/>
      <c r="F30" s="532">
        <f>SUM(F10:F27)</f>
        <v>430475</v>
      </c>
      <c r="G30" s="562">
        <f>F30*100/$N30</f>
        <v>27.539683758255986</v>
      </c>
      <c r="H30" s="532">
        <f>SUM(H10:H27)</f>
        <v>590282</v>
      </c>
      <c r="I30" s="562">
        <f>H30*100/$N30</f>
        <v>37.763353523876788</v>
      </c>
      <c r="J30" s="532">
        <f>SUM(J10:J27)</f>
        <v>542351</v>
      </c>
      <c r="K30" s="562">
        <f>J30*100/$N30</f>
        <v>34.696962717867223</v>
      </c>
      <c r="L30" s="532">
        <f>SUM(L10:L28)</f>
        <v>0</v>
      </c>
      <c r="M30" s="562">
        <f>L30*100/$N30</f>
        <v>0</v>
      </c>
      <c r="N30" s="532">
        <f>F30+H30+J30+L30</f>
        <v>1563108</v>
      </c>
      <c r="O30" s="562">
        <f>G30+I30+K30+M30</f>
        <v>100</v>
      </c>
      <c r="P30" s="563"/>
      <c r="Q30" s="563" t="e">
        <f>(N30/D30)</f>
        <v>#DIV/0!</v>
      </c>
    </row>
    <row r="31" spans="1: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1: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1"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2578125" defaultRowHeight="15" x14ac:dyDescent="0.2"/>
  <cols>
    <col min="1" max="1" width="0.85546875" style="261" customWidth="1"/>
    <col min="2" max="2" width="28.7109375" style="261" customWidth="1"/>
    <col min="3" max="3" width="0.7109375" style="261" customWidth="1"/>
    <col min="4" max="4" width="11.85546875" style="261" customWidth="1"/>
    <col min="5" max="5" width="7.7109375" style="261" customWidth="1"/>
    <col min="6" max="6" width="0.42578125" style="261" customWidth="1"/>
    <col min="7" max="7" width="16.5703125" style="261" customWidth="1"/>
    <col min="8" max="8" width="7.28515625" style="261" customWidth="1"/>
    <col min="9" max="9" width="0.7109375" style="261" customWidth="1"/>
    <col min="10" max="10" width="10.42578125" style="261" customWidth="1"/>
    <col min="11" max="11" width="9.5703125" style="261" customWidth="1"/>
    <col min="12" max="12" width="9.42578125" style="261" customWidth="1"/>
    <col min="13" max="19" width="11.42578125" style="261"/>
    <col min="20" max="20" width="2.28515625" style="261" customWidth="1"/>
    <col min="21" max="16384" width="11.42578125" style="261"/>
  </cols>
  <sheetData>
    <row r="1" spans="1:260" s="2" customFormat="1" ht="9" customHeight="1" x14ac:dyDescent="0.2">
      <c r="A1" s="201"/>
      <c r="B1" s="202"/>
      <c r="C1" s="203"/>
      <c r="D1" s="201"/>
      <c r="E1" s="201"/>
      <c r="F1" s="203"/>
      <c r="G1" s="201"/>
      <c r="H1" s="201"/>
      <c r="I1" s="203"/>
      <c r="J1" s="201"/>
      <c r="K1" s="201"/>
      <c r="L1" s="264"/>
      <c r="M1" s="264"/>
      <c r="N1" s="264"/>
      <c r="O1" s="264"/>
      <c r="P1" s="201"/>
      <c r="Q1" s="201"/>
      <c r="R1" s="201"/>
      <c r="S1" s="264"/>
      <c r="T1" s="264"/>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c r="IY1" s="201"/>
      <c r="IZ1" s="201"/>
    </row>
    <row r="2" spans="1:260" s="44" customFormat="1" ht="49.5" customHeight="1" x14ac:dyDescent="0.2">
      <c r="A2" s="205"/>
      <c r="B2" s="265"/>
      <c r="C2" s="265"/>
      <c r="D2" s="265"/>
      <c r="E2" s="265"/>
      <c r="F2" s="265"/>
      <c r="G2" s="265"/>
      <c r="H2" s="265"/>
      <c r="I2" s="265"/>
      <c r="J2" s="205"/>
      <c r="K2" s="205"/>
      <c r="L2" s="264"/>
      <c r="M2" s="264"/>
      <c r="N2" s="264"/>
      <c r="O2" s="264"/>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c r="IY2" s="205"/>
      <c r="IZ2" s="205"/>
    </row>
    <row r="3" spans="1:260" s="7" customFormat="1" ht="6.95" customHeight="1" x14ac:dyDescent="0.2">
      <c r="A3" s="208"/>
      <c r="B3" s="1048"/>
      <c r="C3" s="1048"/>
      <c r="D3" s="1048"/>
      <c r="E3" s="1048"/>
      <c r="F3" s="1048"/>
      <c r="G3" s="1048"/>
      <c r="H3" s="1048"/>
      <c r="I3" s="1048"/>
      <c r="J3" s="208"/>
      <c r="K3" s="208"/>
      <c r="L3" s="264"/>
      <c r="M3" s="264"/>
      <c r="N3" s="264"/>
      <c r="O3" s="264"/>
      <c r="P3" s="208"/>
      <c r="Q3" s="208"/>
      <c r="R3" s="208"/>
      <c r="S3" s="205"/>
      <c r="T3" s="205"/>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c r="IY3" s="208"/>
      <c r="IZ3" s="208"/>
    </row>
    <row r="4" spans="1:260" s="7" customFormat="1" ht="20.25" customHeight="1" x14ac:dyDescent="0.2">
      <c r="A4" s="1124" t="s">
        <v>413</v>
      </c>
      <c r="B4" s="1124"/>
      <c r="C4" s="1124"/>
      <c r="D4" s="1124"/>
      <c r="E4" s="1124"/>
      <c r="F4" s="1124"/>
      <c r="G4" s="1124"/>
      <c r="H4" s="1124"/>
      <c r="I4" s="1124"/>
      <c r="J4" s="1124"/>
      <c r="K4" s="1124"/>
      <c r="L4" s="1124"/>
      <c r="M4" s="1124"/>
      <c r="N4" s="1124"/>
      <c r="O4" s="1124"/>
      <c r="P4" s="1124"/>
      <c r="Q4" s="1124"/>
      <c r="R4" s="1124"/>
      <c r="S4" s="266"/>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c r="IY4" s="208"/>
      <c r="IZ4" s="208"/>
    </row>
    <row r="5" spans="1:260" s="7" customFormat="1" ht="12" customHeight="1" x14ac:dyDescent="0.2">
      <c r="A5" s="208"/>
      <c r="B5" s="1049" t="str">
        <f>porsaad!B6</f>
        <v>Situación a 30 de noviembre de 2023</v>
      </c>
      <c r="C5" s="1049"/>
      <c r="D5" s="1049"/>
      <c r="E5" s="1049"/>
      <c r="F5" s="1049"/>
      <c r="G5" s="1049"/>
      <c r="H5" s="1049"/>
      <c r="I5" s="1049"/>
      <c r="J5" s="1049"/>
      <c r="K5" s="1049"/>
      <c r="L5" s="1049"/>
      <c r="M5" s="1049"/>
      <c r="N5" s="1049"/>
      <c r="O5" s="1049"/>
      <c r="P5" s="1049"/>
      <c r="Q5" s="1049"/>
      <c r="R5" s="1049"/>
      <c r="S5" s="91"/>
      <c r="T5" s="91"/>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c r="IY5" s="208"/>
      <c r="IZ5" s="208"/>
    </row>
    <row r="6" spans="1:260" s="7" customFormat="1" ht="6.95" customHeight="1" x14ac:dyDescent="0.2">
      <c r="A6" s="208"/>
      <c r="B6" s="208"/>
      <c r="C6" s="208"/>
      <c r="D6" s="402"/>
      <c r="E6" s="402"/>
      <c r="F6" s="208"/>
      <c r="G6" s="208"/>
      <c r="H6" s="208"/>
      <c r="I6" s="208"/>
      <c r="J6" s="208"/>
      <c r="K6" s="208"/>
      <c r="L6" s="208"/>
      <c r="M6" s="267"/>
      <c r="N6" s="267"/>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c r="IY6" s="208"/>
      <c r="IZ6" s="208"/>
    </row>
    <row r="7" spans="1:260" s="7" customFormat="1" ht="4.5" customHeight="1" x14ac:dyDescent="0.2">
      <c r="A7" s="208"/>
      <c r="B7" s="208"/>
      <c r="C7" s="208"/>
      <c r="D7" s="208"/>
      <c r="E7" s="208"/>
      <c r="F7" s="211"/>
      <c r="G7" s="208"/>
      <c r="H7" s="208"/>
      <c r="I7" s="208"/>
      <c r="J7" s="208"/>
      <c r="K7" s="208"/>
      <c r="L7" s="208"/>
      <c r="M7" s="268"/>
      <c r="N7" s="268"/>
      <c r="O7" s="213"/>
      <c r="P7" s="213"/>
      <c r="Q7" s="213"/>
      <c r="R7" s="213"/>
      <c r="S7" s="211"/>
      <c r="T7" s="211"/>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c r="IY7" s="208"/>
      <c r="IZ7" s="208"/>
    </row>
    <row r="8" spans="1:260" s="7" customFormat="1" ht="30" customHeight="1" x14ac:dyDescent="0.2">
      <c r="A8" s="208"/>
      <c r="B8" s="1050" t="s">
        <v>15</v>
      </c>
      <c r="C8" s="211"/>
      <c r="D8" s="1059" t="s">
        <v>115</v>
      </c>
      <c r="E8" s="1058"/>
      <c r="F8" s="216"/>
      <c r="G8" s="1059" t="s">
        <v>117</v>
      </c>
      <c r="H8" s="1058"/>
      <c r="I8" s="211"/>
      <c r="J8" s="1059" t="s">
        <v>254</v>
      </c>
      <c r="K8" s="1057"/>
      <c r="L8" s="1058"/>
      <c r="M8" s="269"/>
      <c r="N8" s="269"/>
      <c r="O8" s="219"/>
      <c r="P8" s="219"/>
      <c r="Q8" s="219"/>
      <c r="R8" s="219"/>
      <c r="S8" s="216"/>
      <c r="T8" s="216"/>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c r="IZ8" s="208"/>
    </row>
    <row r="9" spans="1:260" s="124" customFormat="1" ht="30.75" customHeight="1" x14ac:dyDescent="0.2">
      <c r="A9" s="270"/>
      <c r="B9" s="1123"/>
      <c r="C9" s="219"/>
      <c r="D9" s="217" t="s">
        <v>12</v>
      </c>
      <c r="E9" s="218" t="s">
        <v>13</v>
      </c>
      <c r="F9" s="222"/>
      <c r="G9" s="217" t="s">
        <v>12</v>
      </c>
      <c r="H9" s="271" t="s">
        <v>13</v>
      </c>
      <c r="I9" s="216"/>
      <c r="J9" s="217" t="s">
        <v>12</v>
      </c>
      <c r="K9" s="408" t="s">
        <v>119</v>
      </c>
      <c r="L9" s="218" t="s">
        <v>118</v>
      </c>
      <c r="M9" s="272"/>
      <c r="N9" s="272"/>
      <c r="O9" s="223"/>
      <c r="P9" s="223"/>
      <c r="Q9" s="223"/>
      <c r="R9" s="223"/>
      <c r="S9" s="223"/>
      <c r="T9" s="223"/>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c r="HE9" s="270"/>
      <c r="HF9" s="270"/>
      <c r="HG9" s="270"/>
      <c r="HH9" s="270"/>
      <c r="HI9" s="270"/>
      <c r="HJ9" s="270"/>
      <c r="HK9" s="270"/>
      <c r="HL9" s="270"/>
      <c r="HM9" s="270"/>
      <c r="HN9" s="270"/>
      <c r="HO9" s="270"/>
      <c r="HP9" s="270"/>
      <c r="HQ9" s="270"/>
      <c r="HR9" s="270"/>
      <c r="HS9" s="270"/>
      <c r="HT9" s="270"/>
      <c r="HU9" s="270"/>
      <c r="HV9" s="270"/>
      <c r="HW9" s="270"/>
      <c r="HX9" s="270"/>
      <c r="HY9" s="270"/>
      <c r="HZ9" s="270"/>
      <c r="IA9" s="270"/>
      <c r="IB9" s="270"/>
      <c r="IC9" s="270"/>
      <c r="ID9" s="270"/>
      <c r="IE9" s="270"/>
      <c r="IF9" s="270"/>
      <c r="IG9" s="270"/>
      <c r="IH9" s="270"/>
      <c r="II9" s="270"/>
      <c r="IJ9" s="270"/>
      <c r="IK9" s="270"/>
      <c r="IL9" s="270"/>
      <c r="IM9" s="270"/>
      <c r="IN9" s="270"/>
      <c r="IO9" s="270"/>
      <c r="IP9" s="270"/>
      <c r="IQ9" s="270"/>
      <c r="IR9" s="270"/>
      <c r="IS9" s="270"/>
      <c r="IT9" s="270"/>
      <c r="IU9" s="270"/>
      <c r="IV9" s="270"/>
      <c r="IW9" s="270"/>
      <c r="IX9" s="270"/>
      <c r="IY9" s="270"/>
      <c r="IZ9" s="270"/>
    </row>
    <row r="10" spans="1:260" s="39" customFormat="1" ht="7.5" customHeight="1" x14ac:dyDescent="0.2">
      <c r="A10" s="216"/>
      <c r="B10" s="219"/>
      <c r="C10" s="219"/>
      <c r="D10" s="221"/>
      <c r="E10" s="221"/>
      <c r="F10" s="226"/>
      <c r="G10" s="219"/>
      <c r="H10" s="219"/>
      <c r="I10" s="219"/>
      <c r="J10" s="219"/>
      <c r="K10" s="219"/>
      <c r="L10" s="219"/>
      <c r="M10" s="273"/>
      <c r="N10" s="274"/>
      <c r="O10" s="232"/>
      <c r="P10" s="232"/>
      <c r="Q10" s="232"/>
      <c r="R10" s="232"/>
      <c r="S10" s="275"/>
      <c r="T10" s="275"/>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c r="CZ10" s="216"/>
      <c r="DA10" s="216"/>
      <c r="DB10" s="216"/>
      <c r="DC10" s="216"/>
      <c r="DD10" s="216"/>
      <c r="DE10" s="216"/>
      <c r="DF10" s="216"/>
      <c r="DG10" s="216"/>
      <c r="DH10" s="216"/>
      <c r="DI10" s="216"/>
      <c r="DJ10" s="216"/>
      <c r="DK10" s="216"/>
      <c r="DL10" s="216"/>
      <c r="DM10" s="216"/>
      <c r="DN10" s="216"/>
      <c r="DO10" s="216"/>
      <c r="DP10" s="216"/>
      <c r="DQ10" s="216"/>
      <c r="DR10" s="216"/>
      <c r="DS10" s="216"/>
      <c r="DT10" s="216"/>
      <c r="DU10" s="216"/>
      <c r="DV10" s="216"/>
      <c r="DW10" s="216"/>
      <c r="DX10" s="216"/>
      <c r="DY10" s="216"/>
      <c r="DZ10" s="216"/>
      <c r="EA10" s="216"/>
      <c r="EB10" s="216"/>
      <c r="EC10" s="216"/>
      <c r="ED10" s="216"/>
      <c r="EE10" s="216"/>
      <c r="EF10" s="216"/>
      <c r="EG10" s="216"/>
      <c r="EH10" s="216"/>
      <c r="EI10" s="216"/>
      <c r="EJ10" s="216"/>
      <c r="EK10" s="216"/>
      <c r="EL10" s="216"/>
      <c r="EM10" s="216"/>
      <c r="EN10" s="216"/>
      <c r="EO10" s="216"/>
      <c r="EP10" s="216"/>
      <c r="EQ10" s="216"/>
      <c r="ER10" s="216"/>
      <c r="ES10" s="216"/>
      <c r="ET10" s="216"/>
      <c r="EU10" s="216"/>
      <c r="EV10" s="216"/>
      <c r="EW10" s="216"/>
      <c r="EX10" s="216"/>
      <c r="EY10" s="216"/>
      <c r="EZ10" s="216"/>
      <c r="FA10" s="216"/>
      <c r="FB10" s="216"/>
      <c r="FC10" s="216"/>
      <c r="FD10" s="216"/>
      <c r="FE10" s="216"/>
      <c r="FF10" s="216"/>
      <c r="FG10" s="216"/>
      <c r="FH10" s="216"/>
      <c r="FI10" s="216"/>
      <c r="FJ10" s="216"/>
      <c r="FK10" s="216"/>
      <c r="FL10" s="216"/>
      <c r="FM10" s="216"/>
      <c r="FN10" s="216"/>
      <c r="FO10" s="216"/>
      <c r="FP10" s="216"/>
      <c r="FQ10" s="216"/>
      <c r="FR10" s="216"/>
      <c r="FS10" s="216"/>
      <c r="FT10" s="216"/>
      <c r="FU10" s="216"/>
      <c r="FV10" s="216"/>
      <c r="FW10" s="216"/>
      <c r="FX10" s="216"/>
      <c r="FY10" s="216"/>
      <c r="FZ10" s="216"/>
      <c r="GA10" s="216"/>
      <c r="GB10" s="216"/>
      <c r="GC10" s="216"/>
      <c r="GD10" s="216"/>
      <c r="GE10" s="216"/>
      <c r="GF10" s="216"/>
      <c r="GG10" s="216"/>
      <c r="GH10" s="216"/>
      <c r="GI10" s="216"/>
      <c r="GJ10" s="216"/>
      <c r="GK10" s="216"/>
      <c r="GL10" s="216"/>
      <c r="GM10" s="216"/>
      <c r="GN10" s="216"/>
      <c r="GO10" s="216"/>
      <c r="GP10" s="216"/>
      <c r="GQ10" s="216"/>
      <c r="GR10" s="216"/>
      <c r="GS10" s="216"/>
      <c r="GT10" s="216"/>
      <c r="GU10" s="216"/>
      <c r="GV10" s="216"/>
      <c r="GW10" s="216"/>
      <c r="GX10" s="216"/>
      <c r="GY10" s="216"/>
      <c r="GZ10" s="216"/>
      <c r="HA10" s="216"/>
      <c r="HB10" s="216"/>
      <c r="HC10" s="216"/>
      <c r="HD10" s="216"/>
      <c r="HE10" s="216"/>
      <c r="HF10" s="216"/>
      <c r="HG10" s="216"/>
      <c r="HH10" s="216"/>
      <c r="HI10" s="216"/>
      <c r="HJ10" s="216"/>
      <c r="HK10" s="216"/>
      <c r="HL10" s="216"/>
      <c r="HM10" s="216"/>
      <c r="HN10" s="216"/>
      <c r="HO10" s="216"/>
      <c r="HP10" s="216"/>
      <c r="HQ10" s="216"/>
      <c r="HR10" s="216"/>
      <c r="HS10" s="216"/>
      <c r="HT10" s="216"/>
      <c r="HU10" s="216"/>
      <c r="HV10" s="216"/>
      <c r="HW10" s="216"/>
      <c r="HX10" s="216"/>
      <c r="HY10" s="216"/>
      <c r="HZ10" s="216"/>
      <c r="IA10" s="216"/>
      <c r="IB10" s="216"/>
      <c r="IC10" s="216"/>
      <c r="ID10" s="216"/>
      <c r="IE10" s="216"/>
      <c r="IF10" s="216"/>
      <c r="IG10" s="216"/>
      <c r="IH10" s="216"/>
      <c r="II10" s="216"/>
      <c r="IJ10" s="216"/>
      <c r="IK10" s="216"/>
      <c r="IL10" s="216"/>
      <c r="IM10" s="216"/>
      <c r="IN10" s="216"/>
      <c r="IO10" s="216"/>
      <c r="IP10" s="216"/>
      <c r="IQ10" s="216"/>
      <c r="IR10" s="216"/>
      <c r="IS10" s="216"/>
      <c r="IT10" s="216"/>
      <c r="IU10" s="216"/>
      <c r="IV10" s="216"/>
      <c r="IW10" s="216"/>
      <c r="IX10" s="216"/>
      <c r="IY10" s="216"/>
      <c r="IZ10" s="216"/>
    </row>
    <row r="11" spans="1:260" s="27" customFormat="1" ht="18" customHeight="1" x14ac:dyDescent="0.2">
      <c r="A11" s="222"/>
      <c r="B11" s="225" t="s">
        <v>11</v>
      </c>
      <c r="C11" s="276"/>
      <c r="D11" s="404">
        <v>8500187</v>
      </c>
      <c r="E11" s="185">
        <v>17.904395579860061</v>
      </c>
      <c r="F11" s="226"/>
      <c r="G11" s="227">
        <v>1055830</v>
      </c>
      <c r="H11" s="228">
        <v>16.278233638280728</v>
      </c>
      <c r="I11" s="276"/>
      <c r="J11" s="277">
        <v>394981</v>
      </c>
      <c r="K11" s="412">
        <f>J11*100/D11</f>
        <v>4.6467330659901949</v>
      </c>
      <c r="L11" s="228">
        <f>J11*100/G11</f>
        <v>37.409526154778703</v>
      </c>
      <c r="M11" s="278"/>
      <c r="N11" s="278">
        <f>_xlfn.RANK.EQ(L11,L$11:L$31,0)</f>
        <v>1</v>
      </c>
      <c r="O11" s="278">
        <v>1</v>
      </c>
      <c r="P11" s="278">
        <f>MATCH(O11,N$11:N$31,0)</f>
        <v>1</v>
      </c>
      <c r="Q11" s="279" t="str">
        <f>INDEX(B$11:B$31,P11,1)</f>
        <v>Andalucía</v>
      </c>
      <c r="R11" s="280">
        <f>INDEX(L$11:L$31,P11,1)</f>
        <v>37.409526154778703</v>
      </c>
      <c r="S11" s="275"/>
      <c r="T11" s="275"/>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2"/>
      <c r="GA11" s="222"/>
      <c r="GB11" s="222"/>
      <c r="GC11" s="222"/>
      <c r="GD11" s="222"/>
      <c r="GE11" s="222"/>
      <c r="GF11" s="222"/>
      <c r="GG11" s="222"/>
      <c r="GH11" s="222"/>
      <c r="GI11" s="222"/>
      <c r="GJ11" s="222"/>
      <c r="GK11" s="222"/>
      <c r="GL11" s="222"/>
      <c r="GM11" s="222"/>
      <c r="GN11" s="222"/>
      <c r="GO11" s="222"/>
      <c r="GP11" s="222"/>
      <c r="GQ11" s="222"/>
      <c r="GR11" s="222"/>
      <c r="GS11" s="222"/>
      <c r="GT11" s="222"/>
      <c r="GU11" s="222"/>
      <c r="GV11" s="222"/>
      <c r="GW11" s="222"/>
      <c r="GX11" s="222"/>
      <c r="GY11" s="222"/>
      <c r="GZ11" s="222"/>
      <c r="HA11" s="222"/>
      <c r="HB11" s="222"/>
      <c r="HC11" s="222"/>
      <c r="HD11" s="222"/>
      <c r="HE11" s="222"/>
      <c r="HF11" s="222"/>
      <c r="HG11" s="222"/>
      <c r="HH11" s="222"/>
      <c r="HI11" s="222"/>
      <c r="HJ11" s="222"/>
      <c r="HK11" s="222"/>
      <c r="HL11" s="222"/>
      <c r="HM11" s="222"/>
      <c r="HN11" s="222"/>
      <c r="HO11" s="222"/>
      <c r="HP11" s="222"/>
      <c r="HQ11" s="222"/>
      <c r="HR11" s="222"/>
      <c r="HS11" s="222"/>
      <c r="HT11" s="222"/>
      <c r="HU11" s="222"/>
      <c r="HV11" s="222"/>
      <c r="HW11" s="222"/>
      <c r="HX11" s="222"/>
      <c r="HY11" s="222"/>
      <c r="HZ11" s="222"/>
      <c r="IA11" s="222"/>
      <c r="IB11" s="222"/>
      <c r="IC11" s="222"/>
      <c r="ID11" s="222"/>
      <c r="IE11" s="222"/>
      <c r="IF11" s="222"/>
      <c r="IG11" s="222"/>
      <c r="IH11" s="222"/>
      <c r="II11" s="222"/>
      <c r="IJ11" s="222"/>
      <c r="IK11" s="222"/>
      <c r="IL11" s="222"/>
      <c r="IM11" s="222"/>
      <c r="IN11" s="222"/>
      <c r="IO11" s="222"/>
      <c r="IP11" s="222"/>
      <c r="IQ11" s="222"/>
      <c r="IR11" s="222"/>
      <c r="IS11" s="222"/>
      <c r="IT11" s="222"/>
      <c r="IU11" s="222"/>
      <c r="IV11" s="222"/>
      <c r="IW11" s="222"/>
      <c r="IX11" s="222"/>
      <c r="IY11" s="222"/>
      <c r="IZ11" s="222"/>
    </row>
    <row r="12" spans="1:260" s="125" customFormat="1" ht="18" customHeight="1" x14ac:dyDescent="0.2">
      <c r="A12" s="281"/>
      <c r="B12" s="233" t="s">
        <v>10</v>
      </c>
      <c r="C12" s="276"/>
      <c r="D12" s="405">
        <v>1326315</v>
      </c>
      <c r="E12" s="186">
        <v>2.793687765163531</v>
      </c>
      <c r="F12" s="226"/>
      <c r="G12" s="234">
        <v>194402</v>
      </c>
      <c r="H12" s="235">
        <v>2.9971881607352038</v>
      </c>
      <c r="I12" s="276"/>
      <c r="J12" s="282">
        <v>48404</v>
      </c>
      <c r="K12" s="413">
        <f t="shared" ref="K12:K28" si="0">J12*100/D12</f>
        <v>3.6495101088353823</v>
      </c>
      <c r="L12" s="235">
        <f t="shared" ref="L12:L28" si="1">J12*100/G12</f>
        <v>24.898920792995956</v>
      </c>
      <c r="M12" s="278"/>
      <c r="N12" s="278">
        <f t="shared" ref="N12:N31" si="2">_xlfn.RANK.EQ(L12,L$11:L$31,0)</f>
        <v>14</v>
      </c>
      <c r="O12" s="278">
        <v>2</v>
      </c>
      <c r="P12" s="278">
        <f t="shared" ref="P12:P29" si="3">MATCH(O12,N$11:N$31,0)</f>
        <v>11</v>
      </c>
      <c r="Q12" s="279" t="str">
        <f t="shared" ref="Q12:Q29" si="4">INDEX(B$11:B$31,P12,1)</f>
        <v>Extremadura</v>
      </c>
      <c r="R12" s="280">
        <f t="shared" ref="R12:R29" si="5">INDEX(L$11:L$31,P12,1)</f>
        <v>35.154584890047893</v>
      </c>
      <c r="S12" s="275"/>
      <c r="T12" s="275"/>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281"/>
      <c r="DK12" s="281"/>
      <c r="DL12" s="281"/>
      <c r="DM12" s="281"/>
      <c r="DN12" s="281"/>
      <c r="DO12" s="281"/>
      <c r="DP12" s="281"/>
      <c r="DQ12" s="281"/>
      <c r="DR12" s="281"/>
      <c r="DS12" s="281"/>
      <c r="DT12" s="281"/>
      <c r="DU12" s="281"/>
      <c r="DV12" s="281"/>
      <c r="DW12" s="281"/>
      <c r="DX12" s="281"/>
      <c r="DY12" s="281"/>
      <c r="DZ12" s="281"/>
      <c r="EA12" s="281"/>
      <c r="EB12" s="281"/>
      <c r="EC12" s="281"/>
      <c r="ED12" s="281"/>
      <c r="EE12" s="281"/>
      <c r="EF12" s="281"/>
      <c r="EG12" s="281"/>
      <c r="EH12" s="281"/>
      <c r="EI12" s="281"/>
      <c r="EJ12" s="281"/>
      <c r="EK12" s="281"/>
      <c r="EL12" s="281"/>
      <c r="EM12" s="281"/>
      <c r="EN12" s="281"/>
      <c r="EO12" s="281"/>
      <c r="EP12" s="281"/>
      <c r="EQ12" s="281"/>
      <c r="ER12" s="281"/>
      <c r="ES12" s="281"/>
      <c r="ET12" s="281"/>
      <c r="EU12" s="281"/>
      <c r="EV12" s="281"/>
      <c r="EW12" s="281"/>
      <c r="EX12" s="281"/>
      <c r="EY12" s="281"/>
      <c r="EZ12" s="281"/>
      <c r="FA12" s="281"/>
      <c r="FB12" s="281"/>
      <c r="FC12" s="281"/>
      <c r="FD12" s="281"/>
      <c r="FE12" s="281"/>
      <c r="FF12" s="281"/>
      <c r="FG12" s="281"/>
      <c r="FH12" s="281"/>
      <c r="FI12" s="281"/>
      <c r="FJ12" s="281"/>
      <c r="FK12" s="281"/>
      <c r="FL12" s="281"/>
      <c r="FM12" s="281"/>
      <c r="FN12" s="281"/>
      <c r="FO12" s="281"/>
      <c r="FP12" s="281"/>
      <c r="FQ12" s="281"/>
      <c r="FR12" s="281"/>
      <c r="FS12" s="281"/>
      <c r="FT12" s="281"/>
      <c r="FU12" s="281"/>
      <c r="FV12" s="281"/>
      <c r="FW12" s="281"/>
      <c r="FX12" s="281"/>
      <c r="FY12" s="281"/>
      <c r="FZ12" s="281"/>
      <c r="GA12" s="281"/>
      <c r="GB12" s="281"/>
      <c r="GC12" s="281"/>
      <c r="GD12" s="281"/>
      <c r="GE12" s="281"/>
      <c r="GF12" s="281"/>
      <c r="GG12" s="281"/>
      <c r="GH12" s="281"/>
      <c r="GI12" s="281"/>
      <c r="GJ12" s="281"/>
      <c r="GK12" s="281"/>
      <c r="GL12" s="281"/>
      <c r="GM12" s="281"/>
      <c r="GN12" s="281"/>
      <c r="GO12" s="281"/>
      <c r="GP12" s="281"/>
      <c r="GQ12" s="281"/>
      <c r="GR12" s="281"/>
      <c r="GS12" s="281"/>
      <c r="GT12" s="281"/>
      <c r="GU12" s="281"/>
      <c r="GV12" s="281"/>
      <c r="GW12" s="281"/>
      <c r="GX12" s="281"/>
      <c r="GY12" s="281"/>
      <c r="GZ12" s="281"/>
      <c r="HA12" s="281"/>
      <c r="HB12" s="281"/>
      <c r="HC12" s="281"/>
      <c r="HD12" s="281"/>
      <c r="HE12" s="281"/>
      <c r="HF12" s="281"/>
      <c r="HG12" s="281"/>
      <c r="HH12" s="281"/>
      <c r="HI12" s="281"/>
      <c r="HJ12" s="281"/>
      <c r="HK12" s="281"/>
      <c r="HL12" s="281"/>
      <c r="HM12" s="281"/>
      <c r="HN12" s="281"/>
      <c r="HO12" s="281"/>
      <c r="HP12" s="281"/>
      <c r="HQ12" s="281"/>
      <c r="HR12" s="281"/>
      <c r="HS12" s="281"/>
      <c r="HT12" s="281"/>
      <c r="HU12" s="281"/>
      <c r="HV12" s="281"/>
      <c r="HW12" s="281"/>
      <c r="HX12" s="281"/>
      <c r="HY12" s="281"/>
      <c r="HZ12" s="281"/>
      <c r="IA12" s="281"/>
      <c r="IB12" s="281"/>
      <c r="IC12" s="281"/>
      <c r="ID12" s="281"/>
      <c r="IE12" s="281"/>
      <c r="IF12" s="281"/>
      <c r="IG12" s="281"/>
      <c r="IH12" s="281"/>
      <c r="II12" s="281"/>
      <c r="IJ12" s="281"/>
      <c r="IK12" s="281"/>
      <c r="IL12" s="281"/>
      <c r="IM12" s="281"/>
      <c r="IN12" s="281"/>
      <c r="IO12" s="281"/>
      <c r="IP12" s="281"/>
      <c r="IQ12" s="281"/>
      <c r="IR12" s="281"/>
      <c r="IS12" s="281"/>
      <c r="IT12" s="281"/>
      <c r="IU12" s="281"/>
      <c r="IV12" s="281"/>
      <c r="IW12" s="281"/>
      <c r="IX12" s="281"/>
      <c r="IY12" s="281"/>
      <c r="IZ12" s="281"/>
    </row>
    <row r="13" spans="1:260" s="125" customFormat="1" ht="18" customHeight="1" x14ac:dyDescent="0.2">
      <c r="A13" s="281"/>
      <c r="B13" s="233" t="s">
        <v>40</v>
      </c>
      <c r="C13" s="276"/>
      <c r="D13" s="405">
        <v>1004686</v>
      </c>
      <c r="E13" s="186">
        <v>2.1162235110294971</v>
      </c>
      <c r="F13" s="226"/>
      <c r="G13" s="234">
        <v>193502</v>
      </c>
      <c r="H13" s="235">
        <v>2.9833124323750959</v>
      </c>
      <c r="I13" s="276"/>
      <c r="J13" s="282">
        <v>41140</v>
      </c>
      <c r="K13" s="413">
        <f t="shared" si="0"/>
        <v>4.094811712316087</v>
      </c>
      <c r="L13" s="235">
        <f t="shared" si="1"/>
        <v>21.260762162664985</v>
      </c>
      <c r="M13" s="278"/>
      <c r="N13" s="278">
        <f t="shared" si="2"/>
        <v>17</v>
      </c>
      <c r="O13" s="278">
        <v>3</v>
      </c>
      <c r="P13" s="278">
        <f>MATCH(O13,N$11:N$31,0)</f>
        <v>7</v>
      </c>
      <c r="Q13" s="279" t="str">
        <f t="shared" si="4"/>
        <v>Castilla y León</v>
      </c>
      <c r="R13" s="280">
        <f t="shared" si="5"/>
        <v>34.890941311174771</v>
      </c>
      <c r="S13" s="275"/>
      <c r="T13" s="275"/>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c r="DM13" s="281"/>
      <c r="DN13" s="281"/>
      <c r="DO13" s="281"/>
      <c r="DP13" s="281"/>
      <c r="DQ13" s="281"/>
      <c r="DR13" s="281"/>
      <c r="DS13" s="281"/>
      <c r="DT13" s="281"/>
      <c r="DU13" s="281"/>
      <c r="DV13" s="281"/>
      <c r="DW13" s="281"/>
      <c r="DX13" s="281"/>
      <c r="DY13" s="281"/>
      <c r="DZ13" s="281"/>
      <c r="EA13" s="281"/>
      <c r="EB13" s="281"/>
      <c r="EC13" s="281"/>
      <c r="ED13" s="281"/>
      <c r="EE13" s="281"/>
      <c r="EF13" s="281"/>
      <c r="EG13" s="281"/>
      <c r="EH13" s="281"/>
      <c r="EI13" s="281"/>
      <c r="EJ13" s="281"/>
      <c r="EK13" s="281"/>
      <c r="EL13" s="281"/>
      <c r="EM13" s="281"/>
      <c r="EN13" s="281"/>
      <c r="EO13" s="281"/>
      <c r="EP13" s="281"/>
      <c r="EQ13" s="281"/>
      <c r="ER13" s="281"/>
      <c r="ES13" s="281"/>
      <c r="ET13" s="281"/>
      <c r="EU13" s="281"/>
      <c r="EV13" s="281"/>
      <c r="EW13" s="281"/>
      <c r="EX13" s="281"/>
      <c r="EY13" s="281"/>
      <c r="EZ13" s="281"/>
      <c r="FA13" s="281"/>
      <c r="FB13" s="281"/>
      <c r="FC13" s="281"/>
      <c r="FD13" s="281"/>
      <c r="FE13" s="281"/>
      <c r="FF13" s="281"/>
      <c r="FG13" s="281"/>
      <c r="FH13" s="281"/>
      <c r="FI13" s="281"/>
      <c r="FJ13" s="281"/>
      <c r="FK13" s="281"/>
      <c r="FL13" s="281"/>
      <c r="FM13" s="281"/>
      <c r="FN13" s="281"/>
      <c r="FO13" s="281"/>
      <c r="FP13" s="281"/>
      <c r="FQ13" s="281"/>
      <c r="FR13" s="281"/>
      <c r="FS13" s="281"/>
      <c r="FT13" s="281"/>
      <c r="FU13" s="281"/>
      <c r="FV13" s="281"/>
      <c r="FW13" s="281"/>
      <c r="FX13" s="281"/>
      <c r="FY13" s="281"/>
      <c r="FZ13" s="281"/>
      <c r="GA13" s="281"/>
      <c r="GB13" s="281"/>
      <c r="GC13" s="281"/>
      <c r="GD13" s="281"/>
      <c r="GE13" s="281"/>
      <c r="GF13" s="281"/>
      <c r="GG13" s="281"/>
      <c r="GH13" s="281"/>
      <c r="GI13" s="281"/>
      <c r="GJ13" s="281"/>
      <c r="GK13" s="281"/>
      <c r="GL13" s="281"/>
      <c r="GM13" s="281"/>
      <c r="GN13" s="281"/>
      <c r="GO13" s="281"/>
      <c r="GP13" s="281"/>
      <c r="GQ13" s="281"/>
      <c r="GR13" s="281"/>
      <c r="GS13" s="281"/>
      <c r="GT13" s="281"/>
      <c r="GU13" s="281"/>
      <c r="GV13" s="281"/>
      <c r="GW13" s="281"/>
      <c r="GX13" s="281"/>
      <c r="GY13" s="281"/>
      <c r="GZ13" s="281"/>
      <c r="HA13" s="281"/>
      <c r="HB13" s="281"/>
      <c r="HC13" s="281"/>
      <c r="HD13" s="281"/>
      <c r="HE13" s="281"/>
      <c r="HF13" s="281"/>
      <c r="HG13" s="281"/>
      <c r="HH13" s="281"/>
      <c r="HI13" s="281"/>
      <c r="HJ13" s="281"/>
      <c r="HK13" s="281"/>
      <c r="HL13" s="281"/>
      <c r="HM13" s="281"/>
      <c r="HN13" s="281"/>
      <c r="HO13" s="281"/>
      <c r="HP13" s="281"/>
      <c r="HQ13" s="281"/>
      <c r="HR13" s="281"/>
      <c r="HS13" s="281"/>
      <c r="HT13" s="281"/>
      <c r="HU13" s="281"/>
      <c r="HV13" s="281"/>
      <c r="HW13" s="281"/>
      <c r="HX13" s="281"/>
      <c r="HY13" s="281"/>
      <c r="HZ13" s="281"/>
      <c r="IA13" s="281"/>
      <c r="IB13" s="281"/>
      <c r="IC13" s="281"/>
      <c r="ID13" s="281"/>
      <c r="IE13" s="281"/>
      <c r="IF13" s="281"/>
      <c r="IG13" s="281"/>
      <c r="IH13" s="281"/>
      <c r="II13" s="281"/>
      <c r="IJ13" s="281"/>
      <c r="IK13" s="281"/>
      <c r="IL13" s="281"/>
      <c r="IM13" s="281"/>
      <c r="IN13" s="281"/>
      <c r="IO13" s="281"/>
      <c r="IP13" s="281"/>
      <c r="IQ13" s="281"/>
      <c r="IR13" s="281"/>
      <c r="IS13" s="281"/>
      <c r="IT13" s="281"/>
      <c r="IU13" s="281"/>
      <c r="IV13" s="281"/>
      <c r="IW13" s="281"/>
      <c r="IX13" s="281"/>
      <c r="IY13" s="281"/>
      <c r="IZ13" s="281"/>
    </row>
    <row r="14" spans="1:260" s="125" customFormat="1" ht="18" customHeight="1" x14ac:dyDescent="0.2">
      <c r="A14" s="281"/>
      <c r="B14" s="233" t="s">
        <v>41</v>
      </c>
      <c r="C14" s="276"/>
      <c r="D14" s="405">
        <v>1176659</v>
      </c>
      <c r="E14" s="186">
        <v>2.4784593796115968</v>
      </c>
      <c r="F14" s="226"/>
      <c r="G14" s="234">
        <v>122308</v>
      </c>
      <c r="H14" s="235">
        <v>1.8856806491867435</v>
      </c>
      <c r="I14" s="276"/>
      <c r="J14" s="282">
        <v>40514</v>
      </c>
      <c r="K14" s="413">
        <f t="shared" si="0"/>
        <v>3.4431385813561959</v>
      </c>
      <c r="L14" s="235">
        <f t="shared" si="1"/>
        <v>33.124570755796839</v>
      </c>
      <c r="M14" s="278"/>
      <c r="N14" s="278">
        <f t="shared" si="2"/>
        <v>5</v>
      </c>
      <c r="O14" s="278">
        <v>4</v>
      </c>
      <c r="P14" s="278">
        <f t="shared" si="3"/>
        <v>16</v>
      </c>
      <c r="Q14" s="279" t="str">
        <f t="shared" si="4"/>
        <v>País Vasco</v>
      </c>
      <c r="R14" s="280">
        <f t="shared" si="5"/>
        <v>33.612484255056209</v>
      </c>
      <c r="S14" s="275"/>
      <c r="T14" s="275"/>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c r="IY14" s="281"/>
      <c r="IZ14" s="281"/>
    </row>
    <row r="15" spans="1:260" s="125" customFormat="1" ht="18" customHeight="1" x14ac:dyDescent="0.2">
      <c r="A15" s="281"/>
      <c r="B15" s="233" t="s">
        <v>9</v>
      </c>
      <c r="C15" s="276"/>
      <c r="D15" s="405">
        <v>2177701</v>
      </c>
      <c r="E15" s="186">
        <v>4.5870073397981521</v>
      </c>
      <c r="F15" s="226"/>
      <c r="G15" s="234">
        <v>246866</v>
      </c>
      <c r="H15" s="235">
        <v>3.8060506192737567</v>
      </c>
      <c r="I15" s="276"/>
      <c r="J15" s="282">
        <v>52450</v>
      </c>
      <c r="K15" s="413">
        <f t="shared" si="0"/>
        <v>2.408503279375819</v>
      </c>
      <c r="L15" s="235">
        <f t="shared" si="1"/>
        <v>21.24634417052166</v>
      </c>
      <c r="M15" s="278"/>
      <c r="N15" s="278">
        <f t="shared" si="2"/>
        <v>18</v>
      </c>
      <c r="O15" s="278">
        <v>5</v>
      </c>
      <c r="P15" s="278">
        <f t="shared" si="3"/>
        <v>4</v>
      </c>
      <c r="Q15" s="279" t="str">
        <f t="shared" si="4"/>
        <v>Balears, Illes</v>
      </c>
      <c r="R15" s="280">
        <f t="shared" si="5"/>
        <v>33.124570755796839</v>
      </c>
      <c r="S15" s="275"/>
      <c r="T15" s="275"/>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c r="IY15" s="281"/>
      <c r="IZ15" s="281"/>
    </row>
    <row r="16" spans="1:260" s="125" customFormat="1" ht="18" customHeight="1" x14ac:dyDescent="0.2">
      <c r="A16" s="281"/>
      <c r="B16" s="233" t="s">
        <v>8</v>
      </c>
      <c r="C16" s="276"/>
      <c r="D16" s="406">
        <v>585402</v>
      </c>
      <c r="E16" s="186">
        <v>1.2330633409878207</v>
      </c>
      <c r="F16" s="226"/>
      <c r="G16" s="238">
        <v>99678</v>
      </c>
      <c r="H16" s="235">
        <v>1.5367831683098099</v>
      </c>
      <c r="I16" s="276"/>
      <c r="J16" s="282">
        <v>23023</v>
      </c>
      <c r="K16" s="413">
        <f t="shared" si="0"/>
        <v>3.9328529796618392</v>
      </c>
      <c r="L16" s="235">
        <f t="shared" si="1"/>
        <v>23.097373542807841</v>
      </c>
      <c r="M16" s="278"/>
      <c r="N16" s="278">
        <f t="shared" si="2"/>
        <v>15</v>
      </c>
      <c r="O16" s="278">
        <v>6</v>
      </c>
      <c r="P16" s="278">
        <f t="shared" si="3"/>
        <v>17</v>
      </c>
      <c r="Q16" s="279" t="str">
        <f t="shared" si="4"/>
        <v>Rioja, La</v>
      </c>
      <c r="R16" s="283">
        <f t="shared" si="5"/>
        <v>32.177439010879439</v>
      </c>
      <c r="S16" s="275"/>
      <c r="T16" s="275"/>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c r="IY16" s="281"/>
      <c r="IZ16" s="281"/>
    </row>
    <row r="17" spans="1:260" s="128" customFormat="1" ht="18" customHeight="1" x14ac:dyDescent="0.2">
      <c r="A17" s="284"/>
      <c r="B17" s="285" t="s">
        <v>7</v>
      </c>
      <c r="C17" s="276"/>
      <c r="D17" s="405">
        <v>2372640</v>
      </c>
      <c r="E17" s="186">
        <v>4.9976177145984177</v>
      </c>
      <c r="F17" s="226"/>
      <c r="G17" s="286">
        <v>420966</v>
      </c>
      <c r="H17" s="287">
        <v>6.4902331831568389</v>
      </c>
      <c r="I17" s="276"/>
      <c r="J17" s="288">
        <v>146879</v>
      </c>
      <c r="K17" s="414">
        <f t="shared" si="0"/>
        <v>6.1905303796614746</v>
      </c>
      <c r="L17" s="287">
        <f t="shared" si="1"/>
        <v>34.890941311174771</v>
      </c>
      <c r="M17" s="278"/>
      <c r="N17" s="278">
        <f t="shared" si="2"/>
        <v>3</v>
      </c>
      <c r="O17" s="278">
        <v>7</v>
      </c>
      <c r="P17" s="278">
        <f t="shared" si="3"/>
        <v>8</v>
      </c>
      <c r="Q17" s="279" t="str">
        <f t="shared" si="4"/>
        <v>Castilla - La Mancha</v>
      </c>
      <c r="R17" s="280">
        <f t="shared" si="5"/>
        <v>31.853346439719246</v>
      </c>
      <c r="S17" s="289"/>
      <c r="T17" s="289"/>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284"/>
      <c r="CR17" s="284"/>
      <c r="CS17" s="284"/>
      <c r="CT17" s="284"/>
      <c r="CU17" s="284"/>
      <c r="CV17" s="284"/>
      <c r="CW17" s="284"/>
      <c r="CX17" s="284"/>
      <c r="CY17" s="284"/>
      <c r="CZ17" s="284"/>
      <c r="DA17" s="284"/>
      <c r="DB17" s="284"/>
      <c r="DC17" s="284"/>
      <c r="DD17" s="284"/>
      <c r="DE17" s="284"/>
      <c r="DF17" s="284"/>
      <c r="DG17" s="284"/>
      <c r="DH17" s="284"/>
      <c r="DI17" s="284"/>
      <c r="DJ17" s="284"/>
      <c r="DK17" s="284"/>
      <c r="DL17" s="284"/>
      <c r="DM17" s="284"/>
      <c r="DN17" s="284"/>
      <c r="DO17" s="284"/>
      <c r="DP17" s="284"/>
      <c r="DQ17" s="284"/>
      <c r="DR17" s="284"/>
      <c r="DS17" s="284"/>
      <c r="DT17" s="284"/>
      <c r="DU17" s="284"/>
      <c r="DV17" s="284"/>
      <c r="DW17" s="284"/>
      <c r="DX17" s="284"/>
      <c r="DY17" s="284"/>
      <c r="DZ17" s="284"/>
      <c r="EA17" s="284"/>
      <c r="EB17" s="284"/>
      <c r="EC17" s="284"/>
      <c r="ED17" s="284"/>
      <c r="EE17" s="284"/>
      <c r="EF17" s="284"/>
      <c r="EG17" s="284"/>
      <c r="EH17" s="284"/>
      <c r="EI17" s="284"/>
      <c r="EJ17" s="284"/>
      <c r="EK17" s="284"/>
      <c r="EL17" s="284"/>
      <c r="EM17" s="284"/>
      <c r="EN17" s="284"/>
      <c r="EO17" s="284"/>
      <c r="EP17" s="284"/>
      <c r="EQ17" s="284"/>
      <c r="ER17" s="284"/>
      <c r="ES17" s="284"/>
      <c r="ET17" s="284"/>
      <c r="EU17" s="284"/>
      <c r="EV17" s="284"/>
      <c r="EW17" s="284"/>
      <c r="EX17" s="284"/>
      <c r="EY17" s="284"/>
      <c r="EZ17" s="284"/>
      <c r="FA17" s="284"/>
      <c r="FB17" s="284"/>
      <c r="FC17" s="284"/>
      <c r="FD17" s="284"/>
      <c r="FE17" s="284"/>
      <c r="FF17" s="284"/>
      <c r="FG17" s="284"/>
      <c r="FH17" s="284"/>
      <c r="FI17" s="284"/>
      <c r="FJ17" s="284"/>
      <c r="FK17" s="284"/>
      <c r="FL17" s="284"/>
      <c r="FM17" s="284"/>
      <c r="FN17" s="284"/>
      <c r="FO17" s="284"/>
      <c r="FP17" s="284"/>
      <c r="FQ17" s="284"/>
      <c r="FR17" s="284"/>
      <c r="FS17" s="284"/>
      <c r="FT17" s="284"/>
      <c r="FU17" s="284"/>
      <c r="FV17" s="284"/>
      <c r="FW17" s="284"/>
      <c r="FX17" s="284"/>
      <c r="FY17" s="284"/>
      <c r="FZ17" s="284"/>
      <c r="GA17" s="284"/>
      <c r="GB17" s="284"/>
      <c r="GC17" s="284"/>
      <c r="GD17" s="284"/>
      <c r="GE17" s="284"/>
      <c r="GF17" s="284"/>
      <c r="GG17" s="284"/>
      <c r="GH17" s="284"/>
      <c r="GI17" s="284"/>
      <c r="GJ17" s="284"/>
      <c r="GK17" s="284"/>
      <c r="GL17" s="284"/>
      <c r="GM17" s="284"/>
      <c r="GN17" s="284"/>
      <c r="GO17" s="284"/>
      <c r="GP17" s="284"/>
      <c r="GQ17" s="284"/>
      <c r="GR17" s="284"/>
      <c r="GS17" s="284"/>
      <c r="GT17" s="284"/>
      <c r="GU17" s="284"/>
      <c r="GV17" s="284"/>
      <c r="GW17" s="284"/>
      <c r="GX17" s="284"/>
      <c r="GY17" s="284"/>
      <c r="GZ17" s="284"/>
      <c r="HA17" s="284"/>
      <c r="HB17" s="284"/>
      <c r="HC17" s="284"/>
      <c r="HD17" s="284"/>
      <c r="HE17" s="284"/>
      <c r="HF17" s="284"/>
      <c r="HG17" s="284"/>
      <c r="HH17" s="284"/>
      <c r="HI17" s="284"/>
      <c r="HJ17" s="284"/>
      <c r="HK17" s="284"/>
      <c r="HL17" s="284"/>
      <c r="HM17" s="284"/>
      <c r="HN17" s="284"/>
      <c r="HO17" s="284"/>
      <c r="HP17" s="284"/>
      <c r="HQ17" s="284"/>
      <c r="HR17" s="284"/>
      <c r="HS17" s="284"/>
      <c r="HT17" s="284"/>
      <c r="HU17" s="284"/>
      <c r="HV17" s="284"/>
      <c r="HW17" s="284"/>
      <c r="HX17" s="284"/>
      <c r="HY17" s="284"/>
      <c r="HZ17" s="284"/>
      <c r="IA17" s="284"/>
      <c r="IB17" s="284"/>
      <c r="IC17" s="284"/>
      <c r="ID17" s="284"/>
      <c r="IE17" s="284"/>
      <c r="IF17" s="284"/>
      <c r="IG17" s="284"/>
      <c r="IH17" s="284"/>
      <c r="II17" s="284"/>
      <c r="IJ17" s="284"/>
      <c r="IK17" s="284"/>
      <c r="IL17" s="284"/>
      <c r="IM17" s="284"/>
      <c r="IN17" s="284"/>
      <c r="IO17" s="284"/>
      <c r="IP17" s="284"/>
      <c r="IQ17" s="284"/>
      <c r="IR17" s="284"/>
      <c r="IS17" s="284"/>
      <c r="IT17" s="284"/>
      <c r="IU17" s="284"/>
      <c r="IV17" s="284"/>
      <c r="IW17" s="284"/>
      <c r="IX17" s="284"/>
      <c r="IY17" s="284"/>
      <c r="IZ17" s="284"/>
    </row>
    <row r="18" spans="1:260" s="128" customFormat="1" ht="18" customHeight="1" x14ac:dyDescent="0.2">
      <c r="A18" s="284"/>
      <c r="B18" s="285" t="s">
        <v>43</v>
      </c>
      <c r="C18" s="276"/>
      <c r="D18" s="405">
        <v>2053328</v>
      </c>
      <c r="E18" s="186">
        <v>4.3250338806902606</v>
      </c>
      <c r="F18" s="226"/>
      <c r="G18" s="286">
        <v>289935</v>
      </c>
      <c r="H18" s="287">
        <v>4.4700658912087397</v>
      </c>
      <c r="I18" s="276"/>
      <c r="J18" s="288">
        <v>92354</v>
      </c>
      <c r="K18" s="414">
        <f t="shared" si="0"/>
        <v>4.4977714227829164</v>
      </c>
      <c r="L18" s="287">
        <f t="shared" si="1"/>
        <v>31.853346439719246</v>
      </c>
      <c r="M18" s="278"/>
      <c r="N18" s="278">
        <f t="shared" si="2"/>
        <v>7</v>
      </c>
      <c r="O18" s="278">
        <v>8</v>
      </c>
      <c r="P18" s="278">
        <f t="shared" si="3"/>
        <v>9</v>
      </c>
      <c r="Q18" s="279" t="str">
        <f t="shared" si="4"/>
        <v>Cataluña</v>
      </c>
      <c r="R18" s="280">
        <f t="shared" si="5"/>
        <v>30.362024028987349</v>
      </c>
      <c r="S18" s="289"/>
      <c r="T18" s="289"/>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84"/>
      <c r="GQ18" s="284"/>
      <c r="GR18" s="284"/>
      <c r="GS18" s="284"/>
      <c r="GT18" s="284"/>
      <c r="GU18" s="284"/>
      <c r="GV18" s="284"/>
      <c r="GW18" s="284"/>
      <c r="GX18" s="284"/>
      <c r="GY18" s="284"/>
      <c r="GZ18" s="284"/>
      <c r="HA18" s="284"/>
      <c r="HB18" s="284"/>
      <c r="HC18" s="284"/>
      <c r="HD18" s="284"/>
      <c r="HE18" s="284"/>
      <c r="HF18" s="284"/>
      <c r="HG18" s="284"/>
      <c r="HH18" s="284"/>
      <c r="HI18" s="284"/>
      <c r="HJ18" s="284"/>
      <c r="HK18" s="284"/>
      <c r="HL18" s="284"/>
      <c r="HM18" s="284"/>
      <c r="HN18" s="284"/>
      <c r="HO18" s="284"/>
      <c r="HP18" s="284"/>
      <c r="HQ18" s="284"/>
      <c r="HR18" s="284"/>
      <c r="HS18" s="284"/>
      <c r="HT18" s="284"/>
      <c r="HU18" s="284"/>
      <c r="HV18" s="284"/>
      <c r="HW18" s="284"/>
      <c r="HX18" s="284"/>
      <c r="HY18" s="284"/>
      <c r="HZ18" s="284"/>
      <c r="IA18" s="284"/>
      <c r="IB18" s="284"/>
      <c r="IC18" s="284"/>
      <c r="ID18" s="284"/>
      <c r="IE18" s="284"/>
      <c r="IF18" s="284"/>
      <c r="IG18" s="284"/>
      <c r="IH18" s="284"/>
      <c r="II18" s="284"/>
      <c r="IJ18" s="284"/>
      <c r="IK18" s="284"/>
      <c r="IL18" s="284"/>
      <c r="IM18" s="284"/>
      <c r="IN18" s="284"/>
      <c r="IO18" s="284"/>
      <c r="IP18" s="284"/>
      <c r="IQ18" s="284"/>
      <c r="IR18" s="284"/>
      <c r="IS18" s="284"/>
      <c r="IT18" s="284"/>
      <c r="IU18" s="284"/>
      <c r="IV18" s="284"/>
      <c r="IW18" s="284"/>
      <c r="IX18" s="284"/>
      <c r="IY18" s="284"/>
      <c r="IZ18" s="284"/>
    </row>
    <row r="19" spans="1:260" s="128" customFormat="1" ht="18" customHeight="1" x14ac:dyDescent="0.2">
      <c r="A19" s="284"/>
      <c r="B19" s="285" t="s">
        <v>44</v>
      </c>
      <c r="C19" s="276"/>
      <c r="D19" s="405">
        <v>7792611</v>
      </c>
      <c r="E19" s="186">
        <v>16.413990650319683</v>
      </c>
      <c r="F19" s="226"/>
      <c r="G19" s="286">
        <v>1069708</v>
      </c>
      <c r="H19" s="287">
        <v>16.492197369593594</v>
      </c>
      <c r="I19" s="276"/>
      <c r="J19" s="288">
        <v>324785</v>
      </c>
      <c r="K19" s="414">
        <f t="shared" si="0"/>
        <v>4.1678585008285411</v>
      </c>
      <c r="L19" s="287">
        <f t="shared" si="1"/>
        <v>30.362024028987349</v>
      </c>
      <c r="M19" s="278"/>
      <c r="N19" s="278">
        <f t="shared" si="2"/>
        <v>8</v>
      </c>
      <c r="O19" s="278">
        <v>9</v>
      </c>
      <c r="P19" s="278">
        <f t="shared" si="3"/>
        <v>21</v>
      </c>
      <c r="Q19" s="279" t="str">
        <f>INDEX(B$11:B$31,P19,1)</f>
        <v>TOTAL</v>
      </c>
      <c r="R19" s="280">
        <f t="shared" si="5"/>
        <v>29.86493057664752</v>
      </c>
      <c r="S19" s="289"/>
      <c r="T19" s="289"/>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c r="IY19" s="284"/>
      <c r="IZ19" s="284"/>
    </row>
    <row r="20" spans="1:260" s="128" customFormat="1" ht="18" customHeight="1" x14ac:dyDescent="0.2">
      <c r="A20" s="284"/>
      <c r="B20" s="285" t="s">
        <v>6</v>
      </c>
      <c r="C20" s="276"/>
      <c r="D20" s="405">
        <v>5097967</v>
      </c>
      <c r="E20" s="186">
        <v>10.738118799159649</v>
      </c>
      <c r="F20" s="226"/>
      <c r="G20" s="286">
        <v>656267</v>
      </c>
      <c r="H20" s="287">
        <v>10.11798069300321</v>
      </c>
      <c r="I20" s="276"/>
      <c r="J20" s="288">
        <v>187392</v>
      </c>
      <c r="K20" s="414">
        <f t="shared" si="0"/>
        <v>3.675818223225062</v>
      </c>
      <c r="L20" s="287">
        <f>J20*100/G20</f>
        <v>28.554231737996883</v>
      </c>
      <c r="M20" s="278"/>
      <c r="N20" s="278">
        <f t="shared" si="2"/>
        <v>11</v>
      </c>
      <c r="O20" s="278">
        <v>10</v>
      </c>
      <c r="P20" s="278">
        <f t="shared" si="3"/>
        <v>13</v>
      </c>
      <c r="Q20" s="279" t="str">
        <f t="shared" si="4"/>
        <v>Madrid, Comunidad de</v>
      </c>
      <c r="R20" s="280">
        <f t="shared" si="5"/>
        <v>29.548879572212744</v>
      </c>
      <c r="S20" s="289"/>
      <c r="T20" s="289"/>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c r="IY20" s="284"/>
      <c r="IZ20" s="284"/>
    </row>
    <row r="21" spans="1:260" s="125" customFormat="1" ht="18" customHeight="1" x14ac:dyDescent="0.2">
      <c r="A21" s="281"/>
      <c r="B21" s="233" t="s">
        <v>5</v>
      </c>
      <c r="C21" s="276"/>
      <c r="D21" s="405">
        <v>1054776</v>
      </c>
      <c r="E21" s="186">
        <v>2.221730739822839</v>
      </c>
      <c r="F21" s="226"/>
      <c r="G21" s="234">
        <v>159524</v>
      </c>
      <c r="H21" s="235">
        <v>2.4594574343531583</v>
      </c>
      <c r="I21" s="276"/>
      <c r="J21" s="282">
        <v>56080</v>
      </c>
      <c r="K21" s="413">
        <f t="shared" si="0"/>
        <v>5.3167686788474517</v>
      </c>
      <c r="L21" s="235">
        <f t="shared" si="1"/>
        <v>35.154584890047893</v>
      </c>
      <c r="M21" s="278"/>
      <c r="N21" s="278">
        <f t="shared" si="2"/>
        <v>2</v>
      </c>
      <c r="O21" s="278">
        <v>11</v>
      </c>
      <c r="P21" s="278">
        <f t="shared" si="3"/>
        <v>10</v>
      </c>
      <c r="Q21" s="279" t="str">
        <f t="shared" si="4"/>
        <v>Comunitat Valenciana</v>
      </c>
      <c r="R21" s="280">
        <f t="shared" si="5"/>
        <v>28.554231737996883</v>
      </c>
      <c r="S21" s="275"/>
      <c r="T21" s="275"/>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1"/>
      <c r="EJ21" s="281"/>
      <c r="EK21" s="281"/>
      <c r="EL21" s="281"/>
      <c r="EM21" s="281"/>
      <c r="EN21" s="281"/>
      <c r="EO21" s="281"/>
      <c r="EP21" s="281"/>
      <c r="EQ21" s="281"/>
      <c r="ER21" s="281"/>
      <c r="ES21" s="281"/>
      <c r="ET21" s="281"/>
      <c r="EU21" s="281"/>
      <c r="EV21" s="281"/>
      <c r="EW21" s="281"/>
      <c r="EX21" s="281"/>
      <c r="EY21" s="281"/>
      <c r="EZ21" s="281"/>
      <c r="FA21" s="281"/>
      <c r="FB21" s="281"/>
      <c r="FC21" s="281"/>
      <c r="FD21" s="281"/>
      <c r="FE21" s="281"/>
      <c r="FF21" s="281"/>
      <c r="FG21" s="281"/>
      <c r="FH21" s="281"/>
      <c r="FI21" s="281"/>
      <c r="FJ21" s="281"/>
      <c r="FK21" s="281"/>
      <c r="FL21" s="281"/>
      <c r="FM21" s="281"/>
      <c r="FN21" s="281"/>
      <c r="FO21" s="281"/>
      <c r="FP21" s="281"/>
      <c r="FQ21" s="281"/>
      <c r="FR21" s="281"/>
      <c r="FS21" s="281"/>
      <c r="FT21" s="281"/>
      <c r="FU21" s="281"/>
      <c r="FV21" s="281"/>
      <c r="FW21" s="281"/>
      <c r="FX21" s="281"/>
      <c r="FY21" s="281"/>
      <c r="FZ21" s="281"/>
      <c r="GA21" s="281"/>
      <c r="GB21" s="281"/>
      <c r="GC21" s="281"/>
      <c r="GD21" s="281"/>
      <c r="GE21" s="281"/>
      <c r="GF21" s="281"/>
      <c r="GG21" s="281"/>
      <c r="GH21" s="281"/>
      <c r="GI21" s="281"/>
      <c r="GJ21" s="281"/>
      <c r="GK21" s="281"/>
      <c r="GL21" s="281"/>
      <c r="GM21" s="281"/>
      <c r="GN21" s="281"/>
      <c r="GO21" s="281"/>
      <c r="GP21" s="281"/>
      <c r="GQ21" s="281"/>
      <c r="GR21" s="281"/>
      <c r="GS21" s="281"/>
      <c r="GT21" s="281"/>
      <c r="GU21" s="281"/>
      <c r="GV21" s="281"/>
      <c r="GW21" s="281"/>
      <c r="GX21" s="281"/>
      <c r="GY21" s="281"/>
      <c r="GZ21" s="281"/>
      <c r="HA21" s="281"/>
      <c r="HB21" s="281"/>
      <c r="HC21" s="281"/>
      <c r="HD21" s="281"/>
      <c r="HE21" s="281"/>
      <c r="HF21" s="281"/>
      <c r="HG21" s="281"/>
      <c r="HH21" s="281"/>
      <c r="HI21" s="281"/>
      <c r="HJ21" s="281"/>
      <c r="HK21" s="281"/>
      <c r="HL21" s="281"/>
      <c r="HM21" s="281"/>
      <c r="HN21" s="281"/>
      <c r="HO21" s="281"/>
      <c r="HP21" s="281"/>
      <c r="HQ21" s="281"/>
      <c r="HR21" s="281"/>
      <c r="HS21" s="281"/>
      <c r="HT21" s="281"/>
      <c r="HU21" s="281"/>
      <c r="HV21" s="281"/>
      <c r="HW21" s="281"/>
      <c r="HX21" s="281"/>
      <c r="HY21" s="281"/>
      <c r="HZ21" s="281"/>
      <c r="IA21" s="281"/>
      <c r="IB21" s="281"/>
      <c r="IC21" s="281"/>
      <c r="ID21" s="281"/>
      <c r="IE21" s="281"/>
      <c r="IF21" s="281"/>
      <c r="IG21" s="281"/>
      <c r="IH21" s="281"/>
      <c r="II21" s="281"/>
      <c r="IJ21" s="281"/>
      <c r="IK21" s="281"/>
      <c r="IL21" s="281"/>
      <c r="IM21" s="281"/>
      <c r="IN21" s="281"/>
      <c r="IO21" s="281"/>
      <c r="IP21" s="281"/>
      <c r="IQ21" s="281"/>
      <c r="IR21" s="281"/>
      <c r="IS21" s="281"/>
      <c r="IT21" s="281"/>
      <c r="IU21" s="281"/>
      <c r="IV21" s="281"/>
      <c r="IW21" s="281"/>
      <c r="IX21" s="281"/>
      <c r="IY21" s="281"/>
      <c r="IZ21" s="281"/>
    </row>
    <row r="22" spans="1:260" s="125" customFormat="1" ht="18" customHeight="1" x14ac:dyDescent="0.2">
      <c r="A22" s="281"/>
      <c r="B22" s="233" t="s">
        <v>38</v>
      </c>
      <c r="C22" s="276"/>
      <c r="D22" s="405">
        <v>2690464</v>
      </c>
      <c r="E22" s="186">
        <v>5.6670672950339354</v>
      </c>
      <c r="F22" s="226"/>
      <c r="G22" s="234">
        <v>485558</v>
      </c>
      <c r="H22" s="235">
        <v>7.4860787900858226</v>
      </c>
      <c r="I22" s="276"/>
      <c r="J22" s="282">
        <v>83197</v>
      </c>
      <c r="K22" s="413">
        <f t="shared" si="0"/>
        <v>3.0922918871986393</v>
      </c>
      <c r="L22" s="235">
        <f t="shared" si="1"/>
        <v>17.134307333006561</v>
      </c>
      <c r="M22" s="278"/>
      <c r="N22" s="278">
        <f t="shared" si="2"/>
        <v>19</v>
      </c>
      <c r="O22" s="278">
        <v>12</v>
      </c>
      <c r="P22" s="278">
        <f t="shared" si="3"/>
        <v>15</v>
      </c>
      <c r="Q22" s="279" t="str">
        <f t="shared" si="4"/>
        <v>Navarra, Comunidad Foral de</v>
      </c>
      <c r="R22" s="280">
        <f t="shared" si="5"/>
        <v>26.701621399077293</v>
      </c>
      <c r="S22" s="275"/>
      <c r="T22" s="275"/>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1"/>
      <c r="ED22" s="281"/>
      <c r="EE22" s="281"/>
      <c r="EF22" s="281"/>
      <c r="EG22" s="281"/>
      <c r="EH22" s="281"/>
      <c r="EI22" s="281"/>
      <c r="EJ22" s="281"/>
      <c r="EK22" s="281"/>
      <c r="EL22" s="281"/>
      <c r="EM22" s="281"/>
      <c r="EN22" s="281"/>
      <c r="EO22" s="281"/>
      <c r="EP22" s="281"/>
      <c r="EQ22" s="281"/>
      <c r="ER22" s="281"/>
      <c r="ES22" s="281"/>
      <c r="ET22" s="281"/>
      <c r="EU22" s="281"/>
      <c r="EV22" s="281"/>
      <c r="EW22" s="281"/>
      <c r="EX22" s="281"/>
      <c r="EY22" s="281"/>
      <c r="EZ22" s="281"/>
      <c r="FA22" s="281"/>
      <c r="FB22" s="281"/>
      <c r="FC22" s="281"/>
      <c r="FD22" s="281"/>
      <c r="FE22" s="281"/>
      <c r="FF22" s="281"/>
      <c r="FG22" s="281"/>
      <c r="FH22" s="281"/>
      <c r="FI22" s="281"/>
      <c r="FJ22" s="281"/>
      <c r="FK22" s="281"/>
      <c r="FL22" s="281"/>
      <c r="FM22" s="281"/>
      <c r="FN22" s="281"/>
      <c r="FO22" s="281"/>
      <c r="FP22" s="281"/>
      <c r="FQ22" s="281"/>
      <c r="FR22" s="281"/>
      <c r="FS22" s="281"/>
      <c r="FT22" s="281"/>
      <c r="FU22" s="281"/>
      <c r="FV22" s="281"/>
      <c r="FW22" s="281"/>
      <c r="FX22" s="281"/>
      <c r="FY22" s="281"/>
      <c r="FZ22" s="281"/>
      <c r="GA22" s="281"/>
      <c r="GB22" s="281"/>
      <c r="GC22" s="281"/>
      <c r="GD22" s="281"/>
      <c r="GE22" s="281"/>
      <c r="GF22" s="281"/>
      <c r="GG22" s="281"/>
      <c r="GH22" s="281"/>
      <c r="GI22" s="281"/>
      <c r="GJ22" s="281"/>
      <c r="GK22" s="281"/>
      <c r="GL22" s="281"/>
      <c r="GM22" s="281"/>
      <c r="GN22" s="281"/>
      <c r="GO22" s="281"/>
      <c r="GP22" s="281"/>
      <c r="GQ22" s="281"/>
      <c r="GR22" s="281"/>
      <c r="GS22" s="281"/>
      <c r="GT22" s="281"/>
      <c r="GU22" s="281"/>
      <c r="GV22" s="281"/>
      <c r="GW22" s="281"/>
      <c r="GX22" s="281"/>
      <c r="GY22" s="281"/>
      <c r="GZ22" s="281"/>
      <c r="HA22" s="281"/>
      <c r="HB22" s="281"/>
      <c r="HC22" s="281"/>
      <c r="HD22" s="281"/>
      <c r="HE22" s="281"/>
      <c r="HF22" s="281"/>
      <c r="HG22" s="281"/>
      <c r="HH22" s="281"/>
      <c r="HI22" s="281"/>
      <c r="HJ22" s="281"/>
      <c r="HK22" s="281"/>
      <c r="HL22" s="281"/>
      <c r="HM22" s="281"/>
      <c r="HN22" s="281"/>
      <c r="HO22" s="281"/>
      <c r="HP22" s="281"/>
      <c r="HQ22" s="281"/>
      <c r="HR22" s="281"/>
      <c r="HS22" s="281"/>
      <c r="HT22" s="281"/>
      <c r="HU22" s="281"/>
      <c r="HV22" s="281"/>
      <c r="HW22" s="281"/>
      <c r="HX22" s="281"/>
      <c r="HY22" s="281"/>
      <c r="HZ22" s="281"/>
      <c r="IA22" s="281"/>
      <c r="IB22" s="281"/>
      <c r="IC22" s="281"/>
      <c r="ID22" s="281"/>
      <c r="IE22" s="281"/>
      <c r="IF22" s="281"/>
      <c r="IG22" s="281"/>
      <c r="IH22" s="281"/>
      <c r="II22" s="281"/>
      <c r="IJ22" s="281"/>
      <c r="IK22" s="281"/>
      <c r="IL22" s="281"/>
      <c r="IM22" s="281"/>
      <c r="IN22" s="281"/>
      <c r="IO22" s="281"/>
      <c r="IP22" s="281"/>
      <c r="IQ22" s="281"/>
      <c r="IR22" s="281"/>
      <c r="IS22" s="281"/>
      <c r="IT22" s="281"/>
      <c r="IU22" s="281"/>
      <c r="IV22" s="281"/>
      <c r="IW22" s="281"/>
      <c r="IX22" s="281"/>
      <c r="IY22" s="281"/>
      <c r="IZ22" s="281"/>
    </row>
    <row r="23" spans="1:260" s="125" customFormat="1" ht="18" customHeight="1" x14ac:dyDescent="0.2">
      <c r="A23" s="281"/>
      <c r="B23" s="233" t="s">
        <v>45</v>
      </c>
      <c r="C23" s="276"/>
      <c r="D23" s="405">
        <v>6750336</v>
      </c>
      <c r="E23" s="186">
        <v>14.218591431102663</v>
      </c>
      <c r="F23" s="226"/>
      <c r="G23" s="234">
        <v>803577</v>
      </c>
      <c r="H23" s="235">
        <v>12.389129076033749</v>
      </c>
      <c r="I23" s="276"/>
      <c r="J23" s="282">
        <v>237448</v>
      </c>
      <c r="K23" s="413">
        <f t="shared" si="0"/>
        <v>3.5175730511784895</v>
      </c>
      <c r="L23" s="235">
        <f t="shared" si="1"/>
        <v>29.548879572212744</v>
      </c>
      <c r="M23" s="278"/>
      <c r="N23" s="278">
        <f t="shared" si="2"/>
        <v>10</v>
      </c>
      <c r="O23" s="278">
        <v>13</v>
      </c>
      <c r="P23" s="278">
        <f t="shared" si="3"/>
        <v>14</v>
      </c>
      <c r="Q23" s="279" t="str">
        <f t="shared" si="4"/>
        <v>Murcia, Región de</v>
      </c>
      <c r="R23" s="280">
        <f t="shared" si="5"/>
        <v>26.66775889545881</v>
      </c>
      <c r="S23" s="275"/>
      <c r="T23" s="275"/>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c r="IY23" s="281"/>
      <c r="IZ23" s="281"/>
    </row>
    <row r="24" spans="1:260" s="125" customFormat="1" ht="18" customHeight="1" x14ac:dyDescent="0.2">
      <c r="A24" s="281"/>
      <c r="B24" s="233" t="s">
        <v>46</v>
      </c>
      <c r="C24" s="276"/>
      <c r="D24" s="405">
        <v>1531878</v>
      </c>
      <c r="E24" s="186">
        <v>3.2266760357254345</v>
      </c>
      <c r="F24" s="226"/>
      <c r="G24" s="234">
        <v>201423</v>
      </c>
      <c r="H24" s="235">
        <v>3.1054342594200008</v>
      </c>
      <c r="I24" s="276"/>
      <c r="J24" s="282">
        <v>53715</v>
      </c>
      <c r="K24" s="413">
        <f t="shared" si="0"/>
        <v>3.5064802810667692</v>
      </c>
      <c r="L24" s="235">
        <f>J24*100/G24</f>
        <v>26.66775889545881</v>
      </c>
      <c r="M24" s="278"/>
      <c r="N24" s="278">
        <f t="shared" si="2"/>
        <v>13</v>
      </c>
      <c r="O24" s="278">
        <v>14</v>
      </c>
      <c r="P24" s="278">
        <f t="shared" si="3"/>
        <v>2</v>
      </c>
      <c r="Q24" s="279" t="str">
        <f t="shared" si="4"/>
        <v>Aragón</v>
      </c>
      <c r="R24" s="280">
        <f t="shared" si="5"/>
        <v>24.898920792995956</v>
      </c>
      <c r="S24" s="275"/>
      <c r="T24" s="275"/>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c r="IY24" s="281"/>
      <c r="IZ24" s="281"/>
    </row>
    <row r="25" spans="1:260" s="125" customFormat="1" ht="18" customHeight="1" x14ac:dyDescent="0.2">
      <c r="A25" s="281"/>
      <c r="B25" s="233" t="s">
        <v>47</v>
      </c>
      <c r="C25" s="276"/>
      <c r="D25" s="406">
        <v>664117</v>
      </c>
      <c r="E25" s="186">
        <v>1.3988649284198011</v>
      </c>
      <c r="F25" s="226"/>
      <c r="G25" s="238">
        <v>82583</v>
      </c>
      <c r="H25" s="235">
        <v>1.2732214168475393</v>
      </c>
      <c r="I25" s="276"/>
      <c r="J25" s="282">
        <v>22051</v>
      </c>
      <c r="K25" s="413">
        <f t="shared" si="0"/>
        <v>3.3203486735018077</v>
      </c>
      <c r="L25" s="235">
        <f t="shared" si="1"/>
        <v>26.701621399077293</v>
      </c>
      <c r="M25" s="278"/>
      <c r="N25" s="278">
        <f t="shared" si="2"/>
        <v>12</v>
      </c>
      <c r="O25" s="278">
        <v>15</v>
      </c>
      <c r="P25" s="278">
        <f t="shared" si="3"/>
        <v>6</v>
      </c>
      <c r="Q25" s="279" t="str">
        <f t="shared" si="4"/>
        <v>Cantabria</v>
      </c>
      <c r="R25" s="283">
        <f t="shared" si="5"/>
        <v>23.097373542807841</v>
      </c>
      <c r="S25" s="275"/>
      <c r="T25" s="275"/>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c r="IY25" s="281"/>
      <c r="IZ25" s="281"/>
    </row>
    <row r="26" spans="1:260" s="125" customFormat="1" ht="18" customHeight="1" x14ac:dyDescent="0.2">
      <c r="A26" s="281"/>
      <c r="B26" s="233" t="s">
        <v>48</v>
      </c>
      <c r="C26" s="276"/>
      <c r="D26" s="406">
        <v>2208174</v>
      </c>
      <c r="E26" s="186">
        <v>4.6511942390399073</v>
      </c>
      <c r="F26" s="226"/>
      <c r="G26" s="238">
        <v>336616</v>
      </c>
      <c r="H26" s="235">
        <v>5.1897690862956214</v>
      </c>
      <c r="I26" s="276"/>
      <c r="J26" s="282">
        <v>113145</v>
      </c>
      <c r="K26" s="413">
        <f t="shared" si="0"/>
        <v>5.1239168652470326</v>
      </c>
      <c r="L26" s="235">
        <f t="shared" si="1"/>
        <v>33.612484255056209</v>
      </c>
      <c r="M26" s="278"/>
      <c r="N26" s="278">
        <f t="shared" si="2"/>
        <v>4</v>
      </c>
      <c r="O26" s="278">
        <v>16</v>
      </c>
      <c r="P26" s="278">
        <f t="shared" si="3"/>
        <v>18</v>
      </c>
      <c r="Q26" s="279" t="str">
        <f t="shared" si="4"/>
        <v>Ceuta y Melilla</v>
      </c>
      <c r="R26" s="280">
        <f t="shared" si="5"/>
        <v>22.463182471264368</v>
      </c>
      <c r="S26" s="275"/>
      <c r="T26" s="275"/>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c r="IY26" s="281"/>
      <c r="IZ26" s="281"/>
    </row>
    <row r="27" spans="1:260" s="125" customFormat="1" ht="18" customHeight="1" x14ac:dyDescent="0.2">
      <c r="A27" s="281"/>
      <c r="B27" s="233" t="s">
        <v>49</v>
      </c>
      <c r="C27" s="276"/>
      <c r="D27" s="406">
        <v>319892</v>
      </c>
      <c r="E27" s="187">
        <v>0.67380551872948147</v>
      </c>
      <c r="F27" s="226"/>
      <c r="G27" s="238">
        <v>45131</v>
      </c>
      <c r="H27" s="242">
        <v>0.69580610735558523</v>
      </c>
      <c r="I27" s="276"/>
      <c r="J27" s="282">
        <v>14522</v>
      </c>
      <c r="K27" s="413">
        <f t="shared" si="0"/>
        <v>4.5396571342828205</v>
      </c>
      <c r="L27" s="242">
        <f t="shared" si="1"/>
        <v>32.177439010879439</v>
      </c>
      <c r="M27" s="278"/>
      <c r="N27" s="278">
        <f t="shared" si="2"/>
        <v>6</v>
      </c>
      <c r="O27" s="278">
        <v>17</v>
      </c>
      <c r="P27" s="278">
        <f t="shared" si="3"/>
        <v>3</v>
      </c>
      <c r="Q27" s="279" t="str">
        <f t="shared" si="4"/>
        <v>Asturias, Principado de</v>
      </c>
      <c r="R27" s="280">
        <f t="shared" si="5"/>
        <v>21.260762162664985</v>
      </c>
      <c r="S27" s="275"/>
      <c r="T27" s="275"/>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c r="IY27" s="281"/>
      <c r="IZ27" s="281"/>
    </row>
    <row r="28" spans="1:260" s="125" customFormat="1" ht="18" customHeight="1" x14ac:dyDescent="0.2">
      <c r="A28" s="281"/>
      <c r="B28" s="233" t="s">
        <v>4</v>
      </c>
      <c r="C28" s="276"/>
      <c r="D28" s="238">
        <v>168287</v>
      </c>
      <c r="E28" s="242">
        <v>0.35447185090726951</v>
      </c>
      <c r="F28" s="222"/>
      <c r="G28" s="238">
        <v>22272</v>
      </c>
      <c r="H28" s="242">
        <v>0.34337802448480192</v>
      </c>
      <c r="I28" s="276"/>
      <c r="J28" s="282">
        <v>5003</v>
      </c>
      <c r="K28" s="413">
        <f t="shared" si="0"/>
        <v>2.9728974905964214</v>
      </c>
      <c r="L28" s="242">
        <f t="shared" si="1"/>
        <v>22.463182471264368</v>
      </c>
      <c r="M28" s="278"/>
      <c r="N28" s="278">
        <f t="shared" si="2"/>
        <v>16</v>
      </c>
      <c r="O28" s="278">
        <v>18</v>
      </c>
      <c r="P28" s="278">
        <f t="shared" si="3"/>
        <v>5</v>
      </c>
      <c r="Q28" s="279" t="str">
        <f t="shared" si="4"/>
        <v>Canarias</v>
      </c>
      <c r="R28" s="280">
        <f t="shared" si="5"/>
        <v>21.24634417052166</v>
      </c>
      <c r="S28" s="223"/>
      <c r="T28" s="223"/>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c r="IY28" s="281"/>
      <c r="IZ28" s="281"/>
    </row>
    <row r="29" spans="1:260" s="125" customFormat="1" ht="6" customHeight="1" x14ac:dyDescent="0.2">
      <c r="A29" s="281"/>
      <c r="B29" s="290"/>
      <c r="C29" s="232"/>
      <c r="D29" s="291"/>
      <c r="E29" s="292"/>
      <c r="F29" s="211"/>
      <c r="G29" s="291"/>
      <c r="H29" s="292"/>
      <c r="I29" s="232"/>
      <c r="J29" s="291"/>
      <c r="K29" s="411"/>
      <c r="L29" s="292"/>
      <c r="M29" s="278"/>
      <c r="N29" s="278"/>
      <c r="O29" s="278">
        <v>19</v>
      </c>
      <c r="P29" s="278">
        <f t="shared" si="3"/>
        <v>12</v>
      </c>
      <c r="Q29" s="279" t="str">
        <f t="shared" si="4"/>
        <v>Galicia</v>
      </c>
      <c r="R29" s="280">
        <f t="shared" si="5"/>
        <v>17.134307333006561</v>
      </c>
      <c r="S29" s="212"/>
      <c r="T29" s="212"/>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c r="IY29" s="281"/>
      <c r="IZ29" s="281"/>
    </row>
    <row r="30" spans="1:260" s="125" customFormat="1" ht="5.25" customHeight="1" x14ac:dyDescent="0.2">
      <c r="A30" s="281"/>
      <c r="B30" s="293"/>
      <c r="C30" s="293"/>
      <c r="D30" s="221"/>
      <c r="E30" s="249"/>
      <c r="F30" s="258"/>
      <c r="G30" s="293"/>
      <c r="H30" s="294"/>
      <c r="I30" s="293"/>
      <c r="J30" s="256"/>
      <c r="K30" s="256"/>
      <c r="L30" s="295"/>
      <c r="M30" s="296"/>
      <c r="N30" s="278"/>
      <c r="O30" s="297"/>
      <c r="P30" s="297"/>
      <c r="Q30" s="297"/>
      <c r="R30" s="297"/>
      <c r="S30" s="256"/>
      <c r="T30" s="256"/>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c r="IY30" s="281"/>
      <c r="IZ30" s="281"/>
    </row>
    <row r="31" spans="1:260" s="27" customFormat="1" ht="15.75" customHeight="1" x14ac:dyDescent="0.2">
      <c r="A31" s="222"/>
      <c r="B31" s="298" t="s">
        <v>3</v>
      </c>
      <c r="C31" s="299"/>
      <c r="D31" s="253">
        <f>SUM(D11:D28)</f>
        <v>47475420</v>
      </c>
      <c r="E31" s="254">
        <f>SUM(E11:E28)</f>
        <v>100</v>
      </c>
      <c r="F31" s="260"/>
      <c r="G31" s="253">
        <f>SUM(G11:G28)</f>
        <v>6486146</v>
      </c>
      <c r="H31" s="254">
        <f>SUM(H11:H28)</f>
        <v>99.999999999999986</v>
      </c>
      <c r="I31" s="211"/>
      <c r="J31" s="253">
        <f>SUM(J11:J30)</f>
        <v>1937083</v>
      </c>
      <c r="K31" s="409">
        <f>J31*100/D31</f>
        <v>4.0801808599060312</v>
      </c>
      <c r="L31" s="254">
        <f>J31*100/G31</f>
        <v>29.86493057664752</v>
      </c>
      <c r="M31" s="297"/>
      <c r="N31" s="278">
        <f t="shared" si="2"/>
        <v>9</v>
      </c>
      <c r="O31" s="297"/>
      <c r="P31" s="297"/>
      <c r="Q31" s="297"/>
      <c r="R31" s="297"/>
      <c r="S31" s="261"/>
      <c r="T31" s="261"/>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c r="IW31" s="222"/>
      <c r="IX31" s="222"/>
      <c r="IY31" s="222"/>
      <c r="IZ31" s="222"/>
    </row>
    <row r="32" spans="1:260" s="27" customFormat="1" ht="9.75" customHeight="1" x14ac:dyDescent="0.2">
      <c r="A32" s="222"/>
      <c r="B32" s="300"/>
      <c r="C32" s="299"/>
      <c r="D32" s="260"/>
      <c r="E32" s="260"/>
      <c r="F32" s="299"/>
      <c r="G32" s="301"/>
      <c r="H32" s="302"/>
      <c r="I32" s="211"/>
      <c r="J32" s="301"/>
      <c r="K32" s="301"/>
      <c r="L32" s="302"/>
      <c r="M32" s="303"/>
      <c r="N32" s="303"/>
      <c r="O32" s="261"/>
      <c r="P32" s="261"/>
      <c r="Q32" s="261"/>
      <c r="R32" s="251"/>
      <c r="S32" s="261"/>
      <c r="T32" s="261"/>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2"/>
      <c r="DA32" s="222"/>
      <c r="DB32" s="222"/>
      <c r="DC32" s="222"/>
      <c r="DD32" s="222"/>
      <c r="DE32" s="222"/>
      <c r="DF32" s="222"/>
      <c r="DG32" s="222"/>
      <c r="DH32" s="222"/>
      <c r="DI32" s="222"/>
      <c r="DJ32" s="222"/>
      <c r="DK32" s="222"/>
      <c r="DL32" s="222"/>
      <c r="DM32" s="222"/>
      <c r="DN32" s="222"/>
      <c r="DO32" s="222"/>
      <c r="DP32" s="222"/>
      <c r="DQ32" s="222"/>
      <c r="DR32" s="222"/>
      <c r="DS32" s="222"/>
      <c r="DT32" s="222"/>
      <c r="DU32" s="222"/>
      <c r="DV32" s="222"/>
      <c r="DW32" s="222"/>
      <c r="DX32" s="222"/>
      <c r="DY32" s="222"/>
      <c r="DZ32" s="222"/>
      <c r="EA32" s="222"/>
      <c r="EB32" s="222"/>
      <c r="EC32" s="222"/>
      <c r="ED32" s="222"/>
      <c r="EE32" s="222"/>
      <c r="EF32" s="222"/>
      <c r="EG32" s="222"/>
      <c r="EH32" s="222"/>
      <c r="EI32" s="222"/>
      <c r="EJ32" s="222"/>
      <c r="EK32" s="222"/>
      <c r="EL32" s="222"/>
      <c r="EM32" s="222"/>
      <c r="EN32" s="222"/>
      <c r="EO32" s="222"/>
      <c r="EP32" s="222"/>
      <c r="EQ32" s="222"/>
      <c r="ER32" s="222"/>
      <c r="ES32" s="222"/>
      <c r="ET32" s="222"/>
      <c r="EU32" s="222"/>
      <c r="EV32" s="222"/>
      <c r="EW32" s="222"/>
      <c r="EX32" s="222"/>
      <c r="EY32" s="222"/>
      <c r="EZ32" s="222"/>
      <c r="FA32" s="222"/>
      <c r="FB32" s="222"/>
      <c r="FC32" s="222"/>
      <c r="FD32" s="222"/>
      <c r="FE32" s="222"/>
      <c r="FF32" s="222"/>
      <c r="FG32" s="222"/>
      <c r="FH32" s="222"/>
      <c r="FI32" s="222"/>
      <c r="FJ32" s="222"/>
      <c r="FK32" s="222"/>
      <c r="FL32" s="222"/>
      <c r="FM32" s="222"/>
      <c r="FN32" s="222"/>
      <c r="FO32" s="222"/>
      <c r="FP32" s="222"/>
      <c r="FQ32" s="222"/>
      <c r="FR32" s="222"/>
      <c r="FS32" s="222"/>
      <c r="FT32" s="222"/>
      <c r="FU32" s="222"/>
      <c r="FV32" s="222"/>
      <c r="FW32" s="222"/>
      <c r="FX32" s="222"/>
      <c r="FY32" s="222"/>
      <c r="FZ32" s="222"/>
      <c r="GA32" s="222"/>
      <c r="GB32" s="222"/>
      <c r="GC32" s="222"/>
      <c r="GD32" s="222"/>
      <c r="GE32" s="222"/>
      <c r="GF32" s="222"/>
      <c r="GG32" s="222"/>
      <c r="GH32" s="222"/>
      <c r="GI32" s="222"/>
      <c r="GJ32" s="222"/>
      <c r="GK32" s="222"/>
      <c r="GL32" s="222"/>
      <c r="GM32" s="222"/>
      <c r="GN32" s="222"/>
      <c r="GO32" s="222"/>
      <c r="GP32" s="222"/>
      <c r="GQ32" s="222"/>
      <c r="GR32" s="222"/>
      <c r="GS32" s="222"/>
      <c r="GT32" s="222"/>
      <c r="GU32" s="222"/>
      <c r="GV32" s="222"/>
      <c r="GW32" s="222"/>
      <c r="GX32" s="222"/>
      <c r="GY32" s="222"/>
      <c r="GZ32" s="222"/>
      <c r="HA32" s="222"/>
      <c r="HB32" s="222"/>
      <c r="HC32" s="222"/>
      <c r="HD32" s="222"/>
      <c r="HE32" s="222"/>
      <c r="HF32" s="222"/>
      <c r="HG32" s="222"/>
      <c r="HH32" s="222"/>
      <c r="HI32" s="222"/>
      <c r="HJ32" s="222"/>
      <c r="HK32" s="222"/>
      <c r="HL32" s="222"/>
      <c r="HM32" s="222"/>
      <c r="HN32" s="222"/>
      <c r="HO32" s="222"/>
      <c r="HP32" s="222"/>
      <c r="HQ32" s="222"/>
      <c r="HR32" s="222"/>
      <c r="HS32" s="222"/>
      <c r="HT32" s="222"/>
      <c r="HU32" s="222"/>
      <c r="HV32" s="222"/>
      <c r="HW32" s="222"/>
      <c r="HX32" s="222"/>
      <c r="HY32" s="222"/>
      <c r="HZ32" s="222"/>
      <c r="IA32" s="222"/>
      <c r="IB32" s="222"/>
      <c r="IC32" s="222"/>
      <c r="ID32" s="222"/>
      <c r="IE32" s="222"/>
      <c r="IF32" s="222"/>
      <c r="IG32" s="222"/>
      <c r="IH32" s="222"/>
      <c r="II32" s="222"/>
      <c r="IJ32" s="222"/>
      <c r="IK32" s="222"/>
      <c r="IL32" s="222"/>
      <c r="IM32" s="222"/>
      <c r="IN32" s="222"/>
      <c r="IO32" s="222"/>
      <c r="IP32" s="222"/>
      <c r="IQ32" s="222"/>
      <c r="IR32" s="222"/>
      <c r="IS32" s="222"/>
      <c r="IT32" s="222"/>
      <c r="IU32" s="222"/>
      <c r="IV32" s="222"/>
      <c r="IW32" s="222"/>
      <c r="IX32" s="222"/>
      <c r="IY32" s="222"/>
      <c r="IZ32" s="222"/>
    </row>
    <row r="33" spans="1:260" s="20" customFormat="1" ht="26.25" customHeight="1" x14ac:dyDescent="0.2">
      <c r="A33" s="251"/>
      <c r="B33" s="1071" t="str">
        <f>'22solcasaadpot'!B32:M32</f>
        <v>(1) Cifras INE de población referidas al 01/01/2022. Real Decreto 1037/2022, de 20 de diciembre BOE 21.12.22.</v>
      </c>
      <c r="C33" s="1085"/>
      <c r="D33" s="1085"/>
      <c r="E33" s="1085"/>
      <c r="F33" s="1085"/>
      <c r="G33" s="1085"/>
      <c r="H33" s="1085"/>
      <c r="I33" s="1085"/>
      <c r="J33" s="1085"/>
      <c r="K33" s="1085"/>
      <c r="L33" s="1085"/>
      <c r="M33" s="1085"/>
      <c r="N33" s="1085"/>
      <c r="O33" s="251"/>
      <c r="P33" s="259"/>
      <c r="Q33" s="251"/>
      <c r="R33" s="251"/>
      <c r="S33" s="264"/>
      <c r="T33" s="264"/>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c r="GF33" s="251"/>
      <c r="GG33" s="251"/>
      <c r="GH33" s="251"/>
      <c r="GI33" s="251"/>
      <c r="GJ33" s="251"/>
      <c r="GK33" s="251"/>
      <c r="GL33" s="251"/>
      <c r="GM33" s="251"/>
      <c r="GN33" s="251"/>
      <c r="GO33" s="251"/>
      <c r="GP33" s="251"/>
      <c r="GQ33" s="251"/>
      <c r="GR33" s="251"/>
      <c r="GS33" s="251"/>
      <c r="GT33" s="251"/>
      <c r="GU33" s="251"/>
      <c r="GV33" s="251"/>
      <c r="GW33" s="251"/>
      <c r="GX33" s="251"/>
      <c r="GY33" s="251"/>
      <c r="GZ33" s="251"/>
      <c r="HA33" s="251"/>
      <c r="HB33" s="251"/>
      <c r="HC33" s="251"/>
      <c r="HD33" s="251"/>
      <c r="HE33" s="251"/>
      <c r="HF33" s="251"/>
      <c r="HG33" s="251"/>
      <c r="HH33" s="251"/>
      <c r="HI33" s="251"/>
      <c r="HJ33" s="251"/>
      <c r="HK33" s="251"/>
      <c r="HL33" s="251"/>
      <c r="HM33" s="251"/>
      <c r="HN33" s="251"/>
      <c r="HO33" s="251"/>
      <c r="HP33" s="251"/>
      <c r="HQ33" s="251"/>
      <c r="HR33" s="251"/>
      <c r="HS33" s="251"/>
      <c r="HT33" s="251"/>
      <c r="HU33" s="251"/>
      <c r="HV33" s="251"/>
      <c r="HW33" s="251"/>
      <c r="HX33" s="251"/>
      <c r="HY33" s="251"/>
      <c r="HZ33" s="251"/>
      <c r="IA33" s="251"/>
      <c r="IB33" s="251"/>
      <c r="IC33" s="251"/>
      <c r="ID33" s="251"/>
      <c r="IE33" s="251"/>
      <c r="IF33" s="251"/>
      <c r="IG33" s="251"/>
      <c r="IH33" s="251"/>
      <c r="II33" s="251"/>
      <c r="IJ33" s="251"/>
      <c r="IK33" s="251"/>
      <c r="IL33" s="251"/>
      <c r="IM33" s="251"/>
      <c r="IN33" s="251"/>
      <c r="IO33" s="251"/>
      <c r="IP33" s="251"/>
      <c r="IQ33" s="251"/>
      <c r="IR33" s="251"/>
      <c r="IS33" s="251"/>
      <c r="IT33" s="251"/>
      <c r="IU33" s="251"/>
      <c r="IV33" s="251"/>
      <c r="IW33" s="251"/>
      <c r="IX33" s="251"/>
      <c r="IY33" s="251"/>
      <c r="IZ33" s="251"/>
    </row>
    <row r="34" spans="1:260" x14ac:dyDescent="0.2">
      <c r="B34" s="1078" t="str">
        <f>'22solcasaadpot'!B33:Q33</f>
        <v>(2) Cifras de Población Potencialmente Dependiente calculadas según lo explicado en la metodología</v>
      </c>
      <c r="C34" s="1122"/>
      <c r="D34" s="1122"/>
      <c r="E34" s="1122"/>
      <c r="F34" s="1122"/>
      <c r="G34" s="1122"/>
      <c r="H34" s="1122"/>
      <c r="I34" s="1122"/>
      <c r="J34" s="1122"/>
      <c r="K34" s="1122"/>
      <c r="L34" s="1122"/>
      <c r="M34" s="1122"/>
      <c r="N34" s="1122"/>
      <c r="O34" s="1122"/>
      <c r="P34" s="410"/>
      <c r="Q34" s="410"/>
      <c r="R34" s="410"/>
    </row>
    <row r="35" spans="1:260" ht="15" customHeight="1" x14ac:dyDescent="0.15">
      <c r="B35" s="257" t="s">
        <v>50</v>
      </c>
      <c r="M35" s="304"/>
      <c r="N35" s="305"/>
      <c r="O35" s="305"/>
      <c r="P35" s="305"/>
      <c r="Q35" s="306"/>
      <c r="R35" s="307"/>
      <c r="S35" s="231"/>
    </row>
    <row r="36" spans="1:260" x14ac:dyDescent="0.15">
      <c r="M36" s="304"/>
      <c r="N36" s="305"/>
      <c r="O36" s="305"/>
      <c r="P36" s="305"/>
      <c r="Q36" s="306"/>
      <c r="R36" s="307"/>
      <c r="S36" s="231"/>
    </row>
    <row r="37" spans="1:260" x14ac:dyDescent="0.15">
      <c r="M37" s="304"/>
      <c r="N37" s="305"/>
      <c r="O37" s="305"/>
      <c r="P37" s="305"/>
      <c r="Q37" s="306"/>
      <c r="R37" s="308"/>
      <c r="S37" s="231"/>
    </row>
    <row r="38" spans="1:260" x14ac:dyDescent="0.15">
      <c r="M38" s="304"/>
      <c r="N38" s="305"/>
      <c r="O38" s="305"/>
      <c r="P38" s="305"/>
      <c r="Q38" s="306"/>
      <c r="R38" s="307"/>
      <c r="S38" s="231"/>
    </row>
    <row r="39" spans="1:260" x14ac:dyDescent="0.15">
      <c r="M39" s="304"/>
      <c r="N39" s="305"/>
      <c r="O39" s="305"/>
      <c r="P39" s="305"/>
      <c r="Q39" s="306"/>
      <c r="R39" s="307"/>
      <c r="S39" s="231"/>
    </row>
    <row r="40" spans="1:260" x14ac:dyDescent="0.15">
      <c r="M40" s="304"/>
      <c r="N40" s="305"/>
      <c r="O40" s="305"/>
      <c r="P40" s="305"/>
      <c r="Q40" s="306"/>
      <c r="R40" s="307"/>
      <c r="S40" s="231"/>
    </row>
    <row r="41" spans="1:260" x14ac:dyDescent="0.15">
      <c r="M41" s="304"/>
      <c r="N41" s="305"/>
      <c r="O41" s="305"/>
      <c r="P41" s="305"/>
      <c r="Q41" s="306"/>
      <c r="R41" s="307"/>
      <c r="S41" s="231"/>
    </row>
    <row r="42" spans="1:260" x14ac:dyDescent="0.15">
      <c r="M42" s="304"/>
      <c r="N42" s="305"/>
      <c r="O42" s="305"/>
      <c r="P42" s="305"/>
      <c r="Q42" s="306"/>
      <c r="R42" s="307"/>
      <c r="S42" s="231"/>
    </row>
    <row r="43" spans="1:260" x14ac:dyDescent="0.15">
      <c r="M43" s="304"/>
      <c r="N43" s="305"/>
      <c r="O43" s="305"/>
      <c r="P43" s="305"/>
      <c r="Q43" s="306"/>
      <c r="R43" s="307"/>
      <c r="S43" s="231"/>
    </row>
    <row r="44" spans="1:260" x14ac:dyDescent="0.15">
      <c r="M44" s="304"/>
      <c r="N44" s="305"/>
      <c r="O44" s="305"/>
      <c r="P44" s="305"/>
      <c r="Q44" s="306"/>
      <c r="R44" s="308"/>
      <c r="S44" s="231"/>
    </row>
    <row r="45" spans="1:260" x14ac:dyDescent="0.15">
      <c r="M45" s="304"/>
      <c r="N45" s="305"/>
      <c r="O45" s="305"/>
      <c r="P45" s="305"/>
      <c r="Q45" s="306"/>
      <c r="R45" s="307"/>
      <c r="S45" s="231"/>
    </row>
    <row r="46" spans="1:260" x14ac:dyDescent="0.15">
      <c r="M46" s="304"/>
      <c r="N46" s="305"/>
      <c r="O46" s="305"/>
      <c r="P46" s="305"/>
      <c r="Q46" s="306"/>
      <c r="R46" s="307"/>
      <c r="S46" s="231"/>
    </row>
    <row r="47" spans="1:260" x14ac:dyDescent="0.15">
      <c r="M47" s="304"/>
      <c r="N47" s="305"/>
      <c r="O47" s="305"/>
      <c r="P47" s="305"/>
      <c r="Q47" s="306"/>
      <c r="R47" s="307"/>
      <c r="S47" s="231"/>
    </row>
    <row r="48" spans="1:260" x14ac:dyDescent="0.15">
      <c r="M48" s="304"/>
      <c r="N48" s="305"/>
      <c r="O48" s="305"/>
      <c r="P48" s="305"/>
      <c r="Q48" s="306"/>
      <c r="R48" s="307"/>
      <c r="S48" s="231"/>
    </row>
    <row r="49" spans="13:19" x14ac:dyDescent="0.15">
      <c r="M49" s="304"/>
      <c r="N49" s="305"/>
      <c r="O49" s="305"/>
      <c r="P49" s="305"/>
      <c r="Q49" s="306"/>
      <c r="R49" s="307"/>
      <c r="S49" s="231"/>
    </row>
    <row r="50" spans="13:19" x14ac:dyDescent="0.15">
      <c r="M50" s="304"/>
      <c r="N50" s="305"/>
      <c r="O50" s="305"/>
      <c r="P50" s="305"/>
      <c r="Q50" s="306"/>
      <c r="R50" s="308"/>
      <c r="S50" s="231"/>
    </row>
    <row r="51" spans="13:19" x14ac:dyDescent="0.15">
      <c r="M51" s="304"/>
      <c r="N51" s="305"/>
      <c r="O51" s="305"/>
      <c r="P51" s="305"/>
      <c r="Q51" s="306"/>
      <c r="R51" s="307"/>
      <c r="S51" s="231"/>
    </row>
    <row r="52" spans="13:19" x14ac:dyDescent="0.15">
      <c r="M52" s="304"/>
      <c r="N52" s="305"/>
      <c r="O52" s="305"/>
      <c r="P52" s="305"/>
      <c r="Q52" s="306"/>
      <c r="R52" s="307"/>
      <c r="S52" s="231"/>
    </row>
    <row r="53" spans="13:19" x14ac:dyDescent="0.15">
      <c r="M53" s="304"/>
      <c r="N53" s="309"/>
      <c r="O53" s="309"/>
      <c r="P53" s="305"/>
      <c r="Q53" s="306"/>
      <c r="R53" s="307"/>
      <c r="S53" s="231"/>
    </row>
  </sheetData>
  <mergeCells count="9">
    <mergeCell ref="B34:O34"/>
    <mergeCell ref="B8:B9"/>
    <mergeCell ref="B3:I3"/>
    <mergeCell ref="A4:R4"/>
    <mergeCell ref="B5:R5"/>
    <mergeCell ref="G8:H8"/>
    <mergeCell ref="J8:L8"/>
    <mergeCell ref="D8:E8"/>
    <mergeCell ref="B33:N33"/>
  </mergeCells>
  <printOptions horizontalCentered="1"/>
  <pageMargins left="0" right="0" top="0.43307086614173229" bottom="0.43307086614173229" header="0" footer="0"/>
  <pageSetup paperSize="9" scale="83"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1"/>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10.140625" style="26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7"/>
      <c r="C2" s="1047"/>
    </row>
    <row r="3" spans="1:53" s="208" customFormat="1" ht="4.5" customHeight="1" x14ac:dyDescent="0.2">
      <c r="B3" s="1048"/>
      <c r="C3" s="1048"/>
    </row>
    <row r="4" spans="1:53" s="208" customFormat="1" ht="17.25" customHeight="1" x14ac:dyDescent="0.2">
      <c r="A4" s="1048" t="s">
        <v>414</v>
      </c>
      <c r="B4" s="1048"/>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1048"/>
      <c r="AA4" s="1048"/>
      <c r="AB4" s="1048"/>
      <c r="AC4" s="1048"/>
    </row>
    <row r="5" spans="1:53" s="208" customFormat="1" ht="17.25" customHeight="1" x14ac:dyDescent="0.2">
      <c r="B5" s="1049" t="str">
        <f>porsaad!B6</f>
        <v>Situación a 30 de noviembre de 2023</v>
      </c>
      <c r="C5" s="1049"/>
      <c r="D5" s="1049"/>
      <c r="E5" s="1049"/>
      <c r="F5" s="1049"/>
      <c r="G5" s="1049"/>
      <c r="H5" s="1049"/>
      <c r="I5" s="1049"/>
      <c r="J5" s="1049"/>
      <c r="K5" s="1049"/>
      <c r="L5" s="1049"/>
      <c r="M5" s="1049"/>
      <c r="N5" s="1049"/>
      <c r="O5" s="1049"/>
      <c r="P5" s="1049"/>
      <c r="Q5" s="1049"/>
      <c r="R5" s="1049"/>
      <c r="S5" s="1049"/>
      <c r="T5" s="1049"/>
      <c r="U5" s="1049"/>
      <c r="V5" s="1049"/>
      <c r="W5" s="1049"/>
      <c r="X5" s="1049"/>
      <c r="Y5" s="1049"/>
      <c r="Z5" s="1049"/>
      <c r="AA5" s="1049"/>
      <c r="AB5" s="1049"/>
      <c r="AC5" s="1049"/>
    </row>
    <row r="6" spans="1:53" s="208" customFormat="1" ht="6" customHeight="1" x14ac:dyDescent="0.2"/>
    <row r="7" spans="1:53" s="213" customFormat="1" ht="12.75" customHeight="1" x14ac:dyDescent="0.2">
      <c r="A7" s="209"/>
      <c r="B7" s="1050" t="s">
        <v>15</v>
      </c>
      <c r="C7" s="211"/>
      <c r="D7" s="1053" t="s">
        <v>254</v>
      </c>
      <c r="E7" s="1054"/>
      <c r="F7" s="1054"/>
      <c r="G7" s="1054"/>
      <c r="H7" s="1054"/>
      <c r="I7" s="568"/>
      <c r="J7" s="1057"/>
      <c r="K7" s="1057"/>
      <c r="L7" s="1057"/>
      <c r="M7" s="1057"/>
      <c r="N7" s="1057"/>
      <c r="O7" s="1057"/>
      <c r="P7" s="568"/>
      <c r="Q7" s="1057"/>
      <c r="R7" s="1057"/>
      <c r="S7" s="1057"/>
      <c r="T7" s="1057"/>
      <c r="U7" s="1057"/>
      <c r="V7" s="1057"/>
      <c r="W7" s="568"/>
      <c r="X7" s="1057"/>
      <c r="Y7" s="1057"/>
      <c r="Z7" s="1057"/>
      <c r="AA7" s="1057"/>
      <c r="AB7" s="1057"/>
      <c r="AC7" s="1058"/>
      <c r="AD7" s="430"/>
      <c r="AE7" s="430"/>
      <c r="AF7" s="431"/>
      <c r="AG7" s="431"/>
      <c r="AH7" s="431"/>
      <c r="AI7" s="431"/>
      <c r="AJ7" s="431"/>
      <c r="AK7" s="431"/>
      <c r="AL7" s="432"/>
    </row>
    <row r="8" spans="1:53" s="213" customFormat="1" ht="25.5" customHeight="1" x14ac:dyDescent="0.2">
      <c r="A8" s="209"/>
      <c r="B8" s="1051"/>
      <c r="C8" s="211"/>
      <c r="D8" s="1055"/>
      <c r="E8" s="1056"/>
      <c r="F8" s="1056"/>
      <c r="G8" s="1056"/>
      <c r="H8" s="1056"/>
      <c r="I8" s="501"/>
      <c r="J8" s="1059" t="s">
        <v>184</v>
      </c>
      <c r="K8" s="1057"/>
      <c r="L8" s="1057"/>
      <c r="M8" s="1057"/>
      <c r="N8" s="1057"/>
      <c r="O8" s="1058"/>
      <c r="P8" s="211"/>
      <c r="Q8" s="1059" t="s">
        <v>185</v>
      </c>
      <c r="R8" s="1057"/>
      <c r="S8" s="1057"/>
      <c r="T8" s="1057"/>
      <c r="U8" s="1057"/>
      <c r="V8" s="1058"/>
      <c r="W8" s="211"/>
      <c r="X8" s="1059" t="s">
        <v>186</v>
      </c>
      <c r="Y8" s="1057"/>
      <c r="Z8" s="1057"/>
      <c r="AA8" s="1057"/>
      <c r="AB8" s="1057"/>
      <c r="AC8" s="1058"/>
      <c r="AD8" s="430"/>
      <c r="AE8" s="430"/>
      <c r="AF8" s="431"/>
      <c r="AG8" s="431"/>
      <c r="AH8" s="431"/>
      <c r="AI8" s="431"/>
      <c r="AJ8" s="431"/>
      <c r="AK8" s="431"/>
      <c r="AL8" s="432"/>
    </row>
    <row r="9" spans="1:53" s="213" customFormat="1" ht="21.75" customHeight="1" x14ac:dyDescent="0.2">
      <c r="A9" s="209"/>
      <c r="B9" s="1051"/>
      <c r="C9" s="211"/>
      <c r="D9" s="1060" t="s">
        <v>12</v>
      </c>
      <c r="E9" s="1062" t="s">
        <v>27</v>
      </c>
      <c r="F9" s="1063"/>
      <c r="G9" s="1063" t="s">
        <v>26</v>
      </c>
      <c r="H9" s="1064"/>
      <c r="I9" s="211"/>
      <c r="J9" s="1065" t="s">
        <v>12</v>
      </c>
      <c r="K9" s="1067" t="s">
        <v>230</v>
      </c>
      <c r="L9" s="1062" t="s">
        <v>27</v>
      </c>
      <c r="M9" s="1063"/>
      <c r="N9" s="1063" t="s">
        <v>26</v>
      </c>
      <c r="O9" s="1064"/>
      <c r="P9" s="211"/>
      <c r="Q9" s="1065" t="s">
        <v>12</v>
      </c>
      <c r="R9" s="1067" t="s">
        <v>230</v>
      </c>
      <c r="S9" s="1062" t="s">
        <v>27</v>
      </c>
      <c r="T9" s="1063"/>
      <c r="U9" s="1063" t="s">
        <v>26</v>
      </c>
      <c r="V9" s="1064"/>
      <c r="W9" s="211"/>
      <c r="X9" s="1065" t="s">
        <v>12</v>
      </c>
      <c r="Y9" s="1067" t="s">
        <v>230</v>
      </c>
      <c r="Z9" s="1062" t="s">
        <v>27</v>
      </c>
      <c r="AA9" s="1063"/>
      <c r="AB9" s="1063" t="s">
        <v>26</v>
      </c>
      <c r="AC9" s="1064"/>
      <c r="AD9" s="430"/>
      <c r="AE9" s="430"/>
      <c r="AF9" s="431"/>
      <c r="AG9" s="431"/>
      <c r="AH9" s="431"/>
      <c r="AI9" s="431"/>
      <c r="AJ9" s="431"/>
      <c r="AK9" s="431"/>
      <c r="AL9" s="432"/>
    </row>
    <row r="10" spans="1:53" s="219" customFormat="1" ht="44.25" customHeight="1" x14ac:dyDescent="0.2">
      <c r="A10" s="214"/>
      <c r="B10" s="1052"/>
      <c r="C10" s="216"/>
      <c r="D10" s="1061"/>
      <c r="E10" s="408" t="s">
        <v>12</v>
      </c>
      <c r="F10" s="408" t="s">
        <v>230</v>
      </c>
      <c r="G10" s="408" t="s">
        <v>12</v>
      </c>
      <c r="H10" s="218" t="s">
        <v>230</v>
      </c>
      <c r="I10" s="216"/>
      <c r="J10" s="1066"/>
      <c r="K10" s="1068"/>
      <c r="L10" s="408" t="s">
        <v>12</v>
      </c>
      <c r="M10" s="408" t="s">
        <v>231</v>
      </c>
      <c r="N10" s="408" t="s">
        <v>12</v>
      </c>
      <c r="O10" s="218" t="s">
        <v>231</v>
      </c>
      <c r="P10" s="216"/>
      <c r="Q10" s="1066"/>
      <c r="R10" s="1068"/>
      <c r="S10" s="408" t="s">
        <v>12</v>
      </c>
      <c r="T10" s="408" t="s">
        <v>231</v>
      </c>
      <c r="U10" s="408" t="s">
        <v>12</v>
      </c>
      <c r="V10" s="218" t="s">
        <v>231</v>
      </c>
      <c r="W10" s="216"/>
      <c r="X10" s="1066"/>
      <c r="Y10" s="1068"/>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394981</v>
      </c>
      <c r="E12" s="739">
        <f>L12+S12+Z12</f>
        <v>246272</v>
      </c>
      <c r="F12" s="748">
        <f>E12/$D12*100</f>
        <v>62.350340902473789</v>
      </c>
      <c r="G12" s="739">
        <f>N12+U12+AB12</f>
        <v>148709</v>
      </c>
      <c r="H12" s="230">
        <f>G12/$D12*100</f>
        <v>37.649659097526211</v>
      </c>
      <c r="I12" s="226"/>
      <c r="J12" s="227">
        <v>114189</v>
      </c>
      <c r="K12" s="751">
        <v>28.90999820244518</v>
      </c>
      <c r="L12" s="745">
        <v>48183</v>
      </c>
      <c r="M12" s="748">
        <v>42.195833223865698</v>
      </c>
      <c r="N12" s="745">
        <v>66006</v>
      </c>
      <c r="O12" s="228">
        <v>57.804166776134302</v>
      </c>
      <c r="P12" s="226"/>
      <c r="Q12" s="227">
        <v>94511</v>
      </c>
      <c r="R12" s="751">
        <v>23.927986409472858</v>
      </c>
      <c r="S12" s="745">
        <v>62868</v>
      </c>
      <c r="T12" s="748">
        <v>66.519241146533204</v>
      </c>
      <c r="U12" s="745">
        <v>31643</v>
      </c>
      <c r="V12" s="228">
        <v>33.480758853466789</v>
      </c>
      <c r="W12" s="226"/>
      <c r="X12" s="227">
        <v>186281</v>
      </c>
      <c r="Y12" s="751">
        <v>47.162015388081954</v>
      </c>
      <c r="Z12" s="745">
        <v>135221</v>
      </c>
      <c r="AA12" s="748">
        <v>72.589797134436679</v>
      </c>
      <c r="AB12" s="745">
        <v>51060</v>
      </c>
      <c r="AC12" s="228">
        <f t="shared" ref="AC12:AC29" si="0">AB12/$X12*100</f>
        <v>27.410202865563317</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48404</v>
      </c>
      <c r="E13" s="740">
        <f t="shared" ref="E13:E29" si="2">L13+S13+Z13</f>
        <v>31164</v>
      </c>
      <c r="F13" s="577">
        <f t="shared" ref="F13:H29" si="3">E13/$D13*100</f>
        <v>64.383108833980657</v>
      </c>
      <c r="G13" s="740">
        <f t="shared" ref="G13:G29" si="4">N13+U13+AB13</f>
        <v>17240</v>
      </c>
      <c r="H13" s="237">
        <f t="shared" si="3"/>
        <v>35.616891166019336</v>
      </c>
      <c r="I13" s="226"/>
      <c r="J13" s="234">
        <v>9821</v>
      </c>
      <c r="K13" s="752">
        <v>20.289645483844311</v>
      </c>
      <c r="L13" s="746">
        <v>4220</v>
      </c>
      <c r="M13" s="749">
        <v>42.969147744628856</v>
      </c>
      <c r="N13" s="746">
        <v>5601</v>
      </c>
      <c r="O13" s="235">
        <v>57.030852255371144</v>
      </c>
      <c r="P13" s="226"/>
      <c r="Q13" s="234">
        <v>9185</v>
      </c>
      <c r="R13" s="752">
        <v>18.975704487232463</v>
      </c>
      <c r="S13" s="746">
        <v>5657</v>
      </c>
      <c r="T13" s="749">
        <v>61.589548176374521</v>
      </c>
      <c r="U13" s="746">
        <v>3528</v>
      </c>
      <c r="V13" s="235">
        <v>38.410451823625472</v>
      </c>
      <c r="W13" s="226"/>
      <c r="X13" s="234">
        <v>29398</v>
      </c>
      <c r="Y13" s="752">
        <v>60.734650028923234</v>
      </c>
      <c r="Z13" s="746">
        <v>21287</v>
      </c>
      <c r="AA13" s="749">
        <v>72.409687733859457</v>
      </c>
      <c r="AB13" s="746">
        <v>8111</v>
      </c>
      <c r="AC13" s="235">
        <f t="shared" si="0"/>
        <v>27.590312266140554</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41140</v>
      </c>
      <c r="E14" s="740">
        <f t="shared" si="2"/>
        <v>26718</v>
      </c>
      <c r="F14" s="577">
        <f t="shared" si="3"/>
        <v>64.944093339815268</v>
      </c>
      <c r="G14" s="740">
        <f t="shared" si="4"/>
        <v>14422</v>
      </c>
      <c r="H14" s="237">
        <f t="shared" si="3"/>
        <v>35.055906660184732</v>
      </c>
      <c r="I14" s="226"/>
      <c r="J14" s="234">
        <v>9508</v>
      </c>
      <c r="K14" s="752">
        <v>23.111327175498296</v>
      </c>
      <c r="L14" s="746">
        <v>3995</v>
      </c>
      <c r="M14" s="749">
        <v>42.017248632730329</v>
      </c>
      <c r="N14" s="746">
        <v>5513</v>
      </c>
      <c r="O14" s="235">
        <v>57.982751367269671</v>
      </c>
      <c r="P14" s="226"/>
      <c r="Q14" s="234">
        <v>8877</v>
      </c>
      <c r="R14" s="752">
        <v>21.577540106951872</v>
      </c>
      <c r="S14" s="746">
        <v>5438</v>
      </c>
      <c r="T14" s="749">
        <v>61.259434493635233</v>
      </c>
      <c r="U14" s="746">
        <v>3439</v>
      </c>
      <c r="V14" s="235">
        <v>38.74056550636476</v>
      </c>
      <c r="W14" s="226"/>
      <c r="X14" s="234">
        <v>22755</v>
      </c>
      <c r="Y14" s="752">
        <v>55.311132717549825</v>
      </c>
      <c r="Z14" s="746">
        <v>17285</v>
      </c>
      <c r="AA14" s="749">
        <v>75.961327180839376</v>
      </c>
      <c r="AB14" s="746">
        <v>5470</v>
      </c>
      <c r="AC14" s="235">
        <f t="shared" si="0"/>
        <v>24.038672819160624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40514</v>
      </c>
      <c r="E15" s="740">
        <f t="shared" si="2"/>
        <v>24839</v>
      </c>
      <c r="F15" s="577">
        <f t="shared" si="3"/>
        <v>61.309670731105292</v>
      </c>
      <c r="G15" s="740">
        <f t="shared" si="4"/>
        <v>15675</v>
      </c>
      <c r="H15" s="237">
        <f t="shared" si="3"/>
        <v>38.6903292688947</v>
      </c>
      <c r="I15" s="226"/>
      <c r="J15" s="234">
        <v>11468</v>
      </c>
      <c r="K15" s="752">
        <v>28.306264501160094</v>
      </c>
      <c r="L15" s="746">
        <v>4979</v>
      </c>
      <c r="M15" s="749">
        <v>43.416463201953256</v>
      </c>
      <c r="N15" s="746">
        <v>6489</v>
      </c>
      <c r="O15" s="235">
        <v>56.583536798046744</v>
      </c>
      <c r="P15" s="226"/>
      <c r="Q15" s="234">
        <v>9403</v>
      </c>
      <c r="R15" s="752">
        <v>23.209260996198843</v>
      </c>
      <c r="S15" s="746">
        <v>5636</v>
      </c>
      <c r="T15" s="749">
        <v>59.938317558226096</v>
      </c>
      <c r="U15" s="746">
        <v>3767</v>
      </c>
      <c r="V15" s="235">
        <v>40.061682441773897</v>
      </c>
      <c r="W15" s="226"/>
      <c r="X15" s="234">
        <v>19643</v>
      </c>
      <c r="Y15" s="752">
        <v>48.484474502641064</v>
      </c>
      <c r="Z15" s="746">
        <v>14224</v>
      </c>
      <c r="AA15" s="749">
        <v>72.412564272259843</v>
      </c>
      <c r="AB15" s="746">
        <v>5419</v>
      </c>
      <c r="AC15" s="235">
        <f t="shared" si="0"/>
        <v>27.587435727740161</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52450</v>
      </c>
      <c r="E16" s="740">
        <f t="shared" si="2"/>
        <v>30891</v>
      </c>
      <c r="F16" s="577">
        <f t="shared" si="3"/>
        <v>58.896091515729267</v>
      </c>
      <c r="G16" s="740">
        <f t="shared" si="4"/>
        <v>21559</v>
      </c>
      <c r="H16" s="237">
        <f t="shared" si="3"/>
        <v>41.103908484270733</v>
      </c>
      <c r="I16" s="226"/>
      <c r="J16" s="234">
        <v>19518</v>
      </c>
      <c r="K16" s="752">
        <v>37.212583412774066</v>
      </c>
      <c r="L16" s="746">
        <v>8059</v>
      </c>
      <c r="M16" s="749">
        <v>41.290091197868634</v>
      </c>
      <c r="N16" s="746">
        <v>11459</v>
      </c>
      <c r="O16" s="235">
        <v>58.709908802131359</v>
      </c>
      <c r="P16" s="226"/>
      <c r="Q16" s="234">
        <v>11258</v>
      </c>
      <c r="R16" s="752">
        <v>21.464251668255482</v>
      </c>
      <c r="S16" s="746">
        <v>6840</v>
      </c>
      <c r="T16" s="749">
        <v>60.756795167880618</v>
      </c>
      <c r="U16" s="746">
        <v>4418</v>
      </c>
      <c r="V16" s="235">
        <v>39.243204832119382</v>
      </c>
      <c r="W16" s="226"/>
      <c r="X16" s="234">
        <v>21674</v>
      </c>
      <c r="Y16" s="752">
        <v>41.323164918970448</v>
      </c>
      <c r="Z16" s="746">
        <v>15992</v>
      </c>
      <c r="AA16" s="749">
        <v>73.784257635877097</v>
      </c>
      <c r="AB16" s="746">
        <v>5682</v>
      </c>
      <c r="AC16" s="235">
        <f t="shared" si="0"/>
        <v>26.215742364122914</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23023</v>
      </c>
      <c r="E17" s="741">
        <f t="shared" si="2"/>
        <v>14221</v>
      </c>
      <c r="F17" s="578">
        <f t="shared" si="3"/>
        <v>61.768666116492199</v>
      </c>
      <c r="G17" s="741">
        <f t="shared" si="4"/>
        <v>8802</v>
      </c>
      <c r="H17" s="237">
        <f t="shared" si="3"/>
        <v>38.231333883507794</v>
      </c>
      <c r="I17" s="226"/>
      <c r="J17" s="238">
        <v>6271</v>
      </c>
      <c r="K17" s="753">
        <v>27.237979411892454</v>
      </c>
      <c r="L17" s="741">
        <v>2672</v>
      </c>
      <c r="M17" s="578">
        <v>42.608834316695905</v>
      </c>
      <c r="N17" s="741">
        <v>3599</v>
      </c>
      <c r="O17" s="235">
        <v>57.391165683304102</v>
      </c>
      <c r="P17" s="226"/>
      <c r="Q17" s="238">
        <v>4872</v>
      </c>
      <c r="R17" s="753">
        <v>21.161447248403771</v>
      </c>
      <c r="S17" s="741">
        <v>2770</v>
      </c>
      <c r="T17" s="578">
        <v>56.855500821018069</v>
      </c>
      <c r="U17" s="741">
        <v>2102</v>
      </c>
      <c r="V17" s="235">
        <v>43.144499178981938</v>
      </c>
      <c r="W17" s="226"/>
      <c r="X17" s="238">
        <v>11880</v>
      </c>
      <c r="Y17" s="753">
        <v>51.600573339703772</v>
      </c>
      <c r="Z17" s="741">
        <v>8779</v>
      </c>
      <c r="AA17" s="578">
        <v>73.897306397306394</v>
      </c>
      <c r="AB17" s="741">
        <v>3101</v>
      </c>
      <c r="AC17" s="235">
        <f t="shared" si="0"/>
        <v>26.102693602693606</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146879</v>
      </c>
      <c r="E18" s="740">
        <f t="shared" si="2"/>
        <v>91745</v>
      </c>
      <c r="F18" s="577">
        <f t="shared" si="3"/>
        <v>62.462979731615818</v>
      </c>
      <c r="G18" s="740">
        <f t="shared" si="4"/>
        <v>55134</v>
      </c>
      <c r="H18" s="237">
        <f t="shared" si="3"/>
        <v>37.537020268384182</v>
      </c>
      <c r="I18" s="226"/>
      <c r="J18" s="234">
        <v>30223</v>
      </c>
      <c r="K18" s="752">
        <v>20.576801312645102</v>
      </c>
      <c r="L18" s="746">
        <v>12708</v>
      </c>
      <c r="M18" s="749">
        <v>42.047447308341326</v>
      </c>
      <c r="N18" s="746">
        <v>17515</v>
      </c>
      <c r="O18" s="235">
        <v>57.952552691658667</v>
      </c>
      <c r="P18" s="226"/>
      <c r="Q18" s="234">
        <v>26217</v>
      </c>
      <c r="R18" s="752">
        <v>17.849386229481411</v>
      </c>
      <c r="S18" s="746">
        <v>15168</v>
      </c>
      <c r="T18" s="749">
        <v>57.855589884426138</v>
      </c>
      <c r="U18" s="746">
        <v>11049</v>
      </c>
      <c r="V18" s="235">
        <v>42.144410115573869</v>
      </c>
      <c r="W18" s="226"/>
      <c r="X18" s="234">
        <v>90439</v>
      </c>
      <c r="Y18" s="752">
        <v>61.573812457873487</v>
      </c>
      <c r="Z18" s="746">
        <v>63869</v>
      </c>
      <c r="AA18" s="749">
        <v>70.621081613020934</v>
      </c>
      <c r="AB18" s="746">
        <v>26570</v>
      </c>
      <c r="AC18" s="235">
        <f t="shared" si="0"/>
        <v>29.37891838697907</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92354</v>
      </c>
      <c r="E19" s="740">
        <f t="shared" si="2"/>
        <v>58149</v>
      </c>
      <c r="F19" s="577">
        <f t="shared" si="3"/>
        <v>62.963163479654369</v>
      </c>
      <c r="G19" s="740">
        <f t="shared" si="4"/>
        <v>34205</v>
      </c>
      <c r="H19" s="237">
        <f t="shared" si="3"/>
        <v>37.036836520345631</v>
      </c>
      <c r="I19" s="226"/>
      <c r="J19" s="234">
        <v>21397</v>
      </c>
      <c r="K19" s="752">
        <v>23.168460488988025</v>
      </c>
      <c r="L19" s="746">
        <v>9136</v>
      </c>
      <c r="M19" s="749">
        <v>42.697574426321452</v>
      </c>
      <c r="N19" s="746">
        <v>12261</v>
      </c>
      <c r="O19" s="235">
        <v>57.302425573678548</v>
      </c>
      <c r="P19" s="226"/>
      <c r="Q19" s="234">
        <v>17991</v>
      </c>
      <c r="R19" s="752">
        <v>19.4804772938909</v>
      </c>
      <c r="S19" s="746">
        <v>11318</v>
      </c>
      <c r="T19" s="749">
        <v>62.909232393974769</v>
      </c>
      <c r="U19" s="746">
        <v>6673</v>
      </c>
      <c r="V19" s="235">
        <v>37.090767606025231</v>
      </c>
      <c r="W19" s="226"/>
      <c r="X19" s="234">
        <v>52966</v>
      </c>
      <c r="Y19" s="752">
        <v>57.351062217121076</v>
      </c>
      <c r="Z19" s="746">
        <v>37695</v>
      </c>
      <c r="AA19" s="749">
        <v>71.168296643129565</v>
      </c>
      <c r="AB19" s="746">
        <v>15271</v>
      </c>
      <c r="AC19" s="235">
        <f t="shared" si="0"/>
        <v>28.831703356870449</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324785</v>
      </c>
      <c r="E20" s="740">
        <f t="shared" si="2"/>
        <v>205414</v>
      </c>
      <c r="F20" s="577">
        <f t="shared" si="3"/>
        <v>63.246147451390925</v>
      </c>
      <c r="G20" s="740">
        <f t="shared" si="4"/>
        <v>119371</v>
      </c>
      <c r="H20" s="237">
        <f t="shared" si="3"/>
        <v>36.753852548609075</v>
      </c>
      <c r="I20" s="226"/>
      <c r="J20" s="234">
        <v>81665</v>
      </c>
      <c r="K20" s="752">
        <v>25.144326246593902</v>
      </c>
      <c r="L20" s="746">
        <v>36011</v>
      </c>
      <c r="M20" s="749">
        <v>44.096001959223656</v>
      </c>
      <c r="N20" s="746">
        <v>45654</v>
      </c>
      <c r="O20" s="235">
        <v>55.903998040776337</v>
      </c>
      <c r="P20" s="226"/>
      <c r="Q20" s="234">
        <v>72592</v>
      </c>
      <c r="R20" s="752">
        <v>22.350785904521452</v>
      </c>
      <c r="S20" s="746">
        <v>45879</v>
      </c>
      <c r="T20" s="749">
        <v>63.201179193299538</v>
      </c>
      <c r="U20" s="746">
        <v>26713</v>
      </c>
      <c r="V20" s="235">
        <v>36.798820806700462</v>
      </c>
      <c r="W20" s="226"/>
      <c r="X20" s="234">
        <v>170528</v>
      </c>
      <c r="Y20" s="752">
        <v>52.50488784888465</v>
      </c>
      <c r="Z20" s="746">
        <v>123524</v>
      </c>
      <c r="AA20" s="749">
        <v>72.436198161005819</v>
      </c>
      <c r="AB20" s="746">
        <v>47004</v>
      </c>
      <c r="AC20" s="235">
        <f t="shared" si="0"/>
        <v>27.563801838994184</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187392</v>
      </c>
      <c r="E21" s="740">
        <f t="shared" si="2"/>
        <v>115965</v>
      </c>
      <c r="F21" s="577">
        <f t="shared" si="3"/>
        <v>61.883644979508205</v>
      </c>
      <c r="G21" s="740">
        <f t="shared" si="4"/>
        <v>71427</v>
      </c>
      <c r="H21" s="237">
        <f t="shared" si="3"/>
        <v>38.116355020491802</v>
      </c>
      <c r="I21" s="226"/>
      <c r="J21" s="234">
        <v>50833</v>
      </c>
      <c r="K21" s="752">
        <v>27.126558230874316</v>
      </c>
      <c r="L21" s="746">
        <v>20775</v>
      </c>
      <c r="M21" s="749">
        <v>40.869120453248875</v>
      </c>
      <c r="N21" s="746">
        <v>30058</v>
      </c>
      <c r="O21" s="235">
        <v>59.130879546751125</v>
      </c>
      <c r="P21" s="226"/>
      <c r="Q21" s="234">
        <v>40373</v>
      </c>
      <c r="R21" s="752">
        <v>21.544676400273225</v>
      </c>
      <c r="S21" s="746">
        <v>24935</v>
      </c>
      <c r="T21" s="749">
        <v>61.761573328709787</v>
      </c>
      <c r="U21" s="746">
        <v>15438</v>
      </c>
      <c r="V21" s="235">
        <v>38.23842667129022</v>
      </c>
      <c r="W21" s="226"/>
      <c r="X21" s="234">
        <v>96186</v>
      </c>
      <c r="Y21" s="752">
        <v>51.328765368852459</v>
      </c>
      <c r="Z21" s="746">
        <v>70255</v>
      </c>
      <c r="AA21" s="749">
        <v>73.040775164784904</v>
      </c>
      <c r="AB21" s="746">
        <v>25931</v>
      </c>
      <c r="AC21" s="235">
        <f t="shared" si="0"/>
        <v>26.959224835215107</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56080</v>
      </c>
      <c r="E22" s="740">
        <f t="shared" si="2"/>
        <v>35737</v>
      </c>
      <c r="F22" s="577">
        <f t="shared" si="3"/>
        <v>63.72503566333809</v>
      </c>
      <c r="G22" s="740">
        <f t="shared" si="4"/>
        <v>20343</v>
      </c>
      <c r="H22" s="237">
        <f t="shared" si="3"/>
        <v>36.274964336661917</v>
      </c>
      <c r="I22" s="226"/>
      <c r="J22" s="234">
        <v>12982</v>
      </c>
      <c r="K22" s="752">
        <v>23.149072753209701</v>
      </c>
      <c r="L22" s="746">
        <v>5727</v>
      </c>
      <c r="M22" s="749">
        <v>44.114928362347868</v>
      </c>
      <c r="N22" s="746">
        <v>7255</v>
      </c>
      <c r="O22" s="235">
        <v>55.885071637652132</v>
      </c>
      <c r="P22" s="226"/>
      <c r="Q22" s="234">
        <v>12273</v>
      </c>
      <c r="R22" s="752">
        <v>21.884807417974322</v>
      </c>
      <c r="S22" s="746">
        <v>7870</v>
      </c>
      <c r="T22" s="749">
        <v>64.124500937016222</v>
      </c>
      <c r="U22" s="746">
        <v>4403</v>
      </c>
      <c r="V22" s="235">
        <v>35.875499062983785</v>
      </c>
      <c r="W22" s="226"/>
      <c r="X22" s="234">
        <v>30825</v>
      </c>
      <c r="Y22" s="752">
        <v>54.966119828815977</v>
      </c>
      <c r="Z22" s="746">
        <v>22140</v>
      </c>
      <c r="AA22" s="749">
        <v>71.824817518248167</v>
      </c>
      <c r="AB22" s="746">
        <v>8685</v>
      </c>
      <c r="AC22" s="235">
        <f t="shared" si="0"/>
        <v>28.175182481751825</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83197</v>
      </c>
      <c r="E23" s="740">
        <f t="shared" si="2"/>
        <v>52047</v>
      </c>
      <c r="F23" s="577">
        <f t="shared" si="3"/>
        <v>62.55874610863372</v>
      </c>
      <c r="G23" s="740">
        <f t="shared" si="4"/>
        <v>31150</v>
      </c>
      <c r="H23" s="237">
        <f t="shared" si="3"/>
        <v>37.44125389136628</v>
      </c>
      <c r="I23" s="226"/>
      <c r="J23" s="234">
        <v>23655</v>
      </c>
      <c r="K23" s="752">
        <v>28.432515595514264</v>
      </c>
      <c r="L23" s="746">
        <v>9367</v>
      </c>
      <c r="M23" s="749">
        <v>39.598393574297184</v>
      </c>
      <c r="N23" s="746">
        <v>14288</v>
      </c>
      <c r="O23" s="235">
        <v>60.401606425702816</v>
      </c>
      <c r="P23" s="226"/>
      <c r="Q23" s="234">
        <v>14974</v>
      </c>
      <c r="R23" s="752">
        <v>17.998245129031094</v>
      </c>
      <c r="S23" s="746">
        <v>8795</v>
      </c>
      <c r="T23" s="749">
        <v>58.735140910912243</v>
      </c>
      <c r="U23" s="746">
        <v>6179</v>
      </c>
      <c r="V23" s="235">
        <v>41.26485908908775</v>
      </c>
      <c r="W23" s="226"/>
      <c r="X23" s="234">
        <v>44568</v>
      </c>
      <c r="Y23" s="752">
        <v>53.569239275454642</v>
      </c>
      <c r="Z23" s="746">
        <v>33885</v>
      </c>
      <c r="AA23" s="749">
        <v>76.029886914378025</v>
      </c>
      <c r="AB23" s="746">
        <v>10683</v>
      </c>
      <c r="AC23" s="235">
        <f t="shared" si="0"/>
        <v>23.970113085621971</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237448</v>
      </c>
      <c r="E24" s="740">
        <f t="shared" si="2"/>
        <v>157675</v>
      </c>
      <c r="F24" s="577">
        <f t="shared" si="3"/>
        <v>66.404012668036799</v>
      </c>
      <c r="G24" s="740">
        <f t="shared" si="4"/>
        <v>79773</v>
      </c>
      <c r="H24" s="237">
        <f t="shared" si="3"/>
        <v>33.595987331963208</v>
      </c>
      <c r="I24" s="226"/>
      <c r="J24" s="234">
        <v>56356</v>
      </c>
      <c r="K24" s="752">
        <v>23.734038610558944</v>
      </c>
      <c r="L24" s="746">
        <v>26724</v>
      </c>
      <c r="M24" s="749">
        <v>47.41997302860387</v>
      </c>
      <c r="N24" s="746">
        <v>29632</v>
      </c>
      <c r="O24" s="235">
        <v>52.580026971396123</v>
      </c>
      <c r="P24" s="226"/>
      <c r="Q24" s="234">
        <v>45858</v>
      </c>
      <c r="R24" s="752">
        <v>19.312860078838316</v>
      </c>
      <c r="S24" s="746">
        <v>30302</v>
      </c>
      <c r="T24" s="749">
        <v>66.07789262505996</v>
      </c>
      <c r="U24" s="746">
        <v>15556</v>
      </c>
      <c r="V24" s="235">
        <v>33.922107374940033</v>
      </c>
      <c r="W24" s="226"/>
      <c r="X24" s="234">
        <v>135234</v>
      </c>
      <c r="Y24" s="752">
        <v>56.95310131060274</v>
      </c>
      <c r="Z24" s="746">
        <v>100649</v>
      </c>
      <c r="AA24" s="749">
        <v>74.425810077347407</v>
      </c>
      <c r="AB24" s="746">
        <v>34585</v>
      </c>
      <c r="AC24" s="235">
        <f t="shared" si="0"/>
        <v>25.574189922652586</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53715</v>
      </c>
      <c r="E25" s="740">
        <f t="shared" si="2"/>
        <v>31193</v>
      </c>
      <c r="F25" s="577">
        <f t="shared" si="3"/>
        <v>58.071302243321234</v>
      </c>
      <c r="G25" s="740">
        <f t="shared" si="4"/>
        <v>22522</v>
      </c>
      <c r="H25" s="237">
        <f t="shared" si="3"/>
        <v>41.928697756678766</v>
      </c>
      <c r="I25" s="226"/>
      <c r="J25" s="234">
        <v>19240</v>
      </c>
      <c r="K25" s="752">
        <v>35.818672624034257</v>
      </c>
      <c r="L25" s="746">
        <v>7359</v>
      </c>
      <c r="M25" s="749">
        <v>38.24844074844075</v>
      </c>
      <c r="N25" s="746">
        <v>11881</v>
      </c>
      <c r="O25" s="235">
        <v>61.75155925155925</v>
      </c>
      <c r="P25" s="226"/>
      <c r="Q25" s="234">
        <v>11686</v>
      </c>
      <c r="R25" s="752">
        <v>21.755561761146794</v>
      </c>
      <c r="S25" s="746">
        <v>7384</v>
      </c>
      <c r="T25" s="749">
        <v>63.186719151120997</v>
      </c>
      <c r="U25" s="746">
        <v>4302</v>
      </c>
      <c r="V25" s="235">
        <v>36.813280848878996</v>
      </c>
      <c r="W25" s="226"/>
      <c r="X25" s="234">
        <v>22789</v>
      </c>
      <c r="Y25" s="752">
        <v>42.42576561481895</v>
      </c>
      <c r="Z25" s="746">
        <v>16450</v>
      </c>
      <c r="AA25" s="749">
        <v>72.18394839615604</v>
      </c>
      <c r="AB25" s="746">
        <v>6339</v>
      </c>
      <c r="AC25" s="235">
        <f t="shared" si="0"/>
        <v>27.81605160384396</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22051</v>
      </c>
      <c r="E26" s="742">
        <f t="shared" si="2"/>
        <v>13823</v>
      </c>
      <c r="F26" s="579">
        <f t="shared" si="3"/>
        <v>62.686499478481707</v>
      </c>
      <c r="G26" s="742">
        <f t="shared" si="4"/>
        <v>8228</v>
      </c>
      <c r="H26" s="237">
        <f t="shared" si="3"/>
        <v>37.3135005215183</v>
      </c>
      <c r="I26" s="226"/>
      <c r="J26" s="238">
        <v>5185</v>
      </c>
      <c r="K26" s="753">
        <v>23.513672849303887</v>
      </c>
      <c r="L26" s="741">
        <v>2269</v>
      </c>
      <c r="M26" s="578">
        <v>43.760848601735773</v>
      </c>
      <c r="N26" s="741">
        <v>2916</v>
      </c>
      <c r="O26" s="235">
        <v>56.239151398264219</v>
      </c>
      <c r="P26" s="226"/>
      <c r="Q26" s="238">
        <v>4150</v>
      </c>
      <c r="R26" s="753">
        <v>18.820008162895107</v>
      </c>
      <c r="S26" s="741">
        <v>2302</v>
      </c>
      <c r="T26" s="578">
        <v>55.469879518072283</v>
      </c>
      <c r="U26" s="741">
        <v>1848</v>
      </c>
      <c r="V26" s="235">
        <v>44.53012048192771</v>
      </c>
      <c r="W26" s="226"/>
      <c r="X26" s="238">
        <v>12716</v>
      </c>
      <c r="Y26" s="753">
        <v>57.666318987800999</v>
      </c>
      <c r="Z26" s="741">
        <v>9252</v>
      </c>
      <c r="AA26" s="578">
        <v>72.758729160113248</v>
      </c>
      <c r="AB26" s="741">
        <v>3464</v>
      </c>
      <c r="AC26" s="235">
        <f t="shared" si="0"/>
        <v>27.241270839886756</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113145</v>
      </c>
      <c r="E27" s="742">
        <f t="shared" si="2"/>
        <v>69075</v>
      </c>
      <c r="F27" s="579">
        <f t="shared" si="3"/>
        <v>61.049980114012989</v>
      </c>
      <c r="G27" s="742">
        <f t="shared" si="4"/>
        <v>44070</v>
      </c>
      <c r="H27" s="237">
        <f t="shared" si="3"/>
        <v>38.950019885987011</v>
      </c>
      <c r="I27" s="226"/>
      <c r="J27" s="238">
        <v>29823</v>
      </c>
      <c r="K27" s="753">
        <v>26.358212912634233</v>
      </c>
      <c r="L27" s="741">
        <v>12249</v>
      </c>
      <c r="M27" s="578">
        <v>41.072326727693394</v>
      </c>
      <c r="N27" s="741">
        <v>17574</v>
      </c>
      <c r="O27" s="235">
        <v>58.927673272306613</v>
      </c>
      <c r="P27" s="226"/>
      <c r="Q27" s="238">
        <v>22623</v>
      </c>
      <c r="R27" s="753">
        <v>19.994697070131249</v>
      </c>
      <c r="S27" s="741">
        <v>12951</v>
      </c>
      <c r="T27" s="578">
        <v>57.247049462935948</v>
      </c>
      <c r="U27" s="741">
        <v>9672</v>
      </c>
      <c r="V27" s="235">
        <v>42.752950537064052</v>
      </c>
      <c r="W27" s="226"/>
      <c r="X27" s="238">
        <v>60699</v>
      </c>
      <c r="Y27" s="753">
        <v>53.647090017234525</v>
      </c>
      <c r="Z27" s="741">
        <v>43875</v>
      </c>
      <c r="AA27" s="578">
        <v>72.282904166460739</v>
      </c>
      <c r="AB27" s="741">
        <v>16824</v>
      </c>
      <c r="AC27" s="235">
        <f t="shared" si="0"/>
        <v>27.717095833539268</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14522</v>
      </c>
      <c r="E28" s="742">
        <f t="shared" si="2"/>
        <v>9003</v>
      </c>
      <c r="F28" s="579">
        <f t="shared" si="3"/>
        <v>61.995592893540831</v>
      </c>
      <c r="G28" s="742">
        <f t="shared" si="4"/>
        <v>5519</v>
      </c>
      <c r="H28" s="243">
        <f t="shared" si="3"/>
        <v>38.004407106459162</v>
      </c>
      <c r="I28" s="226"/>
      <c r="J28" s="238">
        <v>3418</v>
      </c>
      <c r="K28" s="753">
        <v>23.536702933480235</v>
      </c>
      <c r="L28" s="741">
        <v>1406</v>
      </c>
      <c r="M28" s="578">
        <v>41.135166764189584</v>
      </c>
      <c r="N28" s="741">
        <v>2012</v>
      </c>
      <c r="O28" s="242">
        <v>58.864833235810423</v>
      </c>
      <c r="P28" s="226"/>
      <c r="Q28" s="238">
        <v>2695</v>
      </c>
      <c r="R28" s="753">
        <v>18.558049855391818</v>
      </c>
      <c r="S28" s="741">
        <v>1608</v>
      </c>
      <c r="T28" s="578">
        <v>59.666048237476808</v>
      </c>
      <c r="U28" s="741">
        <v>1087</v>
      </c>
      <c r="V28" s="242">
        <v>40.333951762523192</v>
      </c>
      <c r="W28" s="226"/>
      <c r="X28" s="238">
        <v>8409</v>
      </c>
      <c r="Y28" s="753">
        <v>57.905247211127943</v>
      </c>
      <c r="Z28" s="741">
        <v>5989</v>
      </c>
      <c r="AA28" s="578">
        <v>71.221310500654056</v>
      </c>
      <c r="AB28" s="741">
        <v>2420</v>
      </c>
      <c r="AC28" s="242">
        <f t="shared" si="0"/>
        <v>28.778689499345937</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5003</v>
      </c>
      <c r="E29" s="743">
        <f t="shared" si="2"/>
        <v>2791</v>
      </c>
      <c r="F29" s="580">
        <f t="shared" si="3"/>
        <v>55.78652808315011</v>
      </c>
      <c r="G29" s="743">
        <f t="shared" si="4"/>
        <v>2212</v>
      </c>
      <c r="H29" s="248">
        <f t="shared" si="3"/>
        <v>44.21347191684989</v>
      </c>
      <c r="I29" s="226"/>
      <c r="J29" s="245">
        <v>2650</v>
      </c>
      <c r="K29" s="754">
        <v>52.968219068558867</v>
      </c>
      <c r="L29" s="747">
        <v>1035</v>
      </c>
      <c r="M29" s="750">
        <v>39.056603773584911</v>
      </c>
      <c r="N29" s="747">
        <v>1615</v>
      </c>
      <c r="O29" s="246">
        <v>60.943396226415089</v>
      </c>
      <c r="P29" s="226"/>
      <c r="Q29" s="245">
        <v>927</v>
      </c>
      <c r="R29" s="754">
        <v>18.528882670397763</v>
      </c>
      <c r="S29" s="747">
        <v>646</v>
      </c>
      <c r="T29" s="750">
        <v>69.687162891046384</v>
      </c>
      <c r="U29" s="747">
        <v>281</v>
      </c>
      <c r="V29" s="246">
        <v>30.312837108953616</v>
      </c>
      <c r="W29" s="226"/>
      <c r="X29" s="245">
        <v>1426</v>
      </c>
      <c r="Y29" s="754">
        <v>28.502898261043374</v>
      </c>
      <c r="Z29" s="747">
        <v>1110</v>
      </c>
      <c r="AA29" s="750">
        <v>77.840112201963535</v>
      </c>
      <c r="AB29" s="747">
        <v>316</v>
      </c>
      <c r="AC29" s="246">
        <f t="shared" si="0"/>
        <v>22.159887798036465</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1937083</v>
      </c>
      <c r="E31" s="744">
        <f>L31+S31+Z31</f>
        <v>1216722</v>
      </c>
      <c r="F31" s="409">
        <f>E31/$D31*100</f>
        <v>62.812073617908993</v>
      </c>
      <c r="G31" s="744">
        <f>N31+U31+AB31</f>
        <v>720361</v>
      </c>
      <c r="H31" s="255">
        <f>G31/$D31*100</f>
        <v>37.187926382091007</v>
      </c>
      <c r="I31" s="211"/>
      <c r="J31" s="253">
        <f>SUM(J12:J29)</f>
        <v>508202</v>
      </c>
      <c r="K31" s="755">
        <f>J31/$D31*100</f>
        <v>26.235427186135031</v>
      </c>
      <c r="L31" s="744">
        <f>SUM(L12:L29)</f>
        <v>216874</v>
      </c>
      <c r="M31" s="409">
        <f t="shared" ref="M31:O31" si="5">L31/$J31*100</f>
        <v>42.674763184717889</v>
      </c>
      <c r="N31" s="744">
        <f>SUM(N12:N29)</f>
        <v>291328</v>
      </c>
      <c r="O31" s="254">
        <f t="shared" si="5"/>
        <v>57.325236815282111</v>
      </c>
      <c r="P31" s="211"/>
      <c r="Q31" s="253">
        <f>SUM(Q12:Q29)</f>
        <v>410465</v>
      </c>
      <c r="R31" s="755">
        <f>Q31/$D31*100</f>
        <v>21.189850925334639</v>
      </c>
      <c r="S31" s="744">
        <f>SUM(S12:S29)</f>
        <v>258367</v>
      </c>
      <c r="T31" s="409">
        <f>S31/$Q31*100</f>
        <v>62.944952675623988</v>
      </c>
      <c r="U31" s="744">
        <f>SUM(U12:U29)</f>
        <v>152098</v>
      </c>
      <c r="V31" s="254">
        <f>U31/$Q31*100</f>
        <v>37.055047324376012</v>
      </c>
      <c r="W31" s="211"/>
      <c r="X31" s="253">
        <f>SUM(X12:X29)</f>
        <v>1018416</v>
      </c>
      <c r="Y31" s="755">
        <f>X31/$D31*100</f>
        <v>52.574721888530327</v>
      </c>
      <c r="Z31" s="744">
        <f>SUM(Z12:Z29)</f>
        <v>741481</v>
      </c>
      <c r="AA31" s="409">
        <f>Z31/$X31*100</f>
        <v>72.807281111058742</v>
      </c>
      <c r="AB31" s="744">
        <f>SUM(AB12:AB29)</f>
        <v>276935</v>
      </c>
      <c r="AC31" s="254">
        <f>AB31/$X31*100</f>
        <v>27.192718888941258</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97" customFormat="1" ht="13.5" customHeight="1" x14ac:dyDescent="0.2">
      <c r="B34" s="1082"/>
      <c r="C34" s="1082"/>
      <c r="D34" s="1082"/>
      <c r="E34" s="1082"/>
      <c r="F34" s="1082"/>
      <c r="G34" s="1082"/>
      <c r="H34" s="1082"/>
    </row>
    <row r="35" spans="2:14" s="297" customFormat="1" ht="29.25" customHeight="1" x14ac:dyDescent="0.2">
      <c r="B35" s="1080"/>
      <c r="C35" s="1080"/>
      <c r="D35" s="1080"/>
      <c r="E35" s="991"/>
      <c r="F35" s="991"/>
      <c r="G35" s="991"/>
      <c r="H35" s="614"/>
      <c r="I35" s="614"/>
      <c r="J35" s="614"/>
      <c r="K35" s="614"/>
      <c r="L35" s="614"/>
      <c r="M35" s="614"/>
      <c r="N35" s="614"/>
    </row>
    <row r="36" spans="2:14" s="297" customFormat="1" ht="4.5" customHeight="1" x14ac:dyDescent="0.2">
      <c r="B36" s="1081"/>
      <c r="C36" s="1081"/>
      <c r="D36" s="1081"/>
      <c r="E36" s="990"/>
      <c r="F36" s="990"/>
      <c r="G36" s="990"/>
      <c r="H36" s="614"/>
      <c r="I36" s="614"/>
      <c r="J36" s="614"/>
      <c r="K36" s="614"/>
      <c r="L36" s="614"/>
      <c r="M36" s="614"/>
      <c r="N36" s="614"/>
    </row>
    <row r="37" spans="2:14" s="297" customFormat="1" x14ac:dyDescent="0.2"/>
    <row r="38" spans="2:14" s="297" customFormat="1" x14ac:dyDescent="0.2"/>
    <row r="39" spans="2:14" s="297" customFormat="1" x14ac:dyDescent="0.2"/>
    <row r="40" spans="2:14" s="297" customFormat="1" x14ac:dyDescent="0.2"/>
    <row r="41" spans="2:14" s="297"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0"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34</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7"/>
      <c r="C2" s="1047"/>
    </row>
    <row r="3" spans="1:53" s="208" customFormat="1" ht="4.5" customHeight="1" x14ac:dyDescent="0.2">
      <c r="B3" s="1048"/>
      <c r="C3" s="1048"/>
    </row>
    <row r="4" spans="1:53" s="208" customFormat="1" ht="17.25" customHeight="1" x14ac:dyDescent="0.2">
      <c r="A4" s="1048" t="s">
        <v>415</v>
      </c>
      <c r="B4" s="1048"/>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1048"/>
      <c r="AA4" s="1048"/>
      <c r="AB4" s="1048"/>
      <c r="AC4" s="1048"/>
    </row>
    <row r="5" spans="1:53" s="208" customFormat="1" ht="17.25" customHeight="1" x14ac:dyDescent="0.2">
      <c r="B5" s="1049" t="str">
        <f>porsaad!B6</f>
        <v>Situación a 30 de noviembre de 2023</v>
      </c>
      <c r="C5" s="1049"/>
      <c r="D5" s="1049"/>
      <c r="E5" s="1049"/>
      <c r="F5" s="1049"/>
      <c r="G5" s="1049"/>
      <c r="H5" s="1049"/>
      <c r="I5" s="1049"/>
      <c r="J5" s="1049"/>
      <c r="K5" s="1049"/>
      <c r="L5" s="1049"/>
      <c r="M5" s="1049"/>
      <c r="N5" s="1049"/>
      <c r="O5" s="1049"/>
      <c r="P5" s="1049"/>
      <c r="Q5" s="1049"/>
      <c r="R5" s="1049"/>
      <c r="S5" s="1049"/>
      <c r="T5" s="1049"/>
      <c r="U5" s="1049"/>
      <c r="V5" s="1049"/>
      <c r="W5" s="1049"/>
      <c r="X5" s="1049"/>
      <c r="Y5" s="1049"/>
      <c r="Z5" s="1049"/>
      <c r="AA5" s="1049"/>
      <c r="AB5" s="1049"/>
      <c r="AC5" s="1049"/>
    </row>
    <row r="6" spans="1:53" s="208" customFormat="1" ht="6" customHeight="1" x14ac:dyDescent="0.2"/>
    <row r="7" spans="1:53" s="213" customFormat="1" ht="12.75" customHeight="1" x14ac:dyDescent="0.2">
      <c r="A7" s="209"/>
      <c r="B7" s="1050" t="s">
        <v>15</v>
      </c>
      <c r="C7" s="211"/>
      <c r="D7" s="1053" t="s">
        <v>235</v>
      </c>
      <c r="E7" s="1054"/>
      <c r="F7" s="1054"/>
      <c r="G7" s="1054"/>
      <c r="H7" s="1054"/>
      <c r="I7" s="568"/>
      <c r="J7" s="1057"/>
      <c r="K7" s="1057"/>
      <c r="L7" s="1057"/>
      <c r="M7" s="1057"/>
      <c r="N7" s="1057"/>
      <c r="O7" s="1057"/>
      <c r="P7" s="568"/>
      <c r="Q7" s="1057"/>
      <c r="R7" s="1057"/>
      <c r="S7" s="1057"/>
      <c r="T7" s="1057"/>
      <c r="U7" s="1057"/>
      <c r="V7" s="1057"/>
      <c r="W7" s="568"/>
      <c r="X7" s="1057"/>
      <c r="Y7" s="1057"/>
      <c r="Z7" s="1057"/>
      <c r="AA7" s="1057"/>
      <c r="AB7" s="1057"/>
      <c r="AC7" s="1058"/>
      <c r="AD7" s="430"/>
      <c r="AE7" s="430"/>
      <c r="AF7" s="431"/>
      <c r="AG7" s="431"/>
      <c r="AH7" s="431"/>
      <c r="AI7" s="431"/>
      <c r="AJ7" s="431"/>
      <c r="AK7" s="431"/>
      <c r="AL7" s="432"/>
    </row>
    <row r="8" spans="1:53" s="213" customFormat="1" ht="25.5" customHeight="1" x14ac:dyDescent="0.2">
      <c r="A8" s="209"/>
      <c r="B8" s="1051"/>
      <c r="C8" s="211"/>
      <c r="D8" s="1055"/>
      <c r="E8" s="1056"/>
      <c r="F8" s="1056"/>
      <c r="G8" s="1056"/>
      <c r="H8" s="1056"/>
      <c r="I8" s="501"/>
      <c r="J8" s="1059" t="s">
        <v>236</v>
      </c>
      <c r="K8" s="1057"/>
      <c r="L8" s="1057"/>
      <c r="M8" s="1057"/>
      <c r="N8" s="1057"/>
      <c r="O8" s="1058"/>
      <c r="P8" s="211"/>
      <c r="Q8" s="1059" t="s">
        <v>237</v>
      </c>
      <c r="R8" s="1057"/>
      <c r="S8" s="1057"/>
      <c r="T8" s="1057"/>
      <c r="U8" s="1057"/>
      <c r="V8" s="1058"/>
      <c r="W8" s="211"/>
      <c r="X8" s="1059" t="s">
        <v>238</v>
      </c>
      <c r="Y8" s="1057"/>
      <c r="Z8" s="1057"/>
      <c r="AA8" s="1057"/>
      <c r="AB8" s="1057"/>
      <c r="AC8" s="1058"/>
      <c r="AD8" s="430"/>
      <c r="AE8" s="430"/>
      <c r="AF8" s="431"/>
      <c r="AG8" s="431"/>
      <c r="AH8" s="431"/>
      <c r="AI8" s="431"/>
      <c r="AJ8" s="431"/>
      <c r="AK8" s="431"/>
      <c r="AL8" s="432"/>
    </row>
    <row r="9" spans="1:53" s="213" customFormat="1" ht="21.75" customHeight="1" x14ac:dyDescent="0.2">
      <c r="A9" s="209"/>
      <c r="B9" s="1051"/>
      <c r="C9" s="211"/>
      <c r="D9" s="1060" t="s">
        <v>12</v>
      </c>
      <c r="E9" s="1062" t="s">
        <v>27</v>
      </c>
      <c r="F9" s="1063"/>
      <c r="G9" s="1063" t="s">
        <v>26</v>
      </c>
      <c r="H9" s="1064"/>
      <c r="I9" s="211"/>
      <c r="J9" s="1065" t="s">
        <v>12</v>
      </c>
      <c r="K9" s="1067" t="s">
        <v>230</v>
      </c>
      <c r="L9" s="1062" t="s">
        <v>27</v>
      </c>
      <c r="M9" s="1063"/>
      <c r="N9" s="1063" t="s">
        <v>26</v>
      </c>
      <c r="O9" s="1064"/>
      <c r="P9" s="211"/>
      <c r="Q9" s="1065" t="s">
        <v>12</v>
      </c>
      <c r="R9" s="1067" t="s">
        <v>230</v>
      </c>
      <c r="S9" s="1062" t="s">
        <v>27</v>
      </c>
      <c r="T9" s="1063"/>
      <c r="U9" s="1063" t="s">
        <v>26</v>
      </c>
      <c r="V9" s="1064"/>
      <c r="W9" s="211"/>
      <c r="X9" s="1065" t="s">
        <v>12</v>
      </c>
      <c r="Y9" s="1067" t="s">
        <v>230</v>
      </c>
      <c r="Z9" s="1062" t="s">
        <v>27</v>
      </c>
      <c r="AA9" s="1063"/>
      <c r="AB9" s="1063" t="s">
        <v>26</v>
      </c>
      <c r="AC9" s="1064"/>
      <c r="AD9" s="430"/>
      <c r="AE9" s="430"/>
      <c r="AF9" s="431"/>
      <c r="AG9" s="431"/>
      <c r="AH9" s="431"/>
      <c r="AI9" s="431"/>
      <c r="AJ9" s="431"/>
      <c r="AK9" s="431"/>
      <c r="AL9" s="432"/>
    </row>
    <row r="10" spans="1:53" s="219" customFormat="1" ht="44.25" customHeight="1" x14ac:dyDescent="0.2">
      <c r="A10" s="214"/>
      <c r="B10" s="1052"/>
      <c r="C10" s="216"/>
      <c r="D10" s="1061"/>
      <c r="E10" s="408" t="s">
        <v>12</v>
      </c>
      <c r="F10" s="408" t="s">
        <v>230</v>
      </c>
      <c r="G10" s="408" t="s">
        <v>12</v>
      </c>
      <c r="H10" s="218" t="s">
        <v>230</v>
      </c>
      <c r="I10" s="216"/>
      <c r="J10" s="1066"/>
      <c r="K10" s="1068"/>
      <c r="L10" s="408" t="s">
        <v>12</v>
      </c>
      <c r="M10" s="408" t="s">
        <v>231</v>
      </c>
      <c r="N10" s="408" t="s">
        <v>12</v>
      </c>
      <c r="O10" s="218" t="s">
        <v>231</v>
      </c>
      <c r="P10" s="216"/>
      <c r="Q10" s="1066"/>
      <c r="R10" s="1068"/>
      <c r="S10" s="408" t="s">
        <v>12</v>
      </c>
      <c r="T10" s="408" t="s">
        <v>231</v>
      </c>
      <c r="U10" s="408" t="s">
        <v>12</v>
      </c>
      <c r="V10" s="218" t="s">
        <v>231</v>
      </c>
      <c r="W10" s="216"/>
      <c r="X10" s="1066"/>
      <c r="Y10" s="1068"/>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86416</v>
      </c>
      <c r="E12" s="739">
        <f>L12+S12+Z12</f>
        <v>51768</v>
      </c>
      <c r="F12" s="748">
        <f>E12/$D12*100</f>
        <v>59.90557304202926</v>
      </c>
      <c r="G12" s="739">
        <f>N12+U12+AB12</f>
        <v>34648</v>
      </c>
      <c r="H12" s="230">
        <f>G12/$D12*100</f>
        <v>40.094426957970747</v>
      </c>
      <c r="I12" s="226"/>
      <c r="J12" s="227">
        <f>L12+N12</f>
        <v>29484</v>
      </c>
      <c r="K12" s="751">
        <f>J12/$D12*100</f>
        <v>34.118681725606372</v>
      </c>
      <c r="L12" s="745">
        <v>11609</v>
      </c>
      <c r="M12" s="748">
        <v>39.373897707231045</v>
      </c>
      <c r="N12" s="745">
        <v>17875</v>
      </c>
      <c r="O12" s="228">
        <v>60.626102292768955</v>
      </c>
      <c r="P12" s="226"/>
      <c r="Q12" s="227">
        <v>15308</v>
      </c>
      <c r="R12" s="751">
        <v>17.714312164413997</v>
      </c>
      <c r="S12" s="745">
        <v>8822</v>
      </c>
      <c r="T12" s="748">
        <v>57.629997386987199</v>
      </c>
      <c r="U12" s="745">
        <v>6486</v>
      </c>
      <c r="V12" s="228">
        <v>42.370002613012801</v>
      </c>
      <c r="W12" s="226"/>
      <c r="X12" s="227">
        <v>41624</v>
      </c>
      <c r="Y12" s="751">
        <v>48.167006109979631</v>
      </c>
      <c r="Z12" s="745">
        <v>31337</v>
      </c>
      <c r="AA12" s="748">
        <v>75.285892754180281</v>
      </c>
      <c r="AB12" s="745">
        <v>10287</v>
      </c>
      <c r="AC12" s="228">
        <f t="shared" ref="AC12:AC29" si="0">AB12/$X12*100</f>
        <v>24.714107245819719</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11908</v>
      </c>
      <c r="E13" s="740">
        <f t="shared" ref="E13:E29" si="2">L13+S13+Z13</f>
        <v>7938</v>
      </c>
      <c r="F13" s="577">
        <f t="shared" ref="F13:H29" si="3">E13/$D13*100</f>
        <v>66.661068189452465</v>
      </c>
      <c r="G13" s="740">
        <f t="shared" ref="G13:G29" si="4">N13+U13+AB13</f>
        <v>3970</v>
      </c>
      <c r="H13" s="237">
        <f t="shared" si="3"/>
        <v>33.338931810547528</v>
      </c>
      <c r="I13" s="226"/>
      <c r="J13" s="234">
        <f t="shared" ref="J13:J29" si="5">L13+N13</f>
        <v>2277</v>
      </c>
      <c r="K13" s="752">
        <f t="shared" ref="K13:K29" si="6">J13/$D13*100</f>
        <v>19.121598925092375</v>
      </c>
      <c r="L13" s="746">
        <v>929</v>
      </c>
      <c r="M13" s="749">
        <v>40.799297321036455</v>
      </c>
      <c r="N13" s="746">
        <v>1348</v>
      </c>
      <c r="O13" s="235">
        <v>59.200702678963545</v>
      </c>
      <c r="P13" s="226"/>
      <c r="Q13" s="234">
        <v>1799</v>
      </c>
      <c r="R13" s="752">
        <v>15.107490762512596</v>
      </c>
      <c r="S13" s="746">
        <v>1033</v>
      </c>
      <c r="T13" s="749">
        <v>57.420789327404108</v>
      </c>
      <c r="U13" s="746">
        <v>766</v>
      </c>
      <c r="V13" s="235">
        <v>42.579210672595885</v>
      </c>
      <c r="W13" s="226"/>
      <c r="X13" s="234">
        <v>7832</v>
      </c>
      <c r="Y13" s="752">
        <v>65.770910312395031</v>
      </c>
      <c r="Z13" s="746">
        <v>5976</v>
      </c>
      <c r="AA13" s="749">
        <v>76.30234933605719</v>
      </c>
      <c r="AB13" s="746">
        <v>1856</v>
      </c>
      <c r="AC13" s="235">
        <f t="shared" si="0"/>
        <v>23.697650663942799</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7987</v>
      </c>
      <c r="E14" s="740">
        <f t="shared" si="2"/>
        <v>5347</v>
      </c>
      <c r="F14" s="577">
        <f t="shared" si="3"/>
        <v>66.946287717541011</v>
      </c>
      <c r="G14" s="740">
        <f t="shared" si="4"/>
        <v>2640</v>
      </c>
      <c r="H14" s="237">
        <f t="shared" si="3"/>
        <v>33.053712282458996</v>
      </c>
      <c r="I14" s="226"/>
      <c r="J14" s="234">
        <f t="shared" si="5"/>
        <v>1834</v>
      </c>
      <c r="K14" s="752">
        <f t="shared" si="6"/>
        <v>22.962313759859772</v>
      </c>
      <c r="L14" s="746">
        <v>755</v>
      </c>
      <c r="M14" s="749">
        <v>41.166848418756821</v>
      </c>
      <c r="N14" s="746">
        <v>1079</v>
      </c>
      <c r="O14" s="235">
        <v>58.833151581243179</v>
      </c>
      <c r="P14" s="226"/>
      <c r="Q14" s="234">
        <v>1411</v>
      </c>
      <c r="R14" s="752">
        <v>17.66620758732941</v>
      </c>
      <c r="S14" s="746">
        <v>820</v>
      </c>
      <c r="T14" s="749">
        <v>58.114812189936217</v>
      </c>
      <c r="U14" s="746">
        <v>591</v>
      </c>
      <c r="V14" s="235">
        <v>41.885187810063783</v>
      </c>
      <c r="W14" s="226"/>
      <c r="X14" s="234">
        <v>4742</v>
      </c>
      <c r="Y14" s="752">
        <v>59.371478652810815</v>
      </c>
      <c r="Z14" s="746">
        <v>3772</v>
      </c>
      <c r="AA14" s="749">
        <v>79.5444959932518</v>
      </c>
      <c r="AB14" s="746">
        <v>970</v>
      </c>
      <c r="AC14" s="235">
        <f t="shared" si="0"/>
        <v>20.455504006748207</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8372</v>
      </c>
      <c r="E15" s="740">
        <f t="shared" si="2"/>
        <v>5305</v>
      </c>
      <c r="F15" s="577">
        <f t="shared" si="3"/>
        <v>63.365981844242711</v>
      </c>
      <c r="G15" s="740">
        <f t="shared" si="4"/>
        <v>3067</v>
      </c>
      <c r="H15" s="237">
        <f t="shared" si="3"/>
        <v>36.634018155757289</v>
      </c>
      <c r="I15" s="226"/>
      <c r="J15" s="234">
        <f t="shared" si="5"/>
        <v>1949</v>
      </c>
      <c r="K15" s="752">
        <f t="shared" si="6"/>
        <v>23.27998088867654</v>
      </c>
      <c r="L15" s="746">
        <v>762</v>
      </c>
      <c r="M15" s="749">
        <v>39.096972806567472</v>
      </c>
      <c r="N15" s="746">
        <v>1187</v>
      </c>
      <c r="O15" s="235">
        <v>60.903027193432521</v>
      </c>
      <c r="P15" s="226"/>
      <c r="Q15" s="234">
        <v>1512</v>
      </c>
      <c r="R15" s="752">
        <v>18.060200668896321</v>
      </c>
      <c r="S15" s="746">
        <v>866</v>
      </c>
      <c r="T15" s="749">
        <v>57.275132275132279</v>
      </c>
      <c r="U15" s="746">
        <v>646</v>
      </c>
      <c r="V15" s="235">
        <v>42.724867724867728</v>
      </c>
      <c r="W15" s="226"/>
      <c r="X15" s="234">
        <v>4911</v>
      </c>
      <c r="Y15" s="752">
        <v>58.659818442427138</v>
      </c>
      <c r="Z15" s="746">
        <v>3677</v>
      </c>
      <c r="AA15" s="749">
        <v>74.872734677255139</v>
      </c>
      <c r="AB15" s="746">
        <v>1234</v>
      </c>
      <c r="AC15" s="235">
        <f t="shared" si="0"/>
        <v>25.127265322744858</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15280</v>
      </c>
      <c r="E16" s="740">
        <f t="shared" si="2"/>
        <v>9320</v>
      </c>
      <c r="F16" s="577">
        <f t="shared" si="3"/>
        <v>60.994764397905755</v>
      </c>
      <c r="G16" s="740">
        <f t="shared" si="4"/>
        <v>5960</v>
      </c>
      <c r="H16" s="237">
        <f t="shared" si="3"/>
        <v>39.005235602094238</v>
      </c>
      <c r="I16" s="226"/>
      <c r="J16" s="234">
        <f t="shared" si="5"/>
        <v>5166</v>
      </c>
      <c r="K16" s="752">
        <f t="shared" si="6"/>
        <v>33.808900523560212</v>
      </c>
      <c r="L16" s="746">
        <v>2125</v>
      </c>
      <c r="M16" s="749">
        <v>41.13433991482772</v>
      </c>
      <c r="N16" s="746">
        <v>3041</v>
      </c>
      <c r="O16" s="235">
        <v>58.86566008517228</v>
      </c>
      <c r="P16" s="226"/>
      <c r="Q16" s="234">
        <v>2815</v>
      </c>
      <c r="R16" s="752">
        <v>18.422774869109947</v>
      </c>
      <c r="S16" s="746">
        <v>1613</v>
      </c>
      <c r="T16" s="749">
        <v>57.300177619893432</v>
      </c>
      <c r="U16" s="746">
        <v>1202</v>
      </c>
      <c r="V16" s="235">
        <v>42.699822380106575</v>
      </c>
      <c r="W16" s="226"/>
      <c r="X16" s="234">
        <v>7299</v>
      </c>
      <c r="Y16" s="752">
        <v>47.768324607329845</v>
      </c>
      <c r="Z16" s="746">
        <v>5582</v>
      </c>
      <c r="AA16" s="749">
        <v>76.476229620495957</v>
      </c>
      <c r="AB16" s="746">
        <v>1717</v>
      </c>
      <c r="AC16" s="235">
        <f t="shared" si="0"/>
        <v>23.523770379504043</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5662</v>
      </c>
      <c r="E17" s="741">
        <f t="shared" si="2"/>
        <v>3629</v>
      </c>
      <c r="F17" s="578">
        <f t="shared" si="3"/>
        <v>64.09395973154362</v>
      </c>
      <c r="G17" s="741">
        <f t="shared" si="4"/>
        <v>2033</v>
      </c>
      <c r="H17" s="237">
        <f t="shared" si="3"/>
        <v>35.906040268456373</v>
      </c>
      <c r="I17" s="226"/>
      <c r="J17" s="238">
        <f t="shared" si="5"/>
        <v>1312</v>
      </c>
      <c r="K17" s="753">
        <f t="shared" si="6"/>
        <v>23.172024019780995</v>
      </c>
      <c r="L17" s="741">
        <v>534</v>
      </c>
      <c r="M17" s="578">
        <v>40.701219512195117</v>
      </c>
      <c r="N17" s="741">
        <v>778</v>
      </c>
      <c r="O17" s="235">
        <v>59.298780487804883</v>
      </c>
      <c r="P17" s="226"/>
      <c r="Q17" s="238">
        <v>1060</v>
      </c>
      <c r="R17" s="753">
        <v>18.721299894030377</v>
      </c>
      <c r="S17" s="741">
        <v>578</v>
      </c>
      <c r="T17" s="578">
        <v>54.528301886792448</v>
      </c>
      <c r="U17" s="741">
        <v>482</v>
      </c>
      <c r="V17" s="235">
        <v>45.471698113207552</v>
      </c>
      <c r="W17" s="226"/>
      <c r="X17" s="238">
        <v>3290</v>
      </c>
      <c r="Y17" s="753">
        <v>58.106676086188628</v>
      </c>
      <c r="Z17" s="741">
        <v>2517</v>
      </c>
      <c r="AA17" s="578">
        <v>76.504559270516708</v>
      </c>
      <c r="AB17" s="741">
        <v>773</v>
      </c>
      <c r="AC17" s="235">
        <f t="shared" si="0"/>
        <v>23.495440729483281</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34708</v>
      </c>
      <c r="E18" s="740">
        <f t="shared" si="2"/>
        <v>22728</v>
      </c>
      <c r="F18" s="577">
        <f t="shared" si="3"/>
        <v>65.483462026045871</v>
      </c>
      <c r="G18" s="740">
        <f t="shared" si="4"/>
        <v>11980</v>
      </c>
      <c r="H18" s="237">
        <f t="shared" si="3"/>
        <v>34.516537973954129</v>
      </c>
      <c r="I18" s="226"/>
      <c r="J18" s="234">
        <f t="shared" si="5"/>
        <v>6836</v>
      </c>
      <c r="K18" s="752">
        <f t="shared" si="6"/>
        <v>19.695747378126079</v>
      </c>
      <c r="L18" s="746">
        <v>2822</v>
      </c>
      <c r="M18" s="749">
        <v>41.281451141018138</v>
      </c>
      <c r="N18" s="746">
        <v>4014</v>
      </c>
      <c r="O18" s="235">
        <v>58.718548858981855</v>
      </c>
      <c r="P18" s="226"/>
      <c r="Q18" s="234">
        <v>5074</v>
      </c>
      <c r="R18" s="752">
        <v>14.619107986631324</v>
      </c>
      <c r="S18" s="746">
        <v>2859</v>
      </c>
      <c r="T18" s="749">
        <v>56.34607804493497</v>
      </c>
      <c r="U18" s="746">
        <v>2215</v>
      </c>
      <c r="V18" s="235">
        <v>43.653921955065037</v>
      </c>
      <c r="W18" s="226"/>
      <c r="X18" s="234">
        <v>22798</v>
      </c>
      <c r="Y18" s="752">
        <v>65.685144635242594</v>
      </c>
      <c r="Z18" s="746">
        <v>17047</v>
      </c>
      <c r="AA18" s="749">
        <v>74.77410299149048</v>
      </c>
      <c r="AB18" s="746">
        <v>5751</v>
      </c>
      <c r="AC18" s="235">
        <f t="shared" si="0"/>
        <v>25.225897008509516</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22702</v>
      </c>
      <c r="E19" s="740">
        <f t="shared" si="2"/>
        <v>14516</v>
      </c>
      <c r="F19" s="577">
        <f t="shared" si="3"/>
        <v>63.941502951281826</v>
      </c>
      <c r="G19" s="740">
        <f t="shared" si="4"/>
        <v>8186</v>
      </c>
      <c r="H19" s="237">
        <f t="shared" si="3"/>
        <v>36.058497048718174</v>
      </c>
      <c r="I19" s="226"/>
      <c r="J19" s="234">
        <f t="shared" si="5"/>
        <v>5351</v>
      </c>
      <c r="K19" s="752">
        <f t="shared" si="6"/>
        <v>23.570610518897013</v>
      </c>
      <c r="L19" s="746">
        <v>2107</v>
      </c>
      <c r="M19" s="749">
        <v>39.375817604186132</v>
      </c>
      <c r="N19" s="746">
        <v>3244</v>
      </c>
      <c r="O19" s="235">
        <v>60.624182395813861</v>
      </c>
      <c r="P19" s="226"/>
      <c r="Q19" s="234">
        <v>3229</v>
      </c>
      <c r="R19" s="752">
        <v>14.223416439080259</v>
      </c>
      <c r="S19" s="746">
        <v>1882</v>
      </c>
      <c r="T19" s="749">
        <v>58.284298544441008</v>
      </c>
      <c r="U19" s="746">
        <v>1347</v>
      </c>
      <c r="V19" s="235">
        <v>41.715701455558992</v>
      </c>
      <c r="W19" s="226"/>
      <c r="X19" s="234">
        <v>14122</v>
      </c>
      <c r="Y19" s="752">
        <v>62.205973042022734</v>
      </c>
      <c r="Z19" s="746">
        <v>10527</v>
      </c>
      <c r="AA19" s="749">
        <v>74.543265826370202</v>
      </c>
      <c r="AB19" s="746">
        <v>3595</v>
      </c>
      <c r="AC19" s="235">
        <f t="shared" si="0"/>
        <v>25.456734173629798</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48116</v>
      </c>
      <c r="E20" s="740">
        <f t="shared" si="2"/>
        <v>30574</v>
      </c>
      <c r="F20" s="577">
        <f t="shared" si="3"/>
        <v>63.542272840635128</v>
      </c>
      <c r="G20" s="740">
        <f t="shared" si="4"/>
        <v>17542</v>
      </c>
      <c r="H20" s="237">
        <f t="shared" si="3"/>
        <v>36.457727159364865</v>
      </c>
      <c r="I20" s="226"/>
      <c r="J20" s="234">
        <f t="shared" si="5"/>
        <v>13266</v>
      </c>
      <c r="K20" s="752">
        <f t="shared" si="6"/>
        <v>27.570870396541693</v>
      </c>
      <c r="L20" s="746">
        <v>5503</v>
      </c>
      <c r="M20" s="749">
        <v>41.48198401929745</v>
      </c>
      <c r="N20" s="746">
        <v>7763</v>
      </c>
      <c r="O20" s="235">
        <v>58.518015980702543</v>
      </c>
      <c r="P20" s="226"/>
      <c r="Q20" s="234">
        <v>7703</v>
      </c>
      <c r="R20" s="752">
        <v>16.009227699725663</v>
      </c>
      <c r="S20" s="746">
        <v>4414</v>
      </c>
      <c r="T20" s="749">
        <v>57.302349733869917</v>
      </c>
      <c r="U20" s="746">
        <v>3289</v>
      </c>
      <c r="V20" s="235">
        <v>42.697650266130076</v>
      </c>
      <c r="W20" s="226"/>
      <c r="X20" s="234">
        <v>27147</v>
      </c>
      <c r="Y20" s="752">
        <v>56.419901903732651</v>
      </c>
      <c r="Z20" s="746">
        <v>20657</v>
      </c>
      <c r="AA20" s="749">
        <v>76.093122628651429</v>
      </c>
      <c r="AB20" s="746">
        <v>6490</v>
      </c>
      <c r="AC20" s="235">
        <f t="shared" si="0"/>
        <v>23.906877371348585</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46628</v>
      </c>
      <c r="E21" s="740">
        <f t="shared" si="2"/>
        <v>30275</v>
      </c>
      <c r="F21" s="577">
        <f t="shared" si="3"/>
        <v>64.928798147036119</v>
      </c>
      <c r="G21" s="740">
        <f t="shared" si="4"/>
        <v>16353</v>
      </c>
      <c r="H21" s="237">
        <f t="shared" si="3"/>
        <v>35.071201852963881</v>
      </c>
      <c r="I21" s="226"/>
      <c r="J21" s="234">
        <f t="shared" si="5"/>
        <v>10035</v>
      </c>
      <c r="K21" s="752">
        <f t="shared" si="6"/>
        <v>21.521403448571675</v>
      </c>
      <c r="L21" s="746">
        <v>4083</v>
      </c>
      <c r="M21" s="749">
        <v>40.687593423019429</v>
      </c>
      <c r="N21" s="746">
        <v>5952</v>
      </c>
      <c r="O21" s="235">
        <v>59.312406576980571</v>
      </c>
      <c r="P21" s="226"/>
      <c r="Q21" s="234">
        <v>8307</v>
      </c>
      <c r="R21" s="752">
        <v>17.815475679849019</v>
      </c>
      <c r="S21" s="746">
        <v>4799</v>
      </c>
      <c r="T21" s="749">
        <v>57.770554953653544</v>
      </c>
      <c r="U21" s="746">
        <v>3508</v>
      </c>
      <c r="V21" s="235">
        <v>42.229445046346456</v>
      </c>
      <c r="W21" s="226"/>
      <c r="X21" s="234">
        <v>28286</v>
      </c>
      <c r="Y21" s="752">
        <v>60.663120871579309</v>
      </c>
      <c r="Z21" s="746">
        <v>21393</v>
      </c>
      <c r="AA21" s="749">
        <v>75.631054231775437</v>
      </c>
      <c r="AB21" s="746">
        <v>6893</v>
      </c>
      <c r="AC21" s="235">
        <f t="shared" si="0"/>
        <v>24.368945768224563</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13170</v>
      </c>
      <c r="E22" s="740">
        <f t="shared" si="2"/>
        <v>8618</v>
      </c>
      <c r="F22" s="577">
        <f t="shared" si="3"/>
        <v>65.436598329536821</v>
      </c>
      <c r="G22" s="740">
        <f t="shared" si="4"/>
        <v>4552</v>
      </c>
      <c r="H22" s="237">
        <f t="shared" si="3"/>
        <v>34.563401670463172</v>
      </c>
      <c r="I22" s="226"/>
      <c r="J22" s="234">
        <f t="shared" si="5"/>
        <v>2793</v>
      </c>
      <c r="K22" s="752">
        <f t="shared" si="6"/>
        <v>21.207289293849659</v>
      </c>
      <c r="L22" s="746">
        <v>1147</v>
      </c>
      <c r="M22" s="749">
        <v>41.066953097028289</v>
      </c>
      <c r="N22" s="746">
        <v>1646</v>
      </c>
      <c r="O22" s="235">
        <v>58.933046902971718</v>
      </c>
      <c r="P22" s="226"/>
      <c r="Q22" s="234">
        <v>2111</v>
      </c>
      <c r="R22" s="752">
        <v>16.028853454821565</v>
      </c>
      <c r="S22" s="746">
        <v>1221</v>
      </c>
      <c r="T22" s="749">
        <v>57.839886309805777</v>
      </c>
      <c r="U22" s="746">
        <v>890</v>
      </c>
      <c r="V22" s="235">
        <v>42.160113690194223</v>
      </c>
      <c r="W22" s="226"/>
      <c r="X22" s="234">
        <v>8266</v>
      </c>
      <c r="Y22" s="752">
        <v>62.76385725132878</v>
      </c>
      <c r="Z22" s="746">
        <v>6250</v>
      </c>
      <c r="AA22" s="749">
        <v>75.610936365835954</v>
      </c>
      <c r="AB22" s="746">
        <v>2016</v>
      </c>
      <c r="AC22" s="235">
        <f t="shared" si="0"/>
        <v>24.389063634164046</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26594</v>
      </c>
      <c r="E23" s="740">
        <f t="shared" si="2"/>
        <v>17856</v>
      </c>
      <c r="F23" s="577">
        <f t="shared" si="3"/>
        <v>67.142964578476352</v>
      </c>
      <c r="G23" s="740">
        <f t="shared" si="4"/>
        <v>8738</v>
      </c>
      <c r="H23" s="237">
        <f t="shared" si="3"/>
        <v>32.857035421523648</v>
      </c>
      <c r="I23" s="226"/>
      <c r="J23" s="234">
        <f t="shared" si="5"/>
        <v>5314</v>
      </c>
      <c r="K23" s="752">
        <f t="shared" si="6"/>
        <v>19.98195081597353</v>
      </c>
      <c r="L23" s="746">
        <v>2259</v>
      </c>
      <c r="M23" s="749">
        <v>42.510350018818215</v>
      </c>
      <c r="N23" s="746">
        <v>3055</v>
      </c>
      <c r="O23" s="235">
        <v>57.489649981181778</v>
      </c>
      <c r="P23" s="226"/>
      <c r="Q23" s="234">
        <v>4375</v>
      </c>
      <c r="R23" s="752">
        <v>16.451079190794914</v>
      </c>
      <c r="S23" s="746">
        <v>2473</v>
      </c>
      <c r="T23" s="749">
        <v>56.525714285714287</v>
      </c>
      <c r="U23" s="746">
        <v>1902</v>
      </c>
      <c r="V23" s="235">
        <v>43.474285714285713</v>
      </c>
      <c r="W23" s="226"/>
      <c r="X23" s="234">
        <v>16905</v>
      </c>
      <c r="Y23" s="752">
        <v>63.566969993231559</v>
      </c>
      <c r="Z23" s="746">
        <v>13124</v>
      </c>
      <c r="AA23" s="749">
        <v>77.633836143152905</v>
      </c>
      <c r="AB23" s="746">
        <v>3781</v>
      </c>
      <c r="AC23" s="235">
        <f t="shared" si="0"/>
        <v>22.366163856847088</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61086</v>
      </c>
      <c r="E24" s="740">
        <f t="shared" si="2"/>
        <v>41113</v>
      </c>
      <c r="F24" s="577">
        <f t="shared" si="3"/>
        <v>67.303473791048688</v>
      </c>
      <c r="G24" s="740">
        <f t="shared" si="4"/>
        <v>19973</v>
      </c>
      <c r="H24" s="237">
        <f t="shared" si="3"/>
        <v>32.696526208951312</v>
      </c>
      <c r="I24" s="226"/>
      <c r="J24" s="234">
        <f t="shared" si="5"/>
        <v>15225</v>
      </c>
      <c r="K24" s="752">
        <f t="shared" si="6"/>
        <v>24.923877811609863</v>
      </c>
      <c r="L24" s="746">
        <v>7483</v>
      </c>
      <c r="M24" s="749">
        <v>49.149425287356323</v>
      </c>
      <c r="N24" s="746">
        <v>7742</v>
      </c>
      <c r="O24" s="235">
        <v>50.850574712643684</v>
      </c>
      <c r="P24" s="226"/>
      <c r="Q24" s="234">
        <v>9360</v>
      </c>
      <c r="R24" s="752">
        <v>15.322659856595619</v>
      </c>
      <c r="S24" s="746">
        <v>5569</v>
      </c>
      <c r="T24" s="749">
        <v>59.497863247863251</v>
      </c>
      <c r="U24" s="746">
        <v>3791</v>
      </c>
      <c r="V24" s="235">
        <v>40.502136752136749</v>
      </c>
      <c r="W24" s="226"/>
      <c r="X24" s="234">
        <v>36501</v>
      </c>
      <c r="Y24" s="752">
        <v>59.753462331794516</v>
      </c>
      <c r="Z24" s="746">
        <v>28061</v>
      </c>
      <c r="AA24" s="749">
        <v>76.877345826141749</v>
      </c>
      <c r="AB24" s="746">
        <v>8440</v>
      </c>
      <c r="AC24" s="235">
        <f t="shared" si="0"/>
        <v>23.122654173858251</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14778</v>
      </c>
      <c r="E25" s="740">
        <f t="shared" si="2"/>
        <v>8389</v>
      </c>
      <c r="F25" s="577">
        <f t="shared" si="3"/>
        <v>56.766815536608476</v>
      </c>
      <c r="G25" s="740">
        <f t="shared" si="4"/>
        <v>6389</v>
      </c>
      <c r="H25" s="237">
        <f t="shared" si="3"/>
        <v>43.233184463391524</v>
      </c>
      <c r="I25" s="226"/>
      <c r="J25" s="234">
        <f t="shared" si="5"/>
        <v>5346</v>
      </c>
      <c r="K25" s="752">
        <f t="shared" si="6"/>
        <v>36.175395858708889</v>
      </c>
      <c r="L25" s="746">
        <v>1905</v>
      </c>
      <c r="M25" s="749">
        <v>35.634118967452302</v>
      </c>
      <c r="N25" s="746">
        <v>3441</v>
      </c>
      <c r="O25" s="235">
        <v>64.365881032547705</v>
      </c>
      <c r="P25" s="226"/>
      <c r="Q25" s="234">
        <v>2267</v>
      </c>
      <c r="R25" s="752">
        <v>15.340370821491407</v>
      </c>
      <c r="S25" s="746">
        <v>1233</v>
      </c>
      <c r="T25" s="749">
        <v>54.389060432289369</v>
      </c>
      <c r="U25" s="746">
        <v>1034</v>
      </c>
      <c r="V25" s="235">
        <v>45.610939567710631</v>
      </c>
      <c r="W25" s="226"/>
      <c r="X25" s="234">
        <v>7165</v>
      </c>
      <c r="Y25" s="752">
        <v>48.484233319799699</v>
      </c>
      <c r="Z25" s="746">
        <v>5251</v>
      </c>
      <c r="AA25" s="749">
        <v>73.286810886252624</v>
      </c>
      <c r="AB25" s="746">
        <v>1914</v>
      </c>
      <c r="AC25" s="235">
        <f t="shared" si="0"/>
        <v>26.713189113747383</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3618</v>
      </c>
      <c r="E26" s="742">
        <f t="shared" si="2"/>
        <v>2475</v>
      </c>
      <c r="F26" s="579">
        <f t="shared" si="3"/>
        <v>68.407960199004975</v>
      </c>
      <c r="G26" s="742">
        <f t="shared" si="4"/>
        <v>1143</v>
      </c>
      <c r="H26" s="237">
        <f t="shared" si="3"/>
        <v>31.592039800995025</v>
      </c>
      <c r="I26" s="226"/>
      <c r="J26" s="238">
        <f t="shared" si="5"/>
        <v>674</v>
      </c>
      <c r="K26" s="753">
        <f t="shared" si="6"/>
        <v>18.629076838032063</v>
      </c>
      <c r="L26" s="741">
        <v>314</v>
      </c>
      <c r="M26" s="578">
        <v>46.587537091988132</v>
      </c>
      <c r="N26" s="741">
        <v>360</v>
      </c>
      <c r="O26" s="235">
        <v>53.412462908011868</v>
      </c>
      <c r="P26" s="226"/>
      <c r="Q26" s="238">
        <v>556</v>
      </c>
      <c r="R26" s="753">
        <v>15.367606412382532</v>
      </c>
      <c r="S26" s="741">
        <v>327</v>
      </c>
      <c r="T26" s="578">
        <v>58.812949640287769</v>
      </c>
      <c r="U26" s="741">
        <v>229</v>
      </c>
      <c r="V26" s="235">
        <v>41.187050359712231</v>
      </c>
      <c r="W26" s="226"/>
      <c r="X26" s="238">
        <v>2388</v>
      </c>
      <c r="Y26" s="753">
        <v>66.003316749585409</v>
      </c>
      <c r="Z26" s="741">
        <v>1834</v>
      </c>
      <c r="AA26" s="578">
        <v>76.800670016750416</v>
      </c>
      <c r="AB26" s="741">
        <v>554</v>
      </c>
      <c r="AC26" s="235">
        <f t="shared" si="0"/>
        <v>23.19932998324958</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19621</v>
      </c>
      <c r="E27" s="742">
        <f t="shared" si="2"/>
        <v>13284</v>
      </c>
      <c r="F27" s="579">
        <f t="shared" si="3"/>
        <v>67.702971306253502</v>
      </c>
      <c r="G27" s="742">
        <f t="shared" si="4"/>
        <v>6337</v>
      </c>
      <c r="H27" s="237">
        <f t="shared" si="3"/>
        <v>32.297028693746491</v>
      </c>
      <c r="I27" s="226"/>
      <c r="J27" s="238">
        <f t="shared" si="5"/>
        <v>3602</v>
      </c>
      <c r="K27" s="753">
        <f t="shared" si="6"/>
        <v>18.357881861271085</v>
      </c>
      <c r="L27" s="741">
        <v>1538</v>
      </c>
      <c r="M27" s="578">
        <v>42.698500832870629</v>
      </c>
      <c r="N27" s="741">
        <v>2064</v>
      </c>
      <c r="O27" s="235">
        <v>57.301499167129379</v>
      </c>
      <c r="P27" s="226"/>
      <c r="Q27" s="238">
        <v>3021</v>
      </c>
      <c r="R27" s="753">
        <v>15.396768768156566</v>
      </c>
      <c r="S27" s="741">
        <v>1711</v>
      </c>
      <c r="T27" s="578">
        <v>56.636875206885136</v>
      </c>
      <c r="U27" s="741">
        <v>1310</v>
      </c>
      <c r="V27" s="235">
        <v>43.363124793114864</v>
      </c>
      <c r="W27" s="226"/>
      <c r="X27" s="238">
        <v>12998</v>
      </c>
      <c r="Y27" s="753">
        <v>66.245349370572342</v>
      </c>
      <c r="Z27" s="741">
        <v>10035</v>
      </c>
      <c r="AA27" s="578">
        <v>77.204185259270659</v>
      </c>
      <c r="AB27" s="741">
        <v>2963</v>
      </c>
      <c r="AC27" s="235">
        <f t="shared" si="0"/>
        <v>22.795814740729341</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2611</v>
      </c>
      <c r="E28" s="742">
        <f t="shared" si="2"/>
        <v>1679</v>
      </c>
      <c r="F28" s="579">
        <f t="shared" si="3"/>
        <v>64.304864036767512</v>
      </c>
      <c r="G28" s="742">
        <f t="shared" si="4"/>
        <v>932</v>
      </c>
      <c r="H28" s="243">
        <f t="shared" si="3"/>
        <v>35.695135963232474</v>
      </c>
      <c r="I28" s="226"/>
      <c r="J28" s="238">
        <f t="shared" si="5"/>
        <v>568</v>
      </c>
      <c r="K28" s="753">
        <f t="shared" si="6"/>
        <v>21.754117196476447</v>
      </c>
      <c r="L28" s="741">
        <v>247</v>
      </c>
      <c r="M28" s="578">
        <v>43.485915492957744</v>
      </c>
      <c r="N28" s="741">
        <v>321</v>
      </c>
      <c r="O28" s="242">
        <v>56.514084507042249</v>
      </c>
      <c r="P28" s="226"/>
      <c r="Q28" s="238">
        <v>392</v>
      </c>
      <c r="R28" s="753">
        <v>15.013404825737265</v>
      </c>
      <c r="S28" s="741">
        <v>218</v>
      </c>
      <c r="T28" s="578">
        <v>55.612244897959187</v>
      </c>
      <c r="U28" s="741">
        <v>174</v>
      </c>
      <c r="V28" s="242">
        <v>44.387755102040813</v>
      </c>
      <c r="W28" s="226"/>
      <c r="X28" s="238">
        <v>1651</v>
      </c>
      <c r="Y28" s="753">
        <v>63.232477977786282</v>
      </c>
      <c r="Z28" s="741">
        <v>1214</v>
      </c>
      <c r="AA28" s="578">
        <v>73.53119321623258</v>
      </c>
      <c r="AB28" s="741">
        <v>437</v>
      </c>
      <c r="AC28" s="242">
        <f t="shared" si="0"/>
        <v>26.468806783767413</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1218</v>
      </c>
      <c r="E29" s="743">
        <f t="shared" si="2"/>
        <v>652</v>
      </c>
      <c r="F29" s="580">
        <f t="shared" si="3"/>
        <v>53.530377668308702</v>
      </c>
      <c r="G29" s="743">
        <f t="shared" si="4"/>
        <v>566</v>
      </c>
      <c r="H29" s="248">
        <f t="shared" si="3"/>
        <v>46.469622331691298</v>
      </c>
      <c r="I29" s="226"/>
      <c r="J29" s="245">
        <f t="shared" si="5"/>
        <v>655</v>
      </c>
      <c r="K29" s="754">
        <f t="shared" si="6"/>
        <v>53.776683087027912</v>
      </c>
      <c r="L29" s="747">
        <v>246</v>
      </c>
      <c r="M29" s="750">
        <v>37.55725190839695</v>
      </c>
      <c r="N29" s="747">
        <v>409</v>
      </c>
      <c r="O29" s="246">
        <v>62.44274809160305</v>
      </c>
      <c r="P29" s="226"/>
      <c r="Q29" s="245">
        <v>174</v>
      </c>
      <c r="R29" s="754">
        <v>14.285714285714285</v>
      </c>
      <c r="S29" s="747">
        <v>111</v>
      </c>
      <c r="T29" s="750">
        <v>63.793103448275865</v>
      </c>
      <c r="U29" s="747">
        <v>63</v>
      </c>
      <c r="V29" s="246">
        <v>36.206896551724135</v>
      </c>
      <c r="W29" s="226"/>
      <c r="X29" s="245">
        <v>389</v>
      </c>
      <c r="Y29" s="754">
        <v>31.9376026272578</v>
      </c>
      <c r="Z29" s="747">
        <v>295</v>
      </c>
      <c r="AA29" s="750">
        <v>75.835475578406175</v>
      </c>
      <c r="AB29" s="747">
        <v>94</v>
      </c>
      <c r="AC29" s="246">
        <f t="shared" si="0"/>
        <v>24.164524421593832</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430475</v>
      </c>
      <c r="E31" s="744">
        <f>L31+S31+Z31</f>
        <v>275466</v>
      </c>
      <c r="F31" s="409">
        <f>E31/$D31*100</f>
        <v>63.991172541959465</v>
      </c>
      <c r="G31" s="744">
        <f>N31+U31+AB31</f>
        <v>155009</v>
      </c>
      <c r="H31" s="255">
        <f>G31/$D31*100</f>
        <v>36.008827458040535</v>
      </c>
      <c r="I31" s="211"/>
      <c r="J31" s="253">
        <f>SUM(J12:J29)</f>
        <v>111687</v>
      </c>
      <c r="K31" s="755">
        <f>J31/$D31*100</f>
        <v>25.945060688774031</v>
      </c>
      <c r="L31" s="744">
        <f>SUM(L12:L29)</f>
        <v>46368</v>
      </c>
      <c r="M31" s="409">
        <f t="shared" ref="M31:O31" si="7">L31/$J31*100</f>
        <v>41.516022455612564</v>
      </c>
      <c r="N31" s="744">
        <f>SUM(N12:N29)</f>
        <v>65319</v>
      </c>
      <c r="O31" s="254">
        <f t="shared" si="7"/>
        <v>58.483977544387443</v>
      </c>
      <c r="P31" s="211"/>
      <c r="Q31" s="253">
        <f>SUM(Q12:Q29)</f>
        <v>70474</v>
      </c>
      <c r="R31" s="755">
        <f>Q31/$D31*100</f>
        <v>16.371217840757303</v>
      </c>
      <c r="S31" s="744">
        <f>SUM(S12:S29)</f>
        <v>40549</v>
      </c>
      <c r="T31" s="409">
        <f>S31/$Q31*100</f>
        <v>57.537531571927239</v>
      </c>
      <c r="U31" s="744">
        <f>SUM(U12:U29)</f>
        <v>29925</v>
      </c>
      <c r="V31" s="254">
        <f>U31/$Q31*100</f>
        <v>42.462468428072761</v>
      </c>
      <c r="W31" s="211"/>
      <c r="X31" s="253">
        <f>SUM(X12:X29)</f>
        <v>248314</v>
      </c>
      <c r="Y31" s="755">
        <f>X31/$D31*100</f>
        <v>57.683721470468662</v>
      </c>
      <c r="Z31" s="744">
        <f>SUM(Z12:Z29)</f>
        <v>188549</v>
      </c>
      <c r="AA31" s="409">
        <f>Z31/$X31*100</f>
        <v>75.931683271986273</v>
      </c>
      <c r="AB31" s="744">
        <f>SUM(AB12:AB29)</f>
        <v>59765</v>
      </c>
      <c r="AC31" s="254">
        <f>AB31/$X31*100</f>
        <v>24.068316728013723</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71"/>
      <c r="C34" s="1071"/>
      <c r="D34" s="1071"/>
      <c r="E34" s="1071"/>
      <c r="F34" s="1071"/>
      <c r="G34" s="1071"/>
      <c r="H34" s="1071"/>
    </row>
    <row r="35" spans="2:14" ht="29.25" customHeight="1" x14ac:dyDescent="0.2">
      <c r="B35" s="1078"/>
      <c r="C35" s="1078"/>
      <c r="D35" s="1078"/>
      <c r="E35" s="737"/>
      <c r="F35" s="737"/>
      <c r="G35" s="737"/>
      <c r="H35" s="262"/>
      <c r="I35" s="262"/>
      <c r="J35" s="262"/>
      <c r="K35" s="262"/>
      <c r="L35" s="262"/>
      <c r="M35" s="262"/>
      <c r="N35" s="262"/>
    </row>
    <row r="36" spans="2:14" ht="4.5" customHeight="1" x14ac:dyDescent="0.2">
      <c r="B36" s="1079"/>
      <c r="C36" s="1079"/>
      <c r="D36" s="1079"/>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52</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7"/>
      <c r="C2" s="1047"/>
    </row>
    <row r="3" spans="1:53" s="208" customFormat="1" ht="4.5" customHeight="1" x14ac:dyDescent="0.2">
      <c r="B3" s="1048"/>
      <c r="C3" s="1048"/>
    </row>
    <row r="4" spans="1:53" s="208" customFormat="1" ht="17.25" customHeight="1" x14ac:dyDescent="0.2">
      <c r="A4" s="1048" t="s">
        <v>416</v>
      </c>
      <c r="B4" s="1048"/>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1048"/>
      <c r="AA4" s="1048"/>
      <c r="AB4" s="1048"/>
      <c r="AC4" s="1048"/>
    </row>
    <row r="5" spans="1:53" s="208" customFormat="1" ht="17.25" customHeight="1" x14ac:dyDescent="0.2">
      <c r="B5" s="1049" t="str">
        <f>porsaad!B6</f>
        <v>Situación a 30 de noviembre de 2023</v>
      </c>
      <c r="C5" s="1049"/>
      <c r="D5" s="1049"/>
      <c r="E5" s="1049"/>
      <c r="F5" s="1049"/>
      <c r="G5" s="1049"/>
      <c r="H5" s="1049"/>
      <c r="I5" s="1049"/>
      <c r="J5" s="1049"/>
      <c r="K5" s="1049"/>
      <c r="L5" s="1049"/>
      <c r="M5" s="1049"/>
      <c r="N5" s="1049"/>
      <c r="O5" s="1049"/>
      <c r="P5" s="1049"/>
      <c r="Q5" s="1049"/>
      <c r="R5" s="1049"/>
      <c r="S5" s="1049"/>
      <c r="T5" s="1049"/>
      <c r="U5" s="1049"/>
      <c r="V5" s="1049"/>
      <c r="W5" s="1049"/>
      <c r="X5" s="1049"/>
      <c r="Y5" s="1049"/>
      <c r="Z5" s="1049"/>
      <c r="AA5" s="1049"/>
      <c r="AB5" s="1049"/>
      <c r="AC5" s="1049"/>
    </row>
    <row r="6" spans="1:53" s="208" customFormat="1" ht="6" customHeight="1" x14ac:dyDescent="0.2"/>
    <row r="7" spans="1:53" s="213" customFormat="1" ht="12.75" customHeight="1" x14ac:dyDescent="0.2">
      <c r="A7" s="209"/>
      <c r="B7" s="1050" t="s">
        <v>15</v>
      </c>
      <c r="C7" s="211"/>
      <c r="D7" s="1053" t="s">
        <v>239</v>
      </c>
      <c r="E7" s="1054"/>
      <c r="F7" s="1054"/>
      <c r="G7" s="1054"/>
      <c r="H7" s="1054"/>
      <c r="I7" s="568"/>
      <c r="J7" s="1057"/>
      <c r="K7" s="1057"/>
      <c r="L7" s="1057"/>
      <c r="M7" s="1057"/>
      <c r="N7" s="1057"/>
      <c r="O7" s="1057"/>
      <c r="P7" s="568"/>
      <c r="Q7" s="1057"/>
      <c r="R7" s="1057"/>
      <c r="S7" s="1057"/>
      <c r="T7" s="1057"/>
      <c r="U7" s="1057"/>
      <c r="V7" s="1057"/>
      <c r="W7" s="568"/>
      <c r="X7" s="1057"/>
      <c r="Y7" s="1057"/>
      <c r="Z7" s="1057"/>
      <c r="AA7" s="1057"/>
      <c r="AB7" s="1057"/>
      <c r="AC7" s="1058"/>
      <c r="AD7" s="430"/>
      <c r="AE7" s="430"/>
      <c r="AF7" s="431"/>
      <c r="AG7" s="431"/>
      <c r="AH7" s="431"/>
      <c r="AI7" s="431"/>
      <c r="AJ7" s="431"/>
      <c r="AK7" s="431"/>
      <c r="AL7" s="432"/>
    </row>
    <row r="8" spans="1:53" s="213" customFormat="1" ht="25.5" customHeight="1" x14ac:dyDescent="0.2">
      <c r="A8" s="209"/>
      <c r="B8" s="1051"/>
      <c r="C8" s="211"/>
      <c r="D8" s="1055"/>
      <c r="E8" s="1056"/>
      <c r="F8" s="1056"/>
      <c r="G8" s="1056"/>
      <c r="H8" s="1056"/>
      <c r="I8" s="501"/>
      <c r="J8" s="1059" t="s">
        <v>240</v>
      </c>
      <c r="K8" s="1057"/>
      <c r="L8" s="1057"/>
      <c r="M8" s="1057"/>
      <c r="N8" s="1057"/>
      <c r="O8" s="1058"/>
      <c r="P8" s="211"/>
      <c r="Q8" s="1059" t="s">
        <v>241</v>
      </c>
      <c r="R8" s="1057"/>
      <c r="S8" s="1057"/>
      <c r="T8" s="1057"/>
      <c r="U8" s="1057"/>
      <c r="V8" s="1058"/>
      <c r="W8" s="211"/>
      <c r="X8" s="1059" t="s">
        <v>242</v>
      </c>
      <c r="Y8" s="1057"/>
      <c r="Z8" s="1057"/>
      <c r="AA8" s="1057"/>
      <c r="AB8" s="1057"/>
      <c r="AC8" s="1058"/>
      <c r="AD8" s="430"/>
      <c r="AE8" s="430"/>
      <c r="AF8" s="431"/>
      <c r="AG8" s="431"/>
      <c r="AH8" s="431"/>
      <c r="AI8" s="431"/>
      <c r="AJ8" s="431"/>
      <c r="AK8" s="431"/>
      <c r="AL8" s="432"/>
    </row>
    <row r="9" spans="1:53" s="213" customFormat="1" ht="21.75" customHeight="1" x14ac:dyDescent="0.2">
      <c r="A9" s="209"/>
      <c r="B9" s="1051"/>
      <c r="C9" s="211"/>
      <c r="D9" s="1060" t="s">
        <v>12</v>
      </c>
      <c r="E9" s="1062" t="s">
        <v>27</v>
      </c>
      <c r="F9" s="1063"/>
      <c r="G9" s="1063" t="s">
        <v>26</v>
      </c>
      <c r="H9" s="1064"/>
      <c r="I9" s="211"/>
      <c r="J9" s="1065" t="s">
        <v>12</v>
      </c>
      <c r="K9" s="1067" t="s">
        <v>230</v>
      </c>
      <c r="L9" s="1062" t="s">
        <v>27</v>
      </c>
      <c r="M9" s="1063"/>
      <c r="N9" s="1063" t="s">
        <v>26</v>
      </c>
      <c r="O9" s="1064"/>
      <c r="P9" s="211"/>
      <c r="Q9" s="1065" t="s">
        <v>12</v>
      </c>
      <c r="R9" s="1067" t="s">
        <v>230</v>
      </c>
      <c r="S9" s="1062" t="s">
        <v>27</v>
      </c>
      <c r="T9" s="1063"/>
      <c r="U9" s="1063" t="s">
        <v>26</v>
      </c>
      <c r="V9" s="1064"/>
      <c r="W9" s="211"/>
      <c r="X9" s="1065" t="s">
        <v>12</v>
      </c>
      <c r="Y9" s="1067" t="s">
        <v>230</v>
      </c>
      <c r="Z9" s="1062" t="s">
        <v>27</v>
      </c>
      <c r="AA9" s="1063"/>
      <c r="AB9" s="1063" t="s">
        <v>26</v>
      </c>
      <c r="AC9" s="1064"/>
      <c r="AD9" s="430"/>
      <c r="AE9" s="430"/>
      <c r="AF9" s="431"/>
      <c r="AG9" s="431"/>
      <c r="AH9" s="431"/>
      <c r="AI9" s="431"/>
      <c r="AJ9" s="431"/>
      <c r="AK9" s="431"/>
      <c r="AL9" s="432"/>
    </row>
    <row r="10" spans="1:53" s="219" customFormat="1" ht="44.25" customHeight="1" x14ac:dyDescent="0.2">
      <c r="A10" s="214"/>
      <c r="B10" s="1052"/>
      <c r="C10" s="216"/>
      <c r="D10" s="1061"/>
      <c r="E10" s="408" t="s">
        <v>12</v>
      </c>
      <c r="F10" s="408" t="s">
        <v>230</v>
      </c>
      <c r="G10" s="408" t="s">
        <v>12</v>
      </c>
      <c r="H10" s="218" t="s">
        <v>230</v>
      </c>
      <c r="I10" s="216"/>
      <c r="J10" s="1066"/>
      <c r="K10" s="1068"/>
      <c r="L10" s="408" t="s">
        <v>12</v>
      </c>
      <c r="M10" s="408" t="s">
        <v>231</v>
      </c>
      <c r="N10" s="408" t="s">
        <v>12</v>
      </c>
      <c r="O10" s="218" t="s">
        <v>231</v>
      </c>
      <c r="P10" s="216"/>
      <c r="Q10" s="1066"/>
      <c r="R10" s="1068"/>
      <c r="S10" s="408" t="s">
        <v>12</v>
      </c>
      <c r="T10" s="408" t="s">
        <v>231</v>
      </c>
      <c r="U10" s="408" t="s">
        <v>12</v>
      </c>
      <c r="V10" s="218" t="s">
        <v>231</v>
      </c>
      <c r="W10" s="216"/>
      <c r="X10" s="1066"/>
      <c r="Y10" s="1068"/>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144590</v>
      </c>
      <c r="E12" s="739">
        <f>L12+S12+Z12</f>
        <v>90793</v>
      </c>
      <c r="F12" s="748">
        <f>E12/$D12*100</f>
        <v>62.79341586555087</v>
      </c>
      <c r="G12" s="739">
        <f>N12+U12+AB12</f>
        <v>53797</v>
      </c>
      <c r="H12" s="230">
        <f>G12/$D12*100</f>
        <v>37.20658413444913</v>
      </c>
      <c r="I12" s="226"/>
      <c r="J12" s="227">
        <f>L12+N12</f>
        <v>43344</v>
      </c>
      <c r="K12" s="751">
        <f>J12/$D12*100</f>
        <v>29.977176844871707</v>
      </c>
      <c r="L12" s="745">
        <v>17535</v>
      </c>
      <c r="M12" s="748">
        <v>40.45542635658915</v>
      </c>
      <c r="N12" s="745">
        <v>25809</v>
      </c>
      <c r="O12" s="228">
        <v>59.54457364341085</v>
      </c>
      <c r="P12" s="226"/>
      <c r="Q12" s="227">
        <v>29756</v>
      </c>
      <c r="R12" s="751">
        <v>20.579569818106368</v>
      </c>
      <c r="S12" s="745">
        <v>19204</v>
      </c>
      <c r="T12" s="748">
        <v>64.538244387686518</v>
      </c>
      <c r="U12" s="745">
        <v>10552</v>
      </c>
      <c r="V12" s="228">
        <v>35.461755612313482</v>
      </c>
      <c r="W12" s="226"/>
      <c r="X12" s="227">
        <v>71490</v>
      </c>
      <c r="Y12" s="751">
        <v>49.443253337021922</v>
      </c>
      <c r="Z12" s="745">
        <v>54054</v>
      </c>
      <c r="AA12" s="748">
        <v>75.610574905581203</v>
      </c>
      <c r="AB12" s="745">
        <v>17436</v>
      </c>
      <c r="AC12" s="228">
        <f t="shared" ref="AC12:AC29" si="0">AB12/$X12*100</f>
        <v>24.389425094418797</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14660</v>
      </c>
      <c r="E13" s="740">
        <f t="shared" ref="E13:E29" si="2">L13+S13+Z13</f>
        <v>9232</v>
      </c>
      <c r="F13" s="577">
        <f t="shared" ref="F13:H29" si="3">E13/$D13*100</f>
        <v>62.97407912687585</v>
      </c>
      <c r="G13" s="740">
        <f t="shared" ref="G13:G29" si="4">N13+U13+AB13</f>
        <v>5428</v>
      </c>
      <c r="H13" s="237">
        <f t="shared" si="3"/>
        <v>37.025920873124143</v>
      </c>
      <c r="I13" s="226"/>
      <c r="J13" s="234">
        <f t="shared" ref="J13:J29" si="5">L13+N13</f>
        <v>3220</v>
      </c>
      <c r="K13" s="752">
        <f t="shared" ref="K13:K29" si="6">J13/$D13*100</f>
        <v>21.964529331514324</v>
      </c>
      <c r="L13" s="746">
        <v>1334</v>
      </c>
      <c r="M13" s="749">
        <v>41.428571428571431</v>
      </c>
      <c r="N13" s="746">
        <v>1886</v>
      </c>
      <c r="O13" s="235">
        <v>58.571428571428577</v>
      </c>
      <c r="P13" s="226"/>
      <c r="Q13" s="234">
        <v>2514</v>
      </c>
      <c r="R13" s="752">
        <v>17.148703956343791</v>
      </c>
      <c r="S13" s="746">
        <v>1460</v>
      </c>
      <c r="T13" s="749">
        <v>58.074781225139219</v>
      </c>
      <c r="U13" s="746">
        <v>1054</v>
      </c>
      <c r="V13" s="235">
        <v>41.925218774860781</v>
      </c>
      <c r="W13" s="226"/>
      <c r="X13" s="234">
        <v>8926</v>
      </c>
      <c r="Y13" s="752">
        <v>60.886766712141885</v>
      </c>
      <c r="Z13" s="746">
        <v>6438</v>
      </c>
      <c r="AA13" s="749">
        <v>72.126372395249831</v>
      </c>
      <c r="AB13" s="746">
        <v>2488</v>
      </c>
      <c r="AC13" s="235">
        <f t="shared" si="0"/>
        <v>27.873627604750169</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10896</v>
      </c>
      <c r="E14" s="740">
        <f t="shared" si="2"/>
        <v>7047</v>
      </c>
      <c r="F14" s="577">
        <f t="shared" si="3"/>
        <v>64.675110132158579</v>
      </c>
      <c r="G14" s="740">
        <f t="shared" si="4"/>
        <v>3849</v>
      </c>
      <c r="H14" s="237">
        <f t="shared" si="3"/>
        <v>35.324889867841406</v>
      </c>
      <c r="I14" s="226"/>
      <c r="J14" s="234">
        <f t="shared" si="5"/>
        <v>2670</v>
      </c>
      <c r="K14" s="752">
        <f t="shared" si="6"/>
        <v>24.504405286343612</v>
      </c>
      <c r="L14" s="746">
        <v>1030</v>
      </c>
      <c r="M14" s="749">
        <v>38.576779026217231</v>
      </c>
      <c r="N14" s="746">
        <v>1640</v>
      </c>
      <c r="O14" s="235">
        <v>61.423220973782769</v>
      </c>
      <c r="P14" s="226"/>
      <c r="Q14" s="234">
        <v>2177</v>
      </c>
      <c r="R14" s="752">
        <v>19.979809104258443</v>
      </c>
      <c r="S14" s="746">
        <v>1293</v>
      </c>
      <c r="T14" s="749">
        <v>59.393661001378042</v>
      </c>
      <c r="U14" s="746">
        <v>884</v>
      </c>
      <c r="V14" s="235">
        <v>40.606338998621958</v>
      </c>
      <c r="W14" s="226"/>
      <c r="X14" s="234">
        <v>6049</v>
      </c>
      <c r="Y14" s="752">
        <v>55.515785609397952</v>
      </c>
      <c r="Z14" s="746">
        <v>4724</v>
      </c>
      <c r="AA14" s="749">
        <v>78.095552983964296</v>
      </c>
      <c r="AB14" s="746">
        <v>1325</v>
      </c>
      <c r="AC14" s="235">
        <f t="shared" si="0"/>
        <v>21.904447016035707</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11056</v>
      </c>
      <c r="E15" s="740">
        <f t="shared" si="2"/>
        <v>6630</v>
      </c>
      <c r="F15" s="577">
        <f t="shared" si="3"/>
        <v>59.967438494934875</v>
      </c>
      <c r="G15" s="740">
        <f t="shared" si="4"/>
        <v>4426</v>
      </c>
      <c r="H15" s="237">
        <f t="shared" si="3"/>
        <v>40.032561505065125</v>
      </c>
      <c r="I15" s="226"/>
      <c r="J15" s="234">
        <f t="shared" si="5"/>
        <v>3201</v>
      </c>
      <c r="K15" s="752">
        <f t="shared" si="6"/>
        <v>28.952604920405211</v>
      </c>
      <c r="L15" s="746">
        <v>1282</v>
      </c>
      <c r="M15" s="749">
        <v>40.049984379881288</v>
      </c>
      <c r="N15" s="746">
        <v>1919</v>
      </c>
      <c r="O15" s="235">
        <v>59.950015620118712</v>
      </c>
      <c r="P15" s="226"/>
      <c r="Q15" s="234">
        <v>2323</v>
      </c>
      <c r="R15" s="752">
        <v>21.011215629522432</v>
      </c>
      <c r="S15" s="746">
        <v>1308</v>
      </c>
      <c r="T15" s="749">
        <v>56.30650021523892</v>
      </c>
      <c r="U15" s="746">
        <v>1015</v>
      </c>
      <c r="V15" s="235">
        <v>43.693499784761087</v>
      </c>
      <c r="W15" s="226"/>
      <c r="X15" s="234">
        <v>5532</v>
      </c>
      <c r="Y15" s="752">
        <v>50.03617945007236</v>
      </c>
      <c r="Z15" s="746">
        <v>4040</v>
      </c>
      <c r="AA15" s="749">
        <v>73.029645697758497</v>
      </c>
      <c r="AB15" s="746">
        <v>1492</v>
      </c>
      <c r="AC15" s="235">
        <f t="shared" si="0"/>
        <v>26.970354302241507</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16043</v>
      </c>
      <c r="E16" s="740">
        <f t="shared" si="2"/>
        <v>9391</v>
      </c>
      <c r="F16" s="577">
        <f t="shared" si="3"/>
        <v>58.53643333541109</v>
      </c>
      <c r="G16" s="740">
        <f t="shared" si="4"/>
        <v>6652</v>
      </c>
      <c r="H16" s="237">
        <f t="shared" si="3"/>
        <v>41.463566664588917</v>
      </c>
      <c r="I16" s="226"/>
      <c r="J16" s="234">
        <f t="shared" si="5"/>
        <v>6381</v>
      </c>
      <c r="K16" s="752">
        <f t="shared" si="6"/>
        <v>39.774356417128963</v>
      </c>
      <c r="L16" s="746">
        <v>2617</v>
      </c>
      <c r="M16" s="749">
        <v>41.012380504623096</v>
      </c>
      <c r="N16" s="746">
        <v>3764</v>
      </c>
      <c r="O16" s="235">
        <v>58.987619495376897</v>
      </c>
      <c r="P16" s="226"/>
      <c r="Q16" s="234">
        <v>3252</v>
      </c>
      <c r="R16" s="752">
        <v>20.270522969519416</v>
      </c>
      <c r="S16" s="746">
        <v>1988</v>
      </c>
      <c r="T16" s="749">
        <v>61.131611316113165</v>
      </c>
      <c r="U16" s="746">
        <v>1264</v>
      </c>
      <c r="V16" s="235">
        <v>38.868388683886842</v>
      </c>
      <c r="W16" s="226"/>
      <c r="X16" s="234">
        <v>6410</v>
      </c>
      <c r="Y16" s="752">
        <v>39.955120613351617</v>
      </c>
      <c r="Z16" s="746">
        <v>4786</v>
      </c>
      <c r="AA16" s="749">
        <v>74.664586583463347</v>
      </c>
      <c r="AB16" s="746">
        <v>1624</v>
      </c>
      <c r="AC16" s="235">
        <f t="shared" si="0"/>
        <v>25.33541341653666</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7940</v>
      </c>
      <c r="E17" s="741">
        <f t="shared" si="2"/>
        <v>5043</v>
      </c>
      <c r="F17" s="578">
        <f t="shared" si="3"/>
        <v>63.513853904282115</v>
      </c>
      <c r="G17" s="741">
        <f t="shared" si="4"/>
        <v>2897</v>
      </c>
      <c r="H17" s="237">
        <f t="shared" si="3"/>
        <v>36.486146095717885</v>
      </c>
      <c r="I17" s="226"/>
      <c r="J17" s="238">
        <f t="shared" si="5"/>
        <v>1907</v>
      </c>
      <c r="K17" s="753">
        <f t="shared" si="6"/>
        <v>24.017632241813601</v>
      </c>
      <c r="L17" s="741">
        <v>780</v>
      </c>
      <c r="M17" s="578">
        <v>40.901940220241215</v>
      </c>
      <c r="N17" s="741">
        <v>1127</v>
      </c>
      <c r="O17" s="235">
        <v>59.098059779758785</v>
      </c>
      <c r="P17" s="226"/>
      <c r="Q17" s="238">
        <v>1611</v>
      </c>
      <c r="R17" s="753">
        <v>20.289672544080606</v>
      </c>
      <c r="S17" s="741">
        <v>902</v>
      </c>
      <c r="T17" s="578">
        <v>55.990068280571073</v>
      </c>
      <c r="U17" s="741">
        <v>709</v>
      </c>
      <c r="V17" s="235">
        <v>44.009931719428927</v>
      </c>
      <c r="W17" s="226"/>
      <c r="X17" s="238">
        <v>4422</v>
      </c>
      <c r="Y17" s="753">
        <v>55.69269521410579</v>
      </c>
      <c r="Z17" s="741">
        <v>3361</v>
      </c>
      <c r="AA17" s="578">
        <v>76.006331976481235</v>
      </c>
      <c r="AB17" s="741">
        <v>1061</v>
      </c>
      <c r="AC17" s="235">
        <f t="shared" si="0"/>
        <v>23.993668023518769</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40220</v>
      </c>
      <c r="E18" s="740">
        <f t="shared" si="2"/>
        <v>25424</v>
      </c>
      <c r="F18" s="577">
        <f t="shared" si="3"/>
        <v>63.212332173048239</v>
      </c>
      <c r="G18" s="740">
        <f t="shared" si="4"/>
        <v>14796</v>
      </c>
      <c r="H18" s="237">
        <f t="shared" si="3"/>
        <v>36.787667826951761</v>
      </c>
      <c r="I18" s="226"/>
      <c r="J18" s="234">
        <f t="shared" si="5"/>
        <v>9296</v>
      </c>
      <c r="K18" s="752">
        <f t="shared" si="6"/>
        <v>23.11287916459473</v>
      </c>
      <c r="L18" s="746">
        <v>3902</v>
      </c>
      <c r="M18" s="749">
        <v>41.975043029259894</v>
      </c>
      <c r="N18" s="746">
        <v>5394</v>
      </c>
      <c r="O18" s="235">
        <v>58.024956970740106</v>
      </c>
      <c r="P18" s="226"/>
      <c r="Q18" s="234">
        <v>6840</v>
      </c>
      <c r="R18" s="752">
        <v>17.006464445549476</v>
      </c>
      <c r="S18" s="746">
        <v>3862</v>
      </c>
      <c r="T18" s="749">
        <v>56.461988304093566</v>
      </c>
      <c r="U18" s="746">
        <v>2978</v>
      </c>
      <c r="V18" s="235">
        <v>43.538011695906434</v>
      </c>
      <c r="W18" s="226"/>
      <c r="X18" s="234">
        <v>24084</v>
      </c>
      <c r="Y18" s="752">
        <v>59.880656389855794</v>
      </c>
      <c r="Z18" s="746">
        <v>17660</v>
      </c>
      <c r="AA18" s="749">
        <v>73.326689918618172</v>
      </c>
      <c r="AB18" s="746">
        <v>6424</v>
      </c>
      <c r="AC18" s="235">
        <f t="shared" si="0"/>
        <v>26.673310081381828</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24691</v>
      </c>
      <c r="E19" s="740">
        <f t="shared" si="2"/>
        <v>15251</v>
      </c>
      <c r="F19" s="577">
        <f t="shared" si="3"/>
        <v>61.767445627961607</v>
      </c>
      <c r="G19" s="740">
        <f t="shared" si="4"/>
        <v>9440</v>
      </c>
      <c r="H19" s="237">
        <f t="shared" si="3"/>
        <v>38.232554372038393</v>
      </c>
      <c r="I19" s="226"/>
      <c r="J19" s="234">
        <f t="shared" si="5"/>
        <v>6440</v>
      </c>
      <c r="K19" s="752">
        <f t="shared" si="6"/>
        <v>26.08237819448382</v>
      </c>
      <c r="L19" s="746">
        <v>2646</v>
      </c>
      <c r="M19" s="749">
        <v>41.086956521739133</v>
      </c>
      <c r="N19" s="746">
        <v>3794</v>
      </c>
      <c r="O19" s="235">
        <v>58.913043478260875</v>
      </c>
      <c r="P19" s="226"/>
      <c r="Q19" s="234">
        <v>4359</v>
      </c>
      <c r="R19" s="752">
        <v>17.654205985986795</v>
      </c>
      <c r="S19" s="746">
        <v>2583</v>
      </c>
      <c r="T19" s="749">
        <v>59.256710254645562</v>
      </c>
      <c r="U19" s="746">
        <v>1776</v>
      </c>
      <c r="V19" s="235">
        <v>40.743289745354438</v>
      </c>
      <c r="W19" s="226"/>
      <c r="X19" s="234">
        <v>13892</v>
      </c>
      <c r="Y19" s="752">
        <v>56.263415819529385</v>
      </c>
      <c r="Z19" s="746">
        <v>10022</v>
      </c>
      <c r="AA19" s="749">
        <v>72.142240138209047</v>
      </c>
      <c r="AB19" s="746">
        <v>3870</v>
      </c>
      <c r="AC19" s="235">
        <f t="shared" si="0"/>
        <v>27.85775986179096</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95247</v>
      </c>
      <c r="E20" s="740">
        <f t="shared" si="2"/>
        <v>60547</v>
      </c>
      <c r="F20" s="577">
        <f t="shared" si="3"/>
        <v>63.568406354005901</v>
      </c>
      <c r="G20" s="740">
        <f t="shared" si="4"/>
        <v>34700</v>
      </c>
      <c r="H20" s="237">
        <f t="shared" si="3"/>
        <v>36.431593645994099</v>
      </c>
      <c r="I20" s="226"/>
      <c r="J20" s="234">
        <f t="shared" si="5"/>
        <v>21302</v>
      </c>
      <c r="K20" s="752">
        <f t="shared" si="6"/>
        <v>22.365008871670501</v>
      </c>
      <c r="L20" s="746">
        <v>8644</v>
      </c>
      <c r="M20" s="749">
        <v>40.578349450755795</v>
      </c>
      <c r="N20" s="746">
        <v>12658</v>
      </c>
      <c r="O20" s="235">
        <v>59.421650549244198</v>
      </c>
      <c r="P20" s="226"/>
      <c r="Q20" s="234">
        <v>18323</v>
      </c>
      <c r="R20" s="752">
        <v>19.237351307652734</v>
      </c>
      <c r="S20" s="746">
        <v>10661</v>
      </c>
      <c r="T20" s="749">
        <v>58.183703541996401</v>
      </c>
      <c r="U20" s="746">
        <v>7662</v>
      </c>
      <c r="V20" s="235">
        <v>41.816296458003606</v>
      </c>
      <c r="W20" s="226"/>
      <c r="X20" s="234">
        <v>55622</v>
      </c>
      <c r="Y20" s="752">
        <v>58.397639820676773</v>
      </c>
      <c r="Z20" s="746">
        <v>41242</v>
      </c>
      <c r="AA20" s="749">
        <v>74.146920283341117</v>
      </c>
      <c r="AB20" s="746">
        <v>14380</v>
      </c>
      <c r="AC20" s="235">
        <f t="shared" si="0"/>
        <v>25.853079716658879</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59791</v>
      </c>
      <c r="E21" s="740">
        <f t="shared" si="2"/>
        <v>37101</v>
      </c>
      <c r="F21" s="577">
        <f t="shared" si="3"/>
        <v>62.051144821126925</v>
      </c>
      <c r="G21" s="740">
        <f t="shared" si="4"/>
        <v>22690</v>
      </c>
      <c r="H21" s="237">
        <f t="shared" si="3"/>
        <v>37.948855178873075</v>
      </c>
      <c r="I21" s="226"/>
      <c r="J21" s="234">
        <f t="shared" si="5"/>
        <v>15711</v>
      </c>
      <c r="K21" s="752">
        <f t="shared" si="6"/>
        <v>26.276529912528641</v>
      </c>
      <c r="L21" s="746">
        <v>6387</v>
      </c>
      <c r="M21" s="749">
        <v>40.653045636814973</v>
      </c>
      <c r="N21" s="746">
        <v>9324</v>
      </c>
      <c r="O21" s="235">
        <v>59.346954363185034</v>
      </c>
      <c r="P21" s="226"/>
      <c r="Q21" s="234">
        <v>12254</v>
      </c>
      <c r="R21" s="752">
        <v>20.494723286113295</v>
      </c>
      <c r="S21" s="746">
        <v>7271</v>
      </c>
      <c r="T21" s="749">
        <v>59.335727109515254</v>
      </c>
      <c r="U21" s="746">
        <v>4983</v>
      </c>
      <c r="V21" s="235">
        <v>40.664272890484739</v>
      </c>
      <c r="W21" s="226"/>
      <c r="X21" s="234">
        <v>31826</v>
      </c>
      <c r="Y21" s="752">
        <v>53.228746801358064</v>
      </c>
      <c r="Z21" s="746">
        <v>23443</v>
      </c>
      <c r="AA21" s="749">
        <v>73.659900710111231</v>
      </c>
      <c r="AB21" s="746">
        <v>8383</v>
      </c>
      <c r="AC21" s="235">
        <f t="shared" si="0"/>
        <v>26.340099289888769</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13402</v>
      </c>
      <c r="E22" s="740">
        <f t="shared" si="2"/>
        <v>8545</v>
      </c>
      <c r="F22" s="577">
        <f t="shared" si="3"/>
        <v>63.759140426801977</v>
      </c>
      <c r="G22" s="740">
        <f t="shared" si="4"/>
        <v>4857</v>
      </c>
      <c r="H22" s="237">
        <f t="shared" si="3"/>
        <v>36.24085957319803</v>
      </c>
      <c r="I22" s="226"/>
      <c r="J22" s="234">
        <f t="shared" si="5"/>
        <v>3425</v>
      </c>
      <c r="K22" s="752">
        <f t="shared" si="6"/>
        <v>25.555887181017763</v>
      </c>
      <c r="L22" s="746">
        <v>1451</v>
      </c>
      <c r="M22" s="749">
        <v>42.364963503649633</v>
      </c>
      <c r="N22" s="746">
        <v>1974</v>
      </c>
      <c r="O22" s="235">
        <v>57.635036496350367</v>
      </c>
      <c r="P22" s="226"/>
      <c r="Q22" s="234">
        <v>2583</v>
      </c>
      <c r="R22" s="752">
        <v>19.273242799582153</v>
      </c>
      <c r="S22" s="746">
        <v>1576</v>
      </c>
      <c r="T22" s="749">
        <v>61.014324428958574</v>
      </c>
      <c r="U22" s="746">
        <v>1007</v>
      </c>
      <c r="V22" s="235">
        <v>38.985675571041426</v>
      </c>
      <c r="W22" s="226"/>
      <c r="X22" s="234">
        <v>7394</v>
      </c>
      <c r="Y22" s="752">
        <v>55.170870019400084</v>
      </c>
      <c r="Z22" s="746">
        <v>5518</v>
      </c>
      <c r="AA22" s="749">
        <v>74.628076819042462</v>
      </c>
      <c r="AB22" s="746">
        <v>1876</v>
      </c>
      <c r="AC22" s="235">
        <f t="shared" si="0"/>
        <v>25.371923180957534</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25753</v>
      </c>
      <c r="E23" s="740">
        <f t="shared" si="2"/>
        <v>15879</v>
      </c>
      <c r="F23" s="577">
        <f t="shared" si="3"/>
        <v>61.658835863782855</v>
      </c>
      <c r="G23" s="740">
        <f t="shared" si="4"/>
        <v>9874</v>
      </c>
      <c r="H23" s="237">
        <f t="shared" si="3"/>
        <v>38.341164136217138</v>
      </c>
      <c r="I23" s="226"/>
      <c r="J23" s="234">
        <f t="shared" si="5"/>
        <v>7698</v>
      </c>
      <c r="K23" s="752">
        <f t="shared" si="6"/>
        <v>29.89166310721081</v>
      </c>
      <c r="L23" s="746">
        <v>2979</v>
      </c>
      <c r="M23" s="749">
        <v>38.698363211223693</v>
      </c>
      <c r="N23" s="746">
        <v>4719</v>
      </c>
      <c r="O23" s="235">
        <v>61.301636788776307</v>
      </c>
      <c r="P23" s="226"/>
      <c r="Q23" s="234">
        <v>4860</v>
      </c>
      <c r="R23" s="752">
        <v>18.871587776181418</v>
      </c>
      <c r="S23" s="746">
        <v>2865</v>
      </c>
      <c r="T23" s="749">
        <v>58.950617283950614</v>
      </c>
      <c r="U23" s="746">
        <v>1995</v>
      </c>
      <c r="V23" s="235">
        <v>41.049382716049379</v>
      </c>
      <c r="W23" s="226"/>
      <c r="X23" s="234">
        <v>13195</v>
      </c>
      <c r="Y23" s="752">
        <v>51.236749116607768</v>
      </c>
      <c r="Z23" s="746">
        <v>10035</v>
      </c>
      <c r="AA23" s="749">
        <v>76.051534672224335</v>
      </c>
      <c r="AB23" s="746">
        <v>3160</v>
      </c>
      <c r="AC23" s="235">
        <f t="shared" si="0"/>
        <v>23.948465327775672</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69276</v>
      </c>
      <c r="E24" s="740">
        <f t="shared" si="2"/>
        <v>44512</v>
      </c>
      <c r="F24" s="577">
        <f t="shared" si="3"/>
        <v>64.253132397944455</v>
      </c>
      <c r="G24" s="740">
        <f t="shared" si="4"/>
        <v>24764</v>
      </c>
      <c r="H24" s="237">
        <f t="shared" si="3"/>
        <v>35.746867602055552</v>
      </c>
      <c r="I24" s="226"/>
      <c r="J24" s="234">
        <f t="shared" si="5"/>
        <v>20059</v>
      </c>
      <c r="K24" s="752">
        <f t="shared" si="6"/>
        <v>28.955193717882093</v>
      </c>
      <c r="L24" s="746">
        <v>9096</v>
      </c>
      <c r="M24" s="749">
        <v>45.346228625554616</v>
      </c>
      <c r="N24" s="746">
        <v>10963</v>
      </c>
      <c r="O24" s="235">
        <v>54.653771374445384</v>
      </c>
      <c r="P24" s="226"/>
      <c r="Q24" s="234">
        <v>12500</v>
      </c>
      <c r="R24" s="752">
        <v>18.043766961140946</v>
      </c>
      <c r="S24" s="746">
        <v>7742</v>
      </c>
      <c r="T24" s="749">
        <v>61.936</v>
      </c>
      <c r="U24" s="746">
        <v>4758</v>
      </c>
      <c r="V24" s="235">
        <v>38.064</v>
      </c>
      <c r="W24" s="226"/>
      <c r="X24" s="234">
        <v>36717</v>
      </c>
      <c r="Y24" s="752">
        <v>53.001039320976965</v>
      </c>
      <c r="Z24" s="746">
        <v>27674</v>
      </c>
      <c r="AA24" s="749">
        <v>75.371081515374357</v>
      </c>
      <c r="AB24" s="746">
        <v>9043</v>
      </c>
      <c r="AC24" s="235">
        <f t="shared" si="0"/>
        <v>24.62891848462565</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18391</v>
      </c>
      <c r="E25" s="740">
        <f t="shared" si="2"/>
        <v>10101</v>
      </c>
      <c r="F25" s="577">
        <f t="shared" si="3"/>
        <v>54.923603936708176</v>
      </c>
      <c r="G25" s="740">
        <f t="shared" si="4"/>
        <v>8290</v>
      </c>
      <c r="H25" s="237">
        <f t="shared" si="3"/>
        <v>45.076396063291831</v>
      </c>
      <c r="I25" s="226"/>
      <c r="J25" s="234">
        <f t="shared" si="5"/>
        <v>7542</v>
      </c>
      <c r="K25" s="752">
        <f t="shared" si="6"/>
        <v>41.00918927736393</v>
      </c>
      <c r="L25" s="746">
        <v>2775</v>
      </c>
      <c r="M25" s="749">
        <v>36.793953858392996</v>
      </c>
      <c r="N25" s="746">
        <v>4767</v>
      </c>
      <c r="O25" s="235">
        <v>63.206046141606997</v>
      </c>
      <c r="P25" s="226"/>
      <c r="Q25" s="234">
        <v>3466</v>
      </c>
      <c r="R25" s="752">
        <v>18.846174759393179</v>
      </c>
      <c r="S25" s="746">
        <v>1941</v>
      </c>
      <c r="T25" s="749">
        <v>56.001154068090017</v>
      </c>
      <c r="U25" s="746">
        <v>1525</v>
      </c>
      <c r="V25" s="235">
        <v>43.998845931909983</v>
      </c>
      <c r="W25" s="226"/>
      <c r="X25" s="234">
        <v>7383</v>
      </c>
      <c r="Y25" s="752">
        <v>40.144635963242891</v>
      </c>
      <c r="Z25" s="746">
        <v>5385</v>
      </c>
      <c r="AA25" s="749">
        <v>72.937830150345377</v>
      </c>
      <c r="AB25" s="746">
        <v>1998</v>
      </c>
      <c r="AC25" s="235">
        <f t="shared" si="0"/>
        <v>27.062169849654609</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6333</v>
      </c>
      <c r="E26" s="742">
        <f t="shared" si="2"/>
        <v>4035</v>
      </c>
      <c r="F26" s="579">
        <f t="shared" si="3"/>
        <v>63.713879677877785</v>
      </c>
      <c r="G26" s="742">
        <f t="shared" si="4"/>
        <v>2298</v>
      </c>
      <c r="H26" s="237">
        <f t="shared" si="3"/>
        <v>36.286120322122215</v>
      </c>
      <c r="I26" s="226"/>
      <c r="J26" s="238">
        <f t="shared" si="5"/>
        <v>1167</v>
      </c>
      <c r="K26" s="753">
        <f t="shared" si="6"/>
        <v>18.42728564661298</v>
      </c>
      <c r="L26" s="741">
        <v>448</v>
      </c>
      <c r="M26" s="578">
        <v>38.389031705227076</v>
      </c>
      <c r="N26" s="741">
        <v>719</v>
      </c>
      <c r="O26" s="235">
        <v>61.610968294772917</v>
      </c>
      <c r="P26" s="226"/>
      <c r="Q26" s="238">
        <v>892</v>
      </c>
      <c r="R26" s="753">
        <v>14.084951839570504</v>
      </c>
      <c r="S26" s="741">
        <v>470</v>
      </c>
      <c r="T26" s="578">
        <v>52.690582959641254</v>
      </c>
      <c r="U26" s="741">
        <v>422</v>
      </c>
      <c r="V26" s="235">
        <v>47.309417040358746</v>
      </c>
      <c r="W26" s="226"/>
      <c r="X26" s="238">
        <v>4274</v>
      </c>
      <c r="Y26" s="753">
        <v>67.48776251381652</v>
      </c>
      <c r="Z26" s="741">
        <v>3117</v>
      </c>
      <c r="AA26" s="578">
        <v>72.929340196537211</v>
      </c>
      <c r="AB26" s="741">
        <v>1157</v>
      </c>
      <c r="AC26" s="235">
        <f t="shared" si="0"/>
        <v>27.070659803462799</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26368</v>
      </c>
      <c r="E27" s="742">
        <f t="shared" si="2"/>
        <v>16171</v>
      </c>
      <c r="F27" s="579">
        <f t="shared" si="3"/>
        <v>61.328125</v>
      </c>
      <c r="G27" s="742">
        <f t="shared" si="4"/>
        <v>10197</v>
      </c>
      <c r="H27" s="237">
        <f t="shared" si="3"/>
        <v>38.671875</v>
      </c>
      <c r="I27" s="226"/>
      <c r="J27" s="238">
        <f t="shared" si="5"/>
        <v>6554</v>
      </c>
      <c r="K27" s="753">
        <f t="shared" si="6"/>
        <v>24.855885922330099</v>
      </c>
      <c r="L27" s="741">
        <v>2549</v>
      </c>
      <c r="M27" s="578">
        <v>38.892279523954834</v>
      </c>
      <c r="N27" s="741">
        <v>4005</v>
      </c>
      <c r="O27" s="235">
        <v>61.107720476045166</v>
      </c>
      <c r="P27" s="226"/>
      <c r="Q27" s="238">
        <v>4867</v>
      </c>
      <c r="R27" s="753">
        <v>18.45797936893204</v>
      </c>
      <c r="S27" s="741">
        <v>2628</v>
      </c>
      <c r="T27" s="578">
        <v>53.996301623176493</v>
      </c>
      <c r="U27" s="741">
        <v>2239</v>
      </c>
      <c r="V27" s="235">
        <v>46.003698376823507</v>
      </c>
      <c r="W27" s="226"/>
      <c r="X27" s="238">
        <v>14947</v>
      </c>
      <c r="Y27" s="753">
        <v>56.686134708737868</v>
      </c>
      <c r="Z27" s="741">
        <v>10994</v>
      </c>
      <c r="AA27" s="578">
        <v>73.553221382217174</v>
      </c>
      <c r="AB27" s="741">
        <v>3953</v>
      </c>
      <c r="AC27" s="235">
        <f t="shared" si="0"/>
        <v>26.446778617782833</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4272</v>
      </c>
      <c r="E28" s="742">
        <f t="shared" si="2"/>
        <v>2764</v>
      </c>
      <c r="F28" s="579">
        <f t="shared" si="3"/>
        <v>64.700374531835209</v>
      </c>
      <c r="G28" s="742">
        <f t="shared" si="4"/>
        <v>1508</v>
      </c>
      <c r="H28" s="243">
        <f t="shared" si="3"/>
        <v>35.299625468164791</v>
      </c>
      <c r="I28" s="226"/>
      <c r="J28" s="238">
        <f t="shared" si="5"/>
        <v>713</v>
      </c>
      <c r="K28" s="753">
        <f t="shared" si="6"/>
        <v>16.690074906367041</v>
      </c>
      <c r="L28" s="741">
        <v>290</v>
      </c>
      <c r="M28" s="578">
        <v>40.67321178120617</v>
      </c>
      <c r="N28" s="741">
        <v>423</v>
      </c>
      <c r="O28" s="242">
        <v>59.326788218793823</v>
      </c>
      <c r="P28" s="226"/>
      <c r="Q28" s="238">
        <v>738</v>
      </c>
      <c r="R28" s="753">
        <v>17.275280898876407</v>
      </c>
      <c r="S28" s="741">
        <v>414</v>
      </c>
      <c r="T28" s="578">
        <v>56.09756097560976</v>
      </c>
      <c r="U28" s="741">
        <v>324</v>
      </c>
      <c r="V28" s="242">
        <v>43.902439024390247</v>
      </c>
      <c r="W28" s="226"/>
      <c r="X28" s="238">
        <v>2821</v>
      </c>
      <c r="Y28" s="753">
        <v>66.034644194756552</v>
      </c>
      <c r="Z28" s="741">
        <v>2060</v>
      </c>
      <c r="AA28" s="578">
        <v>73.023750443105286</v>
      </c>
      <c r="AB28" s="741">
        <v>761</v>
      </c>
      <c r="AC28" s="242">
        <f t="shared" si="0"/>
        <v>26.976249556894714</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1353</v>
      </c>
      <c r="E29" s="743">
        <f t="shared" si="2"/>
        <v>730</v>
      </c>
      <c r="F29" s="580">
        <f t="shared" si="3"/>
        <v>53.954175905395417</v>
      </c>
      <c r="G29" s="743">
        <f t="shared" si="4"/>
        <v>623</v>
      </c>
      <c r="H29" s="248">
        <f t="shared" si="3"/>
        <v>46.045824094604583</v>
      </c>
      <c r="I29" s="226"/>
      <c r="J29" s="245">
        <f t="shared" si="5"/>
        <v>762</v>
      </c>
      <c r="K29" s="754">
        <f t="shared" si="6"/>
        <v>56.31929046563193</v>
      </c>
      <c r="L29" s="747">
        <v>275</v>
      </c>
      <c r="M29" s="750">
        <v>36.089238845144358</v>
      </c>
      <c r="N29" s="747">
        <v>487</v>
      </c>
      <c r="O29" s="246">
        <v>63.910761154855642</v>
      </c>
      <c r="P29" s="226"/>
      <c r="Q29" s="245">
        <v>209</v>
      </c>
      <c r="R29" s="754">
        <v>15.447154471544716</v>
      </c>
      <c r="S29" s="747">
        <v>152</v>
      </c>
      <c r="T29" s="750">
        <v>72.727272727272734</v>
      </c>
      <c r="U29" s="747">
        <v>57</v>
      </c>
      <c r="V29" s="246">
        <v>27.27272727272727</v>
      </c>
      <c r="W29" s="226"/>
      <c r="X29" s="245">
        <v>382</v>
      </c>
      <c r="Y29" s="754">
        <v>28.233555062823356</v>
      </c>
      <c r="Z29" s="747">
        <v>303</v>
      </c>
      <c r="AA29" s="750">
        <v>79.319371727748688</v>
      </c>
      <c r="AB29" s="747">
        <v>79</v>
      </c>
      <c r="AC29" s="246">
        <f t="shared" si="0"/>
        <v>20.680628272251308</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590282</v>
      </c>
      <c r="E31" s="744">
        <f>L31+S31+Z31</f>
        <v>369196</v>
      </c>
      <c r="F31" s="409">
        <f>E31/$D31*100</f>
        <v>62.545698496650751</v>
      </c>
      <c r="G31" s="744">
        <f>N31+U31+AB31</f>
        <v>221086</v>
      </c>
      <c r="H31" s="255">
        <f>G31/$D31*100</f>
        <v>37.454301503349249</v>
      </c>
      <c r="I31" s="211"/>
      <c r="J31" s="253">
        <f>SUM(J12:J29)</f>
        <v>161392</v>
      </c>
      <c r="K31" s="755">
        <f>J31/$D31*100</f>
        <v>27.341507957213672</v>
      </c>
      <c r="L31" s="744">
        <f>SUM(L12:L29)</f>
        <v>66020</v>
      </c>
      <c r="M31" s="409">
        <f t="shared" ref="M31:O31" si="7">L31/$J31*100</f>
        <v>40.906612471497965</v>
      </c>
      <c r="N31" s="744">
        <f>SUM(N12:N29)</f>
        <v>95372</v>
      </c>
      <c r="O31" s="254">
        <f t="shared" si="7"/>
        <v>59.093387528502028</v>
      </c>
      <c r="P31" s="211"/>
      <c r="Q31" s="253">
        <f>SUM(Q12:Q29)</f>
        <v>113524</v>
      </c>
      <c r="R31" s="755">
        <f>Q31/$D31*100</f>
        <v>19.23216360993559</v>
      </c>
      <c r="S31" s="744">
        <f>SUM(S12:S29)</f>
        <v>68320</v>
      </c>
      <c r="T31" s="409">
        <f>S31/$Q31*100</f>
        <v>60.181107078679396</v>
      </c>
      <c r="U31" s="744">
        <f>SUM(U12:U29)</f>
        <v>45204</v>
      </c>
      <c r="V31" s="254">
        <f>U31/$Q31*100</f>
        <v>39.818892921320604</v>
      </c>
      <c r="W31" s="211"/>
      <c r="X31" s="253">
        <f>SUM(X12:X29)</f>
        <v>315366</v>
      </c>
      <c r="Y31" s="755">
        <f>X31/$D31*100</f>
        <v>53.426328432850731</v>
      </c>
      <c r="Z31" s="744">
        <f>SUM(Z12:Z29)</f>
        <v>234856</v>
      </c>
      <c r="AA31" s="409">
        <f>Z31/$X31*100</f>
        <v>74.470932186729073</v>
      </c>
      <c r="AB31" s="744">
        <f>SUM(AB12:AB29)</f>
        <v>80510</v>
      </c>
      <c r="AC31" s="254">
        <f>AB31/$X31*100</f>
        <v>25.529067813270927</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71"/>
      <c r="C34" s="1071"/>
      <c r="D34" s="1071"/>
      <c r="E34" s="1071"/>
      <c r="F34" s="1071"/>
      <c r="G34" s="1071"/>
      <c r="H34" s="1071"/>
    </row>
    <row r="35" spans="2:14" ht="29.25" customHeight="1" x14ac:dyDescent="0.2">
      <c r="B35" s="1078"/>
      <c r="C35" s="1078"/>
      <c r="D35" s="1078"/>
      <c r="E35" s="737"/>
      <c r="F35" s="737"/>
      <c r="G35" s="737"/>
      <c r="H35" s="262"/>
      <c r="I35" s="262"/>
      <c r="J35" s="262"/>
      <c r="K35" s="262"/>
      <c r="L35" s="262"/>
      <c r="M35" s="262"/>
      <c r="N35" s="262"/>
    </row>
    <row r="36" spans="2:14" ht="4.5" customHeight="1" x14ac:dyDescent="0.2">
      <c r="B36" s="1079"/>
      <c r="C36" s="1079"/>
      <c r="D36" s="1079"/>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53</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7"/>
      <c r="C2" s="1047"/>
    </row>
    <row r="3" spans="1:53" s="208" customFormat="1" ht="4.5" customHeight="1" x14ac:dyDescent="0.2">
      <c r="B3" s="1048"/>
      <c r="C3" s="1048"/>
    </row>
    <row r="4" spans="1:53" s="208" customFormat="1" ht="17.25" customHeight="1" x14ac:dyDescent="0.2">
      <c r="A4" s="1048" t="s">
        <v>417</v>
      </c>
      <c r="B4" s="1048"/>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1048"/>
      <c r="AA4" s="1048"/>
      <c r="AB4" s="1048"/>
      <c r="AC4" s="1048"/>
    </row>
    <row r="5" spans="1:53" s="208" customFormat="1" ht="17.25" customHeight="1" x14ac:dyDescent="0.2">
      <c r="B5" s="1049" t="str">
        <f>porsaad!B6</f>
        <v>Situación a 30 de noviembre de 2023</v>
      </c>
      <c r="C5" s="1049"/>
      <c r="D5" s="1049"/>
      <c r="E5" s="1049"/>
      <c r="F5" s="1049"/>
      <c r="G5" s="1049"/>
      <c r="H5" s="1049"/>
      <c r="I5" s="1049"/>
      <c r="J5" s="1049"/>
      <c r="K5" s="1049"/>
      <c r="L5" s="1049"/>
      <c r="M5" s="1049"/>
      <c r="N5" s="1049"/>
      <c r="O5" s="1049"/>
      <c r="P5" s="1049"/>
      <c r="Q5" s="1049"/>
      <c r="R5" s="1049"/>
      <c r="S5" s="1049"/>
      <c r="T5" s="1049"/>
      <c r="U5" s="1049"/>
      <c r="V5" s="1049"/>
      <c r="W5" s="1049"/>
      <c r="X5" s="1049"/>
      <c r="Y5" s="1049"/>
      <c r="Z5" s="1049"/>
      <c r="AA5" s="1049"/>
      <c r="AB5" s="1049"/>
      <c r="AC5" s="1049"/>
    </row>
    <row r="6" spans="1:53" s="208" customFormat="1" ht="6" customHeight="1" x14ac:dyDescent="0.2"/>
    <row r="7" spans="1:53" s="213" customFormat="1" ht="12.75" customHeight="1" x14ac:dyDescent="0.2">
      <c r="A7" s="209"/>
      <c r="B7" s="1050" t="s">
        <v>15</v>
      </c>
      <c r="C7" s="211"/>
      <c r="D7" s="1053" t="s">
        <v>243</v>
      </c>
      <c r="E7" s="1054"/>
      <c r="F7" s="1054"/>
      <c r="G7" s="1054"/>
      <c r="H7" s="1054"/>
      <c r="I7" s="568"/>
      <c r="J7" s="1057"/>
      <c r="K7" s="1057"/>
      <c r="L7" s="1057"/>
      <c r="M7" s="1057"/>
      <c r="N7" s="1057"/>
      <c r="O7" s="1057"/>
      <c r="P7" s="568"/>
      <c r="Q7" s="1057"/>
      <c r="R7" s="1057"/>
      <c r="S7" s="1057"/>
      <c r="T7" s="1057"/>
      <c r="U7" s="1057"/>
      <c r="V7" s="1057"/>
      <c r="W7" s="568"/>
      <c r="X7" s="1057"/>
      <c r="Y7" s="1057"/>
      <c r="Z7" s="1057"/>
      <c r="AA7" s="1057"/>
      <c r="AB7" s="1057"/>
      <c r="AC7" s="1058"/>
      <c r="AD7" s="430"/>
      <c r="AE7" s="430"/>
      <c r="AF7" s="431"/>
      <c r="AG7" s="431"/>
      <c r="AH7" s="431"/>
      <c r="AI7" s="431"/>
      <c r="AJ7" s="431"/>
      <c r="AK7" s="431"/>
      <c r="AL7" s="432"/>
    </row>
    <row r="8" spans="1:53" s="213" customFormat="1" ht="25.5" customHeight="1" x14ac:dyDescent="0.2">
      <c r="A8" s="209"/>
      <c r="B8" s="1051"/>
      <c r="C8" s="211"/>
      <c r="D8" s="1055"/>
      <c r="E8" s="1056"/>
      <c r="F8" s="1056"/>
      <c r="G8" s="1056"/>
      <c r="H8" s="1056"/>
      <c r="I8" s="501"/>
      <c r="J8" s="1059" t="s">
        <v>244</v>
      </c>
      <c r="K8" s="1057"/>
      <c r="L8" s="1057"/>
      <c r="M8" s="1057"/>
      <c r="N8" s="1057"/>
      <c r="O8" s="1058"/>
      <c r="P8" s="211"/>
      <c r="Q8" s="1059" t="s">
        <v>245</v>
      </c>
      <c r="R8" s="1057"/>
      <c r="S8" s="1057"/>
      <c r="T8" s="1057"/>
      <c r="U8" s="1057"/>
      <c r="V8" s="1058"/>
      <c r="W8" s="211"/>
      <c r="X8" s="1059" t="s">
        <v>246</v>
      </c>
      <c r="Y8" s="1057"/>
      <c r="Z8" s="1057"/>
      <c r="AA8" s="1057"/>
      <c r="AB8" s="1057"/>
      <c r="AC8" s="1058"/>
      <c r="AD8" s="430"/>
      <c r="AE8" s="430"/>
      <c r="AF8" s="431"/>
      <c r="AG8" s="431"/>
      <c r="AH8" s="431"/>
      <c r="AI8" s="431"/>
      <c r="AJ8" s="431"/>
      <c r="AK8" s="431"/>
      <c r="AL8" s="432"/>
    </row>
    <row r="9" spans="1:53" s="213" customFormat="1" ht="21.75" customHeight="1" x14ac:dyDescent="0.2">
      <c r="A9" s="209"/>
      <c r="B9" s="1051"/>
      <c r="C9" s="211"/>
      <c r="D9" s="1060" t="s">
        <v>12</v>
      </c>
      <c r="E9" s="1062" t="s">
        <v>27</v>
      </c>
      <c r="F9" s="1063"/>
      <c r="G9" s="1063" t="s">
        <v>26</v>
      </c>
      <c r="H9" s="1064"/>
      <c r="I9" s="211"/>
      <c r="J9" s="1065" t="s">
        <v>12</v>
      </c>
      <c r="K9" s="1067" t="s">
        <v>230</v>
      </c>
      <c r="L9" s="1062" t="s">
        <v>27</v>
      </c>
      <c r="M9" s="1063"/>
      <c r="N9" s="1063" t="s">
        <v>26</v>
      </c>
      <c r="O9" s="1064"/>
      <c r="P9" s="211"/>
      <c r="Q9" s="1065" t="s">
        <v>12</v>
      </c>
      <c r="R9" s="1067" t="s">
        <v>230</v>
      </c>
      <c r="S9" s="1062" t="s">
        <v>27</v>
      </c>
      <c r="T9" s="1063"/>
      <c r="U9" s="1063" t="s">
        <v>26</v>
      </c>
      <c r="V9" s="1064"/>
      <c r="W9" s="211"/>
      <c r="X9" s="1065" t="s">
        <v>12</v>
      </c>
      <c r="Y9" s="1067" t="s">
        <v>230</v>
      </c>
      <c r="Z9" s="1062" t="s">
        <v>27</v>
      </c>
      <c r="AA9" s="1063"/>
      <c r="AB9" s="1063" t="s">
        <v>26</v>
      </c>
      <c r="AC9" s="1064"/>
      <c r="AD9" s="430"/>
      <c r="AE9" s="430"/>
      <c r="AF9" s="431"/>
      <c r="AG9" s="431"/>
      <c r="AH9" s="431"/>
      <c r="AI9" s="431"/>
      <c r="AJ9" s="431"/>
      <c r="AK9" s="431"/>
      <c r="AL9" s="432"/>
    </row>
    <row r="10" spans="1:53" s="219" customFormat="1" ht="44.25" customHeight="1" x14ac:dyDescent="0.2">
      <c r="A10" s="214"/>
      <c r="B10" s="1052"/>
      <c r="C10" s="216"/>
      <c r="D10" s="1061"/>
      <c r="E10" s="408" t="s">
        <v>12</v>
      </c>
      <c r="F10" s="408" t="s">
        <v>230</v>
      </c>
      <c r="G10" s="408" t="s">
        <v>12</v>
      </c>
      <c r="H10" s="218" t="s">
        <v>230</v>
      </c>
      <c r="I10" s="216"/>
      <c r="J10" s="1066"/>
      <c r="K10" s="1068"/>
      <c r="L10" s="408" t="s">
        <v>12</v>
      </c>
      <c r="M10" s="408" t="s">
        <v>231</v>
      </c>
      <c r="N10" s="408" t="s">
        <v>12</v>
      </c>
      <c r="O10" s="218" t="s">
        <v>231</v>
      </c>
      <c r="P10" s="216"/>
      <c r="Q10" s="1066"/>
      <c r="R10" s="1068"/>
      <c r="S10" s="408" t="s">
        <v>12</v>
      </c>
      <c r="T10" s="408" t="s">
        <v>231</v>
      </c>
      <c r="U10" s="408" t="s">
        <v>12</v>
      </c>
      <c r="V10" s="218" t="s">
        <v>231</v>
      </c>
      <c r="W10" s="216"/>
      <c r="X10" s="1066"/>
      <c r="Y10" s="1068"/>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93431</v>
      </c>
      <c r="E12" s="739">
        <f>L12+S12+Z12</f>
        <v>60508</v>
      </c>
      <c r="F12" s="748">
        <f>E12/$D12*100</f>
        <v>64.762230951183227</v>
      </c>
      <c r="G12" s="739">
        <f>N12+U12+AB12</f>
        <v>32923</v>
      </c>
      <c r="H12" s="230">
        <f>G12/$D12*100</f>
        <v>35.237769048816773</v>
      </c>
      <c r="I12" s="226"/>
      <c r="J12" s="227">
        <f>L12+N12</f>
        <v>22684</v>
      </c>
      <c r="K12" s="751">
        <f>J12/$D12*100</f>
        <v>24.278879600988965</v>
      </c>
      <c r="L12" s="745">
        <v>9885</v>
      </c>
      <c r="M12" s="748">
        <v>43.576970551930877</v>
      </c>
      <c r="N12" s="745">
        <v>12799</v>
      </c>
      <c r="O12" s="228">
        <v>56.42302944806913</v>
      </c>
      <c r="P12" s="226"/>
      <c r="Q12" s="227">
        <v>25232</v>
      </c>
      <c r="R12" s="751">
        <v>27.006025837248881</v>
      </c>
      <c r="S12" s="745">
        <v>18263</v>
      </c>
      <c r="T12" s="748">
        <v>72.380310716550412</v>
      </c>
      <c r="U12" s="745">
        <v>6969</v>
      </c>
      <c r="V12" s="228">
        <v>27.619689283449588</v>
      </c>
      <c r="W12" s="226"/>
      <c r="X12" s="227">
        <v>45515</v>
      </c>
      <c r="Y12" s="751">
        <v>48.715094561762157</v>
      </c>
      <c r="Z12" s="745">
        <v>32360</v>
      </c>
      <c r="AA12" s="748">
        <v>71.097440404262329</v>
      </c>
      <c r="AB12" s="745">
        <v>13155</v>
      </c>
      <c r="AC12" s="228">
        <f t="shared" ref="AC12:AC29" si="0">AB12/$X12*100</f>
        <v>28.902559595737671</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13797</v>
      </c>
      <c r="E13" s="740">
        <f t="shared" ref="E13:E29" si="2">L13+S13+Z13</f>
        <v>8933</v>
      </c>
      <c r="F13" s="577">
        <f t="shared" ref="F13:H29" si="3">E13/$D13*100</f>
        <v>64.745959266507214</v>
      </c>
      <c r="G13" s="740">
        <f t="shared" ref="G13:G29" si="4">N13+U13+AB13</f>
        <v>4864</v>
      </c>
      <c r="H13" s="237">
        <f t="shared" si="3"/>
        <v>35.254040733492786</v>
      </c>
      <c r="I13" s="226"/>
      <c r="J13" s="234">
        <f t="shared" ref="J13:J29" si="5">L13+N13</f>
        <v>2805</v>
      </c>
      <c r="K13" s="752">
        <f t="shared" ref="K13:K29" si="6">J13/$D13*100</f>
        <v>20.330506631876492</v>
      </c>
      <c r="L13" s="746">
        <v>1246</v>
      </c>
      <c r="M13" s="749">
        <v>44.420677361853834</v>
      </c>
      <c r="N13" s="746">
        <v>1559</v>
      </c>
      <c r="O13" s="235">
        <v>55.579322638146166</v>
      </c>
      <c r="P13" s="226"/>
      <c r="Q13" s="234">
        <v>3002</v>
      </c>
      <c r="R13" s="752">
        <v>21.75835326520258</v>
      </c>
      <c r="S13" s="746">
        <v>1942</v>
      </c>
      <c r="T13" s="749">
        <v>64.690206528980681</v>
      </c>
      <c r="U13" s="746">
        <v>1060</v>
      </c>
      <c r="V13" s="235">
        <v>35.309793471019319</v>
      </c>
      <c r="W13" s="226"/>
      <c r="X13" s="234">
        <v>7990</v>
      </c>
      <c r="Y13" s="752">
        <v>57.911140102920925</v>
      </c>
      <c r="Z13" s="746">
        <v>5745</v>
      </c>
      <c r="AA13" s="749">
        <v>71.902377972465587</v>
      </c>
      <c r="AB13" s="746">
        <v>2245</v>
      </c>
      <c r="AC13" s="235">
        <f t="shared" si="0"/>
        <v>28.09762202753442</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13525</v>
      </c>
      <c r="E14" s="740">
        <f t="shared" si="2"/>
        <v>8707</v>
      </c>
      <c r="F14" s="577">
        <f t="shared" si="3"/>
        <v>64.377079482439925</v>
      </c>
      <c r="G14" s="740">
        <f t="shared" si="4"/>
        <v>4818</v>
      </c>
      <c r="H14" s="237">
        <f t="shared" si="3"/>
        <v>35.622920517560075</v>
      </c>
      <c r="I14" s="226"/>
      <c r="J14" s="234">
        <f t="shared" si="5"/>
        <v>3246</v>
      </c>
      <c r="K14" s="752">
        <f t="shared" si="6"/>
        <v>24</v>
      </c>
      <c r="L14" s="746">
        <v>1389</v>
      </c>
      <c r="M14" s="749">
        <v>42.791127541589645</v>
      </c>
      <c r="N14" s="746">
        <v>1857</v>
      </c>
      <c r="O14" s="235">
        <v>57.208872458410355</v>
      </c>
      <c r="P14" s="226"/>
      <c r="Q14" s="234">
        <v>3048</v>
      </c>
      <c r="R14" s="752">
        <v>22.536044362292053</v>
      </c>
      <c r="S14" s="746">
        <v>1833</v>
      </c>
      <c r="T14" s="749">
        <v>60.137795275590555</v>
      </c>
      <c r="U14" s="746">
        <v>1215</v>
      </c>
      <c r="V14" s="235">
        <v>39.862204724409452</v>
      </c>
      <c r="W14" s="226"/>
      <c r="X14" s="234">
        <v>7231</v>
      </c>
      <c r="Y14" s="752">
        <v>53.463955637707947</v>
      </c>
      <c r="Z14" s="746">
        <v>5485</v>
      </c>
      <c r="AA14" s="749">
        <v>75.853962107592309</v>
      </c>
      <c r="AB14" s="746">
        <v>1746</v>
      </c>
      <c r="AC14" s="235">
        <f t="shared" si="0"/>
        <v>24.146037892407691</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13770</v>
      </c>
      <c r="E15" s="740">
        <f t="shared" si="2"/>
        <v>8560</v>
      </c>
      <c r="F15" s="577">
        <f t="shared" si="3"/>
        <v>62.164124909222949</v>
      </c>
      <c r="G15" s="740">
        <f t="shared" si="4"/>
        <v>5210</v>
      </c>
      <c r="H15" s="237">
        <f t="shared" si="3"/>
        <v>37.835875090777051</v>
      </c>
      <c r="I15" s="226"/>
      <c r="J15" s="234">
        <f t="shared" si="5"/>
        <v>3801</v>
      </c>
      <c r="K15" s="752">
        <f t="shared" si="6"/>
        <v>27.603485838779957</v>
      </c>
      <c r="L15" s="746">
        <v>1745</v>
      </c>
      <c r="M15" s="749">
        <v>45.908971323335962</v>
      </c>
      <c r="N15" s="746">
        <v>2056</v>
      </c>
      <c r="O15" s="235">
        <v>54.091028676664031</v>
      </c>
      <c r="P15" s="226"/>
      <c r="Q15" s="234">
        <v>3540</v>
      </c>
      <c r="R15" s="752">
        <v>25.708061002178649</v>
      </c>
      <c r="S15" s="746">
        <v>2174</v>
      </c>
      <c r="T15" s="749">
        <v>61.412429378531073</v>
      </c>
      <c r="U15" s="746">
        <v>1366</v>
      </c>
      <c r="V15" s="235">
        <v>38.587570621468927</v>
      </c>
      <c r="W15" s="226"/>
      <c r="X15" s="234">
        <v>6429</v>
      </c>
      <c r="Y15" s="752">
        <v>46.688453159041394</v>
      </c>
      <c r="Z15" s="746">
        <v>4641</v>
      </c>
      <c r="AA15" s="749">
        <v>72.18852076528232</v>
      </c>
      <c r="AB15" s="746">
        <v>1788</v>
      </c>
      <c r="AC15" s="235">
        <f t="shared" si="0"/>
        <v>27.811479234717684</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14767</v>
      </c>
      <c r="E16" s="740">
        <f t="shared" si="2"/>
        <v>8558</v>
      </c>
      <c r="F16" s="577">
        <f t="shared" si="3"/>
        <v>57.95354506670278</v>
      </c>
      <c r="G16" s="740">
        <f t="shared" si="4"/>
        <v>6209</v>
      </c>
      <c r="H16" s="237">
        <f t="shared" si="3"/>
        <v>42.04645493329722</v>
      </c>
      <c r="I16" s="226"/>
      <c r="J16" s="234">
        <f t="shared" si="5"/>
        <v>5871</v>
      </c>
      <c r="K16" s="752">
        <f t="shared" si="6"/>
        <v>39.757567549265254</v>
      </c>
      <c r="L16" s="746">
        <v>2435</v>
      </c>
      <c r="M16" s="749">
        <v>41.475046840401973</v>
      </c>
      <c r="N16" s="746">
        <v>3436</v>
      </c>
      <c r="O16" s="235">
        <v>58.524953159598027</v>
      </c>
      <c r="P16" s="226"/>
      <c r="Q16" s="234">
        <v>3485</v>
      </c>
      <c r="R16" s="752">
        <v>23.599918737726011</v>
      </c>
      <c r="S16" s="746">
        <v>2187</v>
      </c>
      <c r="T16" s="749">
        <v>62.754662840746057</v>
      </c>
      <c r="U16" s="746">
        <v>1298</v>
      </c>
      <c r="V16" s="235">
        <v>37.245337159253943</v>
      </c>
      <c r="W16" s="226"/>
      <c r="X16" s="234">
        <v>5411</v>
      </c>
      <c r="Y16" s="752">
        <v>36.642513713008732</v>
      </c>
      <c r="Z16" s="746">
        <v>3936</v>
      </c>
      <c r="AA16" s="749">
        <v>72.740713361670672</v>
      </c>
      <c r="AB16" s="746">
        <v>1475</v>
      </c>
      <c r="AC16" s="235">
        <f t="shared" si="0"/>
        <v>27.259286638329328</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5141</v>
      </c>
      <c r="E17" s="741">
        <f t="shared" si="2"/>
        <v>3054</v>
      </c>
      <c r="F17" s="578">
        <f t="shared" si="3"/>
        <v>59.404785061272122</v>
      </c>
      <c r="G17" s="741">
        <f t="shared" si="4"/>
        <v>2087</v>
      </c>
      <c r="H17" s="237">
        <f t="shared" si="3"/>
        <v>40.595214938727878</v>
      </c>
      <c r="I17" s="226"/>
      <c r="J17" s="238">
        <f t="shared" si="5"/>
        <v>1417</v>
      </c>
      <c r="K17" s="753">
        <f t="shared" si="6"/>
        <v>27.562730986189461</v>
      </c>
      <c r="L17" s="741">
        <v>603</v>
      </c>
      <c r="M17" s="578">
        <v>42.55469301340861</v>
      </c>
      <c r="N17" s="741">
        <v>814</v>
      </c>
      <c r="O17" s="235">
        <v>57.44530698659139</v>
      </c>
      <c r="P17" s="226"/>
      <c r="Q17" s="238">
        <v>1265</v>
      </c>
      <c r="R17" s="753">
        <v>24.606107761135966</v>
      </c>
      <c r="S17" s="741">
        <v>704</v>
      </c>
      <c r="T17" s="578">
        <v>55.652173913043477</v>
      </c>
      <c r="U17" s="741">
        <v>561</v>
      </c>
      <c r="V17" s="235">
        <v>44.347826086956523</v>
      </c>
      <c r="W17" s="226"/>
      <c r="X17" s="238">
        <v>2459</v>
      </c>
      <c r="Y17" s="753">
        <v>47.831161252674576</v>
      </c>
      <c r="Z17" s="741">
        <v>1747</v>
      </c>
      <c r="AA17" s="578">
        <v>71.045140300935344</v>
      </c>
      <c r="AB17" s="741">
        <v>712</v>
      </c>
      <c r="AC17" s="235">
        <f t="shared" si="0"/>
        <v>28.954859699064663</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46996</v>
      </c>
      <c r="E18" s="740">
        <f t="shared" si="2"/>
        <v>29207</v>
      </c>
      <c r="F18" s="577">
        <f t="shared" si="3"/>
        <v>62.147842369563364</v>
      </c>
      <c r="G18" s="740">
        <f t="shared" si="4"/>
        <v>17789</v>
      </c>
      <c r="H18" s="237">
        <f t="shared" si="3"/>
        <v>37.852157630436636</v>
      </c>
      <c r="I18" s="226"/>
      <c r="J18" s="234">
        <f t="shared" si="5"/>
        <v>9222</v>
      </c>
      <c r="K18" s="752">
        <f t="shared" si="6"/>
        <v>19.622946633756065</v>
      </c>
      <c r="L18" s="746">
        <v>3878</v>
      </c>
      <c r="M18" s="749">
        <v>42.051615701583174</v>
      </c>
      <c r="N18" s="746">
        <v>5344</v>
      </c>
      <c r="O18" s="235">
        <v>57.948384298416833</v>
      </c>
      <c r="P18" s="226"/>
      <c r="Q18" s="234">
        <v>9054</v>
      </c>
      <c r="R18" s="752">
        <v>19.265469401651206</v>
      </c>
      <c r="S18" s="746">
        <v>5335</v>
      </c>
      <c r="T18" s="749">
        <v>58.924232383476912</v>
      </c>
      <c r="U18" s="746">
        <v>3719</v>
      </c>
      <c r="V18" s="235">
        <v>41.075767616523088</v>
      </c>
      <c r="W18" s="226"/>
      <c r="X18" s="234">
        <v>28720</v>
      </c>
      <c r="Y18" s="752">
        <v>61.111583964592732</v>
      </c>
      <c r="Z18" s="746">
        <v>19994</v>
      </c>
      <c r="AA18" s="749">
        <v>69.616991643454043</v>
      </c>
      <c r="AB18" s="746">
        <v>8726</v>
      </c>
      <c r="AC18" s="235">
        <f t="shared" si="0"/>
        <v>30.383008356545961</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27946</v>
      </c>
      <c r="E19" s="740">
        <f t="shared" si="2"/>
        <v>18183</v>
      </c>
      <c r="F19" s="577">
        <f t="shared" si="3"/>
        <v>65.064767766406646</v>
      </c>
      <c r="G19" s="740">
        <f t="shared" si="4"/>
        <v>9763</v>
      </c>
      <c r="H19" s="237">
        <f t="shared" si="3"/>
        <v>34.935232233593361</v>
      </c>
      <c r="I19" s="226"/>
      <c r="J19" s="234">
        <f t="shared" si="5"/>
        <v>5325</v>
      </c>
      <c r="K19" s="752">
        <f t="shared" si="6"/>
        <v>19.054605310241179</v>
      </c>
      <c r="L19" s="746">
        <v>2312</v>
      </c>
      <c r="M19" s="749">
        <v>43.417840375586856</v>
      </c>
      <c r="N19" s="746">
        <v>3013</v>
      </c>
      <c r="O19" s="235">
        <v>56.582159624413144</v>
      </c>
      <c r="P19" s="226"/>
      <c r="Q19" s="234">
        <v>5902</v>
      </c>
      <c r="R19" s="752">
        <v>21.119301510055106</v>
      </c>
      <c r="S19" s="746">
        <v>3903</v>
      </c>
      <c r="T19" s="749">
        <v>66.130125381226705</v>
      </c>
      <c r="U19" s="746">
        <v>1999</v>
      </c>
      <c r="V19" s="235">
        <v>33.869874618773302</v>
      </c>
      <c r="W19" s="226"/>
      <c r="X19" s="234">
        <v>16719</v>
      </c>
      <c r="Y19" s="752">
        <v>59.826093179703712</v>
      </c>
      <c r="Z19" s="746">
        <v>11968</v>
      </c>
      <c r="AA19" s="749">
        <v>71.583228662001318</v>
      </c>
      <c r="AB19" s="746">
        <v>4751</v>
      </c>
      <c r="AC19" s="235">
        <f t="shared" si="0"/>
        <v>28.416771337998686</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104690</v>
      </c>
      <c r="E20" s="740">
        <f t="shared" si="2"/>
        <v>66184</v>
      </c>
      <c r="F20" s="577">
        <f t="shared" si="3"/>
        <v>63.21902760531092</v>
      </c>
      <c r="G20" s="740">
        <f t="shared" si="4"/>
        <v>38506</v>
      </c>
      <c r="H20" s="237">
        <f t="shared" si="3"/>
        <v>36.78097239468908</v>
      </c>
      <c r="I20" s="226"/>
      <c r="J20" s="234">
        <f t="shared" si="5"/>
        <v>27181</v>
      </c>
      <c r="K20" s="752">
        <f t="shared" si="6"/>
        <v>25.963320278918712</v>
      </c>
      <c r="L20" s="746">
        <v>12211</v>
      </c>
      <c r="M20" s="749">
        <v>44.924763621647472</v>
      </c>
      <c r="N20" s="746">
        <v>14970</v>
      </c>
      <c r="O20" s="235">
        <v>55.075236378352521</v>
      </c>
      <c r="P20" s="226"/>
      <c r="Q20" s="234">
        <v>25003</v>
      </c>
      <c r="R20" s="752">
        <v>23.88289234883943</v>
      </c>
      <c r="S20" s="746">
        <v>16072</v>
      </c>
      <c r="T20" s="749">
        <v>64.280286365636115</v>
      </c>
      <c r="U20" s="746">
        <v>8931</v>
      </c>
      <c r="V20" s="235">
        <v>35.719713634363877</v>
      </c>
      <c r="W20" s="226"/>
      <c r="X20" s="234">
        <v>52506</v>
      </c>
      <c r="Y20" s="752">
        <v>50.153787372241851</v>
      </c>
      <c r="Z20" s="746">
        <v>37901</v>
      </c>
      <c r="AA20" s="749">
        <v>72.184131337370971</v>
      </c>
      <c r="AB20" s="746">
        <v>14605</v>
      </c>
      <c r="AC20" s="235">
        <f t="shared" si="0"/>
        <v>27.815868662629033</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53972</v>
      </c>
      <c r="E21" s="740">
        <f t="shared" si="2"/>
        <v>32685</v>
      </c>
      <c r="F21" s="577">
        <f t="shared" si="3"/>
        <v>60.559178833469204</v>
      </c>
      <c r="G21" s="740">
        <f t="shared" si="4"/>
        <v>21287</v>
      </c>
      <c r="H21" s="237">
        <f t="shared" si="3"/>
        <v>39.440821166530796</v>
      </c>
      <c r="I21" s="226"/>
      <c r="J21" s="234">
        <f t="shared" si="5"/>
        <v>16516</v>
      </c>
      <c r="K21" s="752">
        <f t="shared" si="6"/>
        <v>30.601052397539462</v>
      </c>
      <c r="L21" s="746">
        <v>6462</v>
      </c>
      <c r="M21" s="749">
        <v>39.125696294502298</v>
      </c>
      <c r="N21" s="746">
        <v>10054</v>
      </c>
      <c r="O21" s="235">
        <v>60.874303705497702</v>
      </c>
      <c r="P21" s="226"/>
      <c r="Q21" s="234">
        <v>12346</v>
      </c>
      <c r="R21" s="752">
        <v>22.8748239828059</v>
      </c>
      <c r="S21" s="746">
        <v>8017</v>
      </c>
      <c r="T21" s="749">
        <v>64.936011663696746</v>
      </c>
      <c r="U21" s="746">
        <v>4329</v>
      </c>
      <c r="V21" s="235">
        <v>35.063988336303254</v>
      </c>
      <c r="W21" s="226"/>
      <c r="X21" s="234">
        <v>25110</v>
      </c>
      <c r="Y21" s="752">
        <v>46.524123619654631</v>
      </c>
      <c r="Z21" s="746">
        <v>18206</v>
      </c>
      <c r="AA21" s="749">
        <v>72.50497809637595</v>
      </c>
      <c r="AB21" s="746">
        <v>6904</v>
      </c>
      <c r="AC21" s="235">
        <f t="shared" si="0"/>
        <v>27.495021903624057</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14180</v>
      </c>
      <c r="E22" s="740">
        <f t="shared" si="2"/>
        <v>9071</v>
      </c>
      <c r="F22" s="577">
        <f t="shared" si="3"/>
        <v>63.970380818053599</v>
      </c>
      <c r="G22" s="740">
        <f t="shared" si="4"/>
        <v>5109</v>
      </c>
      <c r="H22" s="237">
        <f t="shared" si="3"/>
        <v>36.029619181946401</v>
      </c>
      <c r="I22" s="226"/>
      <c r="J22" s="234">
        <f t="shared" si="5"/>
        <v>3429</v>
      </c>
      <c r="K22" s="752">
        <f t="shared" si="6"/>
        <v>24.181946403385048</v>
      </c>
      <c r="L22" s="746">
        <v>1494</v>
      </c>
      <c r="M22" s="749">
        <v>43.569553805774284</v>
      </c>
      <c r="N22" s="746">
        <v>1935</v>
      </c>
      <c r="O22" s="235">
        <v>56.430446194225723</v>
      </c>
      <c r="P22" s="226"/>
      <c r="Q22" s="234">
        <v>3189</v>
      </c>
      <c r="R22" s="752">
        <v>22.489421720733425</v>
      </c>
      <c r="S22" s="746">
        <v>2175</v>
      </c>
      <c r="T22" s="749">
        <v>68.203198494825969</v>
      </c>
      <c r="U22" s="746">
        <v>1014</v>
      </c>
      <c r="V22" s="235">
        <v>31.796801505174038</v>
      </c>
      <c r="W22" s="226"/>
      <c r="X22" s="234">
        <v>7562</v>
      </c>
      <c r="Y22" s="752">
        <v>53.328631875881527</v>
      </c>
      <c r="Z22" s="746">
        <v>5402</v>
      </c>
      <c r="AA22" s="749">
        <v>71.436128008463371</v>
      </c>
      <c r="AB22" s="746">
        <v>2160</v>
      </c>
      <c r="AC22" s="235">
        <f t="shared" si="0"/>
        <v>28.563871991536633</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22974</v>
      </c>
      <c r="E23" s="740">
        <f t="shared" si="2"/>
        <v>13449</v>
      </c>
      <c r="F23" s="577">
        <f t="shared" si="3"/>
        <v>58.540088796030297</v>
      </c>
      <c r="G23" s="740">
        <f t="shared" si="4"/>
        <v>9525</v>
      </c>
      <c r="H23" s="237">
        <f t="shared" si="3"/>
        <v>41.45991120396971</v>
      </c>
      <c r="I23" s="226"/>
      <c r="J23" s="234">
        <f t="shared" si="5"/>
        <v>8126</v>
      </c>
      <c r="K23" s="752">
        <f t="shared" si="6"/>
        <v>35.370418734221296</v>
      </c>
      <c r="L23" s="746">
        <v>3012</v>
      </c>
      <c r="M23" s="749">
        <v>37.06620723603249</v>
      </c>
      <c r="N23" s="746">
        <v>5114</v>
      </c>
      <c r="O23" s="235">
        <v>62.93379276396751</v>
      </c>
      <c r="P23" s="226"/>
      <c r="Q23" s="234">
        <v>4266</v>
      </c>
      <c r="R23" s="752">
        <v>18.568816923478714</v>
      </c>
      <c r="S23" s="746">
        <v>2568</v>
      </c>
      <c r="T23" s="749">
        <v>60.196905766526022</v>
      </c>
      <c r="U23" s="746">
        <v>1698</v>
      </c>
      <c r="V23" s="235">
        <v>39.803094233473978</v>
      </c>
      <c r="W23" s="226"/>
      <c r="X23" s="234">
        <v>10582</v>
      </c>
      <c r="Y23" s="752">
        <v>46.06076434229999</v>
      </c>
      <c r="Z23" s="746">
        <v>7869</v>
      </c>
      <c r="AA23" s="749">
        <v>74.362124362124362</v>
      </c>
      <c r="AB23" s="746">
        <v>2713</v>
      </c>
      <c r="AC23" s="235">
        <f t="shared" si="0"/>
        <v>25.637875637875641</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55445</v>
      </c>
      <c r="E24" s="740">
        <f t="shared" si="2"/>
        <v>36771</v>
      </c>
      <c r="F24" s="577">
        <f t="shared" si="3"/>
        <v>66.319776354946342</v>
      </c>
      <c r="G24" s="740">
        <f t="shared" si="4"/>
        <v>18674</v>
      </c>
      <c r="H24" s="237">
        <f t="shared" si="3"/>
        <v>33.680223645053658</v>
      </c>
      <c r="I24" s="226"/>
      <c r="J24" s="234">
        <f t="shared" si="5"/>
        <v>13395</v>
      </c>
      <c r="K24" s="752">
        <f t="shared" si="6"/>
        <v>24.159076562359093</v>
      </c>
      <c r="L24" s="746">
        <v>6234</v>
      </c>
      <c r="M24" s="749">
        <v>46.53975363941769</v>
      </c>
      <c r="N24" s="746">
        <v>7161</v>
      </c>
      <c r="O24" s="235">
        <v>53.46024636058231</v>
      </c>
      <c r="P24" s="226"/>
      <c r="Q24" s="234">
        <v>11852</v>
      </c>
      <c r="R24" s="752">
        <v>21.376138515646137</v>
      </c>
      <c r="S24" s="746">
        <v>8222</v>
      </c>
      <c r="T24" s="749">
        <v>69.372257846776918</v>
      </c>
      <c r="U24" s="746">
        <v>3630</v>
      </c>
      <c r="V24" s="235">
        <v>30.627742153223085</v>
      </c>
      <c r="W24" s="226"/>
      <c r="X24" s="234">
        <v>30198</v>
      </c>
      <c r="Y24" s="752">
        <v>54.46478492199477</v>
      </c>
      <c r="Z24" s="746">
        <v>22315</v>
      </c>
      <c r="AA24" s="749">
        <v>73.895622226637528</v>
      </c>
      <c r="AB24" s="746">
        <v>7883</v>
      </c>
      <c r="AC24" s="235">
        <f t="shared" si="0"/>
        <v>26.104377773362476</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14130</v>
      </c>
      <c r="E25" s="740">
        <f t="shared" si="2"/>
        <v>8824</v>
      </c>
      <c r="F25" s="577">
        <f t="shared" si="3"/>
        <v>62.448690728945508</v>
      </c>
      <c r="G25" s="740">
        <f t="shared" si="4"/>
        <v>5306</v>
      </c>
      <c r="H25" s="237">
        <f t="shared" si="3"/>
        <v>37.551309271054492</v>
      </c>
      <c r="I25" s="226"/>
      <c r="J25" s="234">
        <f t="shared" si="5"/>
        <v>4015</v>
      </c>
      <c r="K25" s="752">
        <f t="shared" si="6"/>
        <v>28.414720452937015</v>
      </c>
      <c r="L25" s="746">
        <v>1580</v>
      </c>
      <c r="M25" s="749">
        <v>39.352428393524285</v>
      </c>
      <c r="N25" s="746">
        <v>2435</v>
      </c>
      <c r="O25" s="235">
        <v>60.647571606475715</v>
      </c>
      <c r="P25" s="226"/>
      <c r="Q25" s="234">
        <v>3788</v>
      </c>
      <c r="R25" s="752">
        <v>26.808209483368717</v>
      </c>
      <c r="S25" s="746">
        <v>2685</v>
      </c>
      <c r="T25" s="749">
        <v>70.881731784582897</v>
      </c>
      <c r="U25" s="746">
        <v>1103</v>
      </c>
      <c r="V25" s="235">
        <v>29.11826821541711</v>
      </c>
      <c r="W25" s="226"/>
      <c r="X25" s="234">
        <v>6327</v>
      </c>
      <c r="Y25" s="752">
        <v>44.777070063694268</v>
      </c>
      <c r="Z25" s="746">
        <v>4559</v>
      </c>
      <c r="AA25" s="749">
        <v>72.056266793108904</v>
      </c>
      <c r="AB25" s="746">
        <v>1768</v>
      </c>
      <c r="AC25" s="235">
        <f t="shared" si="0"/>
        <v>27.943733206891103</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6781</v>
      </c>
      <c r="E26" s="742">
        <f t="shared" si="2"/>
        <v>4207</v>
      </c>
      <c r="F26" s="579">
        <f t="shared" si="3"/>
        <v>62.040996903111633</v>
      </c>
      <c r="G26" s="742">
        <f t="shared" si="4"/>
        <v>2574</v>
      </c>
      <c r="H26" s="237">
        <f t="shared" si="3"/>
        <v>37.959003096888367</v>
      </c>
      <c r="I26" s="226"/>
      <c r="J26" s="238">
        <f t="shared" si="5"/>
        <v>1632</v>
      </c>
      <c r="K26" s="753">
        <f t="shared" si="6"/>
        <v>24.067246718773042</v>
      </c>
      <c r="L26" s="741">
        <v>671</v>
      </c>
      <c r="M26" s="578">
        <v>41.115196078431367</v>
      </c>
      <c r="N26" s="741">
        <v>961</v>
      </c>
      <c r="O26" s="235">
        <v>58.884803921568633</v>
      </c>
      <c r="P26" s="226"/>
      <c r="Q26" s="238">
        <v>1368</v>
      </c>
      <c r="R26" s="753">
        <v>20.174015631912699</v>
      </c>
      <c r="S26" s="741">
        <v>782</v>
      </c>
      <c r="T26" s="578">
        <v>57.163742690058484</v>
      </c>
      <c r="U26" s="741">
        <v>586</v>
      </c>
      <c r="V26" s="235">
        <v>42.836257309941523</v>
      </c>
      <c r="W26" s="226"/>
      <c r="X26" s="238">
        <v>3781</v>
      </c>
      <c r="Y26" s="753">
        <v>55.758737649314263</v>
      </c>
      <c r="Z26" s="741">
        <v>2754</v>
      </c>
      <c r="AA26" s="578">
        <v>72.83787357841841</v>
      </c>
      <c r="AB26" s="741">
        <v>1027</v>
      </c>
      <c r="AC26" s="235">
        <f t="shared" si="0"/>
        <v>27.16212642158159</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35968</v>
      </c>
      <c r="E27" s="742">
        <f t="shared" si="2"/>
        <v>21016</v>
      </c>
      <c r="F27" s="579">
        <f t="shared" si="3"/>
        <v>58.429715302491104</v>
      </c>
      <c r="G27" s="742">
        <f t="shared" si="4"/>
        <v>14952</v>
      </c>
      <c r="H27" s="237">
        <f t="shared" si="3"/>
        <v>41.570284697508896</v>
      </c>
      <c r="I27" s="226"/>
      <c r="J27" s="238">
        <f t="shared" si="5"/>
        <v>11188</v>
      </c>
      <c r="K27" s="753">
        <f t="shared" si="6"/>
        <v>31.105427046263344</v>
      </c>
      <c r="L27" s="741">
        <v>4313</v>
      </c>
      <c r="M27" s="578">
        <v>38.550232391848411</v>
      </c>
      <c r="N27" s="741">
        <v>6875</v>
      </c>
      <c r="O27" s="235">
        <v>61.449767608151596</v>
      </c>
      <c r="P27" s="226"/>
      <c r="Q27" s="238">
        <v>7386</v>
      </c>
      <c r="R27" s="753">
        <v>20.534919928825623</v>
      </c>
      <c r="S27" s="741">
        <v>4240</v>
      </c>
      <c r="T27" s="578">
        <v>57.405903059842942</v>
      </c>
      <c r="U27" s="741">
        <v>3146</v>
      </c>
      <c r="V27" s="235">
        <v>42.594096940157058</v>
      </c>
      <c r="W27" s="226"/>
      <c r="X27" s="238">
        <v>17394</v>
      </c>
      <c r="Y27" s="753">
        <v>48.359653024911033</v>
      </c>
      <c r="Z27" s="741">
        <v>12463</v>
      </c>
      <c r="AA27" s="578">
        <v>71.651144072668743</v>
      </c>
      <c r="AB27" s="741">
        <v>4931</v>
      </c>
      <c r="AC27" s="235">
        <f t="shared" si="0"/>
        <v>28.348855927331261</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3711</v>
      </c>
      <c r="E28" s="742">
        <f t="shared" si="2"/>
        <v>2419</v>
      </c>
      <c r="F28" s="579">
        <f t="shared" si="3"/>
        <v>65.184586364861218</v>
      </c>
      <c r="G28" s="742">
        <f t="shared" si="4"/>
        <v>1292</v>
      </c>
      <c r="H28" s="243">
        <f t="shared" si="3"/>
        <v>34.815413635138775</v>
      </c>
      <c r="I28" s="226"/>
      <c r="J28" s="238">
        <f t="shared" si="5"/>
        <v>512</v>
      </c>
      <c r="K28" s="753">
        <f t="shared" si="6"/>
        <v>13.796820264079763</v>
      </c>
      <c r="L28" s="741">
        <v>221</v>
      </c>
      <c r="M28" s="578">
        <v>43.1640625</v>
      </c>
      <c r="N28" s="741">
        <v>291</v>
      </c>
      <c r="O28" s="242">
        <v>56.8359375</v>
      </c>
      <c r="P28" s="226"/>
      <c r="Q28" s="238">
        <v>836</v>
      </c>
      <c r="R28" s="753">
        <v>22.527620587442737</v>
      </c>
      <c r="S28" s="741">
        <v>525</v>
      </c>
      <c r="T28" s="578">
        <v>62.799043062200951</v>
      </c>
      <c r="U28" s="741">
        <v>311</v>
      </c>
      <c r="V28" s="242">
        <v>37.200956937799049</v>
      </c>
      <c r="W28" s="226"/>
      <c r="X28" s="238">
        <v>2363</v>
      </c>
      <c r="Y28" s="753">
        <v>63.675559148477504</v>
      </c>
      <c r="Z28" s="741">
        <v>1673</v>
      </c>
      <c r="AA28" s="578">
        <v>70.79983072365637</v>
      </c>
      <c r="AB28" s="741">
        <v>690</v>
      </c>
      <c r="AC28" s="242">
        <f t="shared" si="0"/>
        <v>29.20016927634363</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1127</v>
      </c>
      <c r="E29" s="743">
        <f t="shared" si="2"/>
        <v>634</v>
      </c>
      <c r="F29" s="580">
        <f t="shared" si="3"/>
        <v>56.255545696539485</v>
      </c>
      <c r="G29" s="743">
        <f t="shared" si="4"/>
        <v>493</v>
      </c>
      <c r="H29" s="248">
        <f t="shared" si="3"/>
        <v>43.744454303460515</v>
      </c>
      <c r="I29" s="226"/>
      <c r="J29" s="245">
        <f t="shared" si="5"/>
        <v>571</v>
      </c>
      <c r="K29" s="754">
        <f t="shared" si="6"/>
        <v>50.665483584738247</v>
      </c>
      <c r="L29" s="747">
        <v>210</v>
      </c>
      <c r="M29" s="750">
        <v>36.777583187390547</v>
      </c>
      <c r="N29" s="747">
        <v>361</v>
      </c>
      <c r="O29" s="246">
        <v>63.22241681260946</v>
      </c>
      <c r="P29" s="226"/>
      <c r="Q29" s="245">
        <v>223</v>
      </c>
      <c r="R29" s="754">
        <v>19.787045252883761</v>
      </c>
      <c r="S29" s="747">
        <v>159</v>
      </c>
      <c r="T29" s="750">
        <v>71.300448430493262</v>
      </c>
      <c r="U29" s="747">
        <v>64</v>
      </c>
      <c r="V29" s="246">
        <v>28.699551569506728</v>
      </c>
      <c r="W29" s="226"/>
      <c r="X29" s="245">
        <v>333</v>
      </c>
      <c r="Y29" s="754">
        <v>29.547471162377999</v>
      </c>
      <c r="Z29" s="747">
        <v>265</v>
      </c>
      <c r="AA29" s="750">
        <v>79.579579579579587</v>
      </c>
      <c r="AB29" s="747">
        <v>68</v>
      </c>
      <c r="AC29" s="246">
        <f t="shared" si="0"/>
        <v>20.42042042042042</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542351</v>
      </c>
      <c r="E31" s="744">
        <f>L31+S31+Z31</f>
        <v>340970</v>
      </c>
      <c r="F31" s="409">
        <f>E31/$D31*100</f>
        <v>62.868880116382201</v>
      </c>
      <c r="G31" s="744">
        <f>N31+U31+AB31</f>
        <v>201381</v>
      </c>
      <c r="H31" s="255">
        <f>G31/$D31*100</f>
        <v>37.131119883617799</v>
      </c>
      <c r="I31" s="211"/>
      <c r="J31" s="253">
        <f>SUM(J12:J29)</f>
        <v>140936</v>
      </c>
      <c r="K31" s="755">
        <f>J31/$D31*100</f>
        <v>25.986123377665017</v>
      </c>
      <c r="L31" s="744">
        <f>SUM(L12:L29)</f>
        <v>59901</v>
      </c>
      <c r="M31" s="409">
        <f t="shared" ref="M31:O31" si="7">L31/$J31*100</f>
        <v>42.502270534143157</v>
      </c>
      <c r="N31" s="744">
        <f>SUM(N12:N29)</f>
        <v>81035</v>
      </c>
      <c r="O31" s="254">
        <f t="shared" si="7"/>
        <v>57.497729465856843</v>
      </c>
      <c r="P31" s="211"/>
      <c r="Q31" s="253">
        <f>SUM(Q12:Q29)</f>
        <v>124785</v>
      </c>
      <c r="R31" s="755">
        <f>Q31/$D31*100</f>
        <v>23.008162610560319</v>
      </c>
      <c r="S31" s="744">
        <f>SUM(S12:S29)</f>
        <v>81786</v>
      </c>
      <c r="T31" s="409">
        <f>S31/$Q31*100</f>
        <v>65.541531434066584</v>
      </c>
      <c r="U31" s="744">
        <f>SUM(U12:U29)</f>
        <v>42999</v>
      </c>
      <c r="V31" s="254">
        <f>U31/$Q31*100</f>
        <v>34.458468565933401</v>
      </c>
      <c r="W31" s="211"/>
      <c r="X31" s="253">
        <f>SUM(X12:X29)</f>
        <v>276630</v>
      </c>
      <c r="Y31" s="755">
        <f>X31/$D31*100</f>
        <v>51.005714011774664</v>
      </c>
      <c r="Z31" s="744">
        <f>SUM(Z12:Z29)</f>
        <v>199283</v>
      </c>
      <c r="AA31" s="409">
        <f>Z31/$X31*100</f>
        <v>72.039547409897693</v>
      </c>
      <c r="AB31" s="744">
        <f>SUM(AB12:AB29)</f>
        <v>77347</v>
      </c>
      <c r="AC31" s="254">
        <f>AB31/$X31*100</f>
        <v>27.960452590102303</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71"/>
      <c r="C34" s="1071"/>
      <c r="D34" s="1071"/>
      <c r="E34" s="1071"/>
      <c r="F34" s="1071"/>
      <c r="G34" s="1071"/>
      <c r="H34" s="1071"/>
    </row>
    <row r="35" spans="2:14" ht="29.25" customHeight="1" x14ac:dyDescent="0.2">
      <c r="B35" s="1078"/>
      <c r="C35" s="1078"/>
      <c r="D35" s="1078"/>
      <c r="E35" s="737"/>
      <c r="F35" s="737"/>
      <c r="G35" s="737"/>
      <c r="H35" s="262"/>
      <c r="I35" s="262"/>
      <c r="J35" s="262"/>
      <c r="K35" s="262"/>
      <c r="L35" s="262"/>
      <c r="M35" s="262"/>
      <c r="N35" s="262"/>
    </row>
    <row r="36" spans="2:14" ht="4.5" customHeight="1" x14ac:dyDescent="0.2">
      <c r="B36" s="1079"/>
      <c r="C36" s="1079"/>
      <c r="D36" s="1079"/>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121</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7"/>
      <c r="C2" s="1047"/>
    </row>
    <row r="3" spans="1:53" s="208" customFormat="1" ht="4.5" customHeight="1" x14ac:dyDescent="0.2">
      <c r="B3" s="1048"/>
      <c r="C3" s="1048"/>
    </row>
    <row r="4" spans="1:53" s="208" customFormat="1" ht="17.25" customHeight="1" x14ac:dyDescent="0.2">
      <c r="A4" s="1048" t="s">
        <v>418</v>
      </c>
      <c r="B4" s="1048"/>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1048"/>
      <c r="AA4" s="1048"/>
      <c r="AB4" s="1048"/>
      <c r="AC4" s="1048"/>
    </row>
    <row r="5" spans="1:53" s="208" customFormat="1" ht="17.25" customHeight="1" x14ac:dyDescent="0.2">
      <c r="B5" s="1049" t="str">
        <f>porsaad!B6</f>
        <v>Situación a 30 de noviembre de 2023</v>
      </c>
      <c r="C5" s="1049"/>
      <c r="D5" s="1049"/>
      <c r="E5" s="1049"/>
      <c r="F5" s="1049"/>
      <c r="G5" s="1049"/>
      <c r="H5" s="1049"/>
      <c r="I5" s="1049"/>
      <c r="J5" s="1049"/>
      <c r="K5" s="1049"/>
      <c r="L5" s="1049"/>
      <c r="M5" s="1049"/>
      <c r="N5" s="1049"/>
      <c r="O5" s="1049"/>
      <c r="P5" s="1049"/>
      <c r="Q5" s="1049"/>
      <c r="R5" s="1049"/>
      <c r="S5" s="1049"/>
      <c r="T5" s="1049"/>
      <c r="U5" s="1049"/>
      <c r="V5" s="1049"/>
      <c r="W5" s="1049"/>
      <c r="X5" s="1049"/>
      <c r="Y5" s="1049"/>
      <c r="Z5" s="1049"/>
      <c r="AA5" s="1049"/>
      <c r="AB5" s="1049"/>
      <c r="AC5" s="1049"/>
    </row>
    <row r="6" spans="1:53" s="208" customFormat="1" ht="6" customHeight="1" x14ac:dyDescent="0.2"/>
    <row r="7" spans="1:53" s="213" customFormat="1" ht="12.75" customHeight="1" x14ac:dyDescent="0.2">
      <c r="A7" s="209"/>
      <c r="B7" s="1050" t="s">
        <v>15</v>
      </c>
      <c r="C7" s="211"/>
      <c r="D7" s="1053" t="s">
        <v>247</v>
      </c>
      <c r="E7" s="1054"/>
      <c r="F7" s="1054"/>
      <c r="G7" s="1054"/>
      <c r="H7" s="1054"/>
      <c r="I7" s="568"/>
      <c r="J7" s="1057"/>
      <c r="K7" s="1057"/>
      <c r="L7" s="1057"/>
      <c r="M7" s="1057"/>
      <c r="N7" s="1057"/>
      <c r="O7" s="1057"/>
      <c r="P7" s="568"/>
      <c r="Q7" s="1057"/>
      <c r="R7" s="1057"/>
      <c r="S7" s="1057"/>
      <c r="T7" s="1057"/>
      <c r="U7" s="1057"/>
      <c r="V7" s="1057"/>
      <c r="W7" s="568"/>
      <c r="X7" s="1057"/>
      <c r="Y7" s="1057"/>
      <c r="Z7" s="1057"/>
      <c r="AA7" s="1057"/>
      <c r="AB7" s="1057"/>
      <c r="AC7" s="1058"/>
      <c r="AD7" s="430"/>
      <c r="AE7" s="430"/>
      <c r="AF7" s="431"/>
      <c r="AG7" s="431"/>
      <c r="AH7" s="431"/>
      <c r="AI7" s="431"/>
      <c r="AJ7" s="431"/>
      <c r="AK7" s="431"/>
      <c r="AL7" s="432"/>
    </row>
    <row r="8" spans="1:53" s="213" customFormat="1" ht="25.5" customHeight="1" x14ac:dyDescent="0.2">
      <c r="A8" s="209"/>
      <c r="B8" s="1051"/>
      <c r="C8" s="211"/>
      <c r="D8" s="1055"/>
      <c r="E8" s="1056"/>
      <c r="F8" s="1056"/>
      <c r="G8" s="1056"/>
      <c r="H8" s="1056"/>
      <c r="I8" s="501"/>
      <c r="J8" s="1059" t="s">
        <v>248</v>
      </c>
      <c r="K8" s="1057"/>
      <c r="L8" s="1057"/>
      <c r="M8" s="1057"/>
      <c r="N8" s="1057"/>
      <c r="O8" s="1058"/>
      <c r="P8" s="211"/>
      <c r="Q8" s="1059" t="s">
        <v>249</v>
      </c>
      <c r="R8" s="1057"/>
      <c r="S8" s="1057"/>
      <c r="T8" s="1057"/>
      <c r="U8" s="1057"/>
      <c r="V8" s="1058"/>
      <c r="W8" s="211"/>
      <c r="X8" s="1059" t="s">
        <v>250</v>
      </c>
      <c r="Y8" s="1057"/>
      <c r="Z8" s="1057"/>
      <c r="AA8" s="1057"/>
      <c r="AB8" s="1057"/>
      <c r="AC8" s="1058"/>
      <c r="AD8" s="430"/>
      <c r="AE8" s="430"/>
      <c r="AF8" s="431"/>
      <c r="AG8" s="431"/>
      <c r="AH8" s="431"/>
      <c r="AI8" s="431"/>
      <c r="AJ8" s="431"/>
      <c r="AK8" s="431"/>
      <c r="AL8" s="432"/>
    </row>
    <row r="9" spans="1:53" s="213" customFormat="1" ht="21.75" customHeight="1" x14ac:dyDescent="0.2">
      <c r="A9" s="209"/>
      <c r="B9" s="1051"/>
      <c r="C9" s="211"/>
      <c r="D9" s="1060" t="s">
        <v>12</v>
      </c>
      <c r="E9" s="1062" t="s">
        <v>27</v>
      </c>
      <c r="F9" s="1063"/>
      <c r="G9" s="1063" t="s">
        <v>26</v>
      </c>
      <c r="H9" s="1064"/>
      <c r="I9" s="211"/>
      <c r="J9" s="1065" t="s">
        <v>12</v>
      </c>
      <c r="K9" s="1067" t="s">
        <v>230</v>
      </c>
      <c r="L9" s="1062" t="s">
        <v>27</v>
      </c>
      <c r="M9" s="1063"/>
      <c r="N9" s="1063" t="s">
        <v>26</v>
      </c>
      <c r="O9" s="1064"/>
      <c r="P9" s="211"/>
      <c r="Q9" s="1065" t="s">
        <v>12</v>
      </c>
      <c r="R9" s="1067" t="s">
        <v>230</v>
      </c>
      <c r="S9" s="1062" t="s">
        <v>27</v>
      </c>
      <c r="T9" s="1063"/>
      <c r="U9" s="1063" t="s">
        <v>26</v>
      </c>
      <c r="V9" s="1064"/>
      <c r="W9" s="211"/>
      <c r="X9" s="1065" t="s">
        <v>12</v>
      </c>
      <c r="Y9" s="1067" t="s">
        <v>230</v>
      </c>
      <c r="Z9" s="1062" t="s">
        <v>27</v>
      </c>
      <c r="AA9" s="1063"/>
      <c r="AB9" s="1063" t="s">
        <v>26</v>
      </c>
      <c r="AC9" s="1064"/>
      <c r="AD9" s="430"/>
      <c r="AE9" s="430"/>
      <c r="AF9" s="431"/>
      <c r="AG9" s="431"/>
      <c r="AH9" s="431"/>
      <c r="AI9" s="431"/>
      <c r="AJ9" s="431"/>
      <c r="AK9" s="431"/>
      <c r="AL9" s="432"/>
    </row>
    <row r="10" spans="1:53" s="219" customFormat="1" ht="44.25" customHeight="1" x14ac:dyDescent="0.2">
      <c r="A10" s="214"/>
      <c r="B10" s="1052"/>
      <c r="C10" s="216"/>
      <c r="D10" s="1061"/>
      <c r="E10" s="408" t="s">
        <v>12</v>
      </c>
      <c r="F10" s="408" t="s">
        <v>230</v>
      </c>
      <c r="G10" s="408" t="s">
        <v>12</v>
      </c>
      <c r="H10" s="218" t="s">
        <v>230</v>
      </c>
      <c r="I10" s="216"/>
      <c r="J10" s="1066"/>
      <c r="K10" s="1068"/>
      <c r="L10" s="408" t="s">
        <v>12</v>
      </c>
      <c r="M10" s="408" t="s">
        <v>231</v>
      </c>
      <c r="N10" s="408" t="s">
        <v>12</v>
      </c>
      <c r="O10" s="218" t="s">
        <v>231</v>
      </c>
      <c r="P10" s="216"/>
      <c r="Q10" s="1066"/>
      <c r="R10" s="1068"/>
      <c r="S10" s="408" t="s">
        <v>12</v>
      </c>
      <c r="T10" s="408" t="s">
        <v>231</v>
      </c>
      <c r="U10" s="408" t="s">
        <v>12</v>
      </c>
      <c r="V10" s="218" t="s">
        <v>231</v>
      </c>
      <c r="W10" s="216"/>
      <c r="X10" s="1066"/>
      <c r="Y10" s="1068"/>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70544</v>
      </c>
      <c r="E12" s="739">
        <f>L12+S12+Z12</f>
        <v>43203</v>
      </c>
      <c r="F12" s="748">
        <f>E12/$D12*100</f>
        <v>61.242628713994108</v>
      </c>
      <c r="G12" s="739">
        <f>N12+U12+AB12</f>
        <v>27341</v>
      </c>
      <c r="H12" s="230">
        <f>G12/$D12*100</f>
        <v>38.757371286005899</v>
      </c>
      <c r="I12" s="226"/>
      <c r="J12" s="227">
        <f>L12+N12</f>
        <v>18677</v>
      </c>
      <c r="K12" s="751">
        <f>J12/$D12*100</f>
        <v>26.475674756180538</v>
      </c>
      <c r="L12" s="745">
        <v>9154</v>
      </c>
      <c r="M12" s="748">
        <v>49.01215398618622</v>
      </c>
      <c r="N12" s="745">
        <v>9523</v>
      </c>
      <c r="O12" s="228">
        <v>50.987846013813787</v>
      </c>
      <c r="P12" s="226"/>
      <c r="Q12" s="227">
        <v>24215</v>
      </c>
      <c r="R12" s="751">
        <v>34.326094352460871</v>
      </c>
      <c r="S12" s="745">
        <v>16579</v>
      </c>
      <c r="T12" s="748">
        <v>68.46582696675614</v>
      </c>
      <c r="U12" s="745">
        <v>7636</v>
      </c>
      <c r="V12" s="228">
        <v>31.534173033243857</v>
      </c>
      <c r="W12" s="226"/>
      <c r="X12" s="227">
        <v>27652</v>
      </c>
      <c r="Y12" s="751">
        <v>39.198230891358584</v>
      </c>
      <c r="Z12" s="745">
        <v>17470</v>
      </c>
      <c r="AA12" s="748">
        <v>63.178070302328948</v>
      </c>
      <c r="AB12" s="745">
        <v>10182</v>
      </c>
      <c r="AC12" s="228">
        <f t="shared" ref="AC12:AC29" si="0">AB12/$X12*100</f>
        <v>36.821929697671052</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8039</v>
      </c>
      <c r="E13" s="740">
        <f t="shared" ref="E13:E29" si="2">L13+S13+Z13</f>
        <v>5061</v>
      </c>
      <c r="F13" s="577">
        <f t="shared" ref="F13:H29" si="3">E13/$D13*100</f>
        <v>62.955591491479034</v>
      </c>
      <c r="G13" s="740">
        <f t="shared" ref="G13:G29" si="4">N13+U13+AB13</f>
        <v>2978</v>
      </c>
      <c r="H13" s="237">
        <f t="shared" si="3"/>
        <v>37.044408508520959</v>
      </c>
      <c r="I13" s="226"/>
      <c r="J13" s="234">
        <f t="shared" ref="J13:J29" si="5">L13+N13</f>
        <v>1519</v>
      </c>
      <c r="K13" s="752">
        <f t="shared" ref="K13:K29" si="6">J13/$D13*100</f>
        <v>18.895384998134094</v>
      </c>
      <c r="L13" s="746">
        <v>711</v>
      </c>
      <c r="M13" s="749">
        <v>46.807109940750493</v>
      </c>
      <c r="N13" s="746">
        <v>808</v>
      </c>
      <c r="O13" s="235">
        <v>53.192890059249507</v>
      </c>
      <c r="P13" s="226"/>
      <c r="Q13" s="234">
        <v>1870</v>
      </c>
      <c r="R13" s="752">
        <v>23.261599701455403</v>
      </c>
      <c r="S13" s="746">
        <v>1222</v>
      </c>
      <c r="T13" s="749">
        <v>65.347593582887697</v>
      </c>
      <c r="U13" s="746">
        <v>648</v>
      </c>
      <c r="V13" s="235">
        <v>34.652406417112296</v>
      </c>
      <c r="W13" s="226"/>
      <c r="X13" s="234">
        <v>4650</v>
      </c>
      <c r="Y13" s="752">
        <v>57.843015300410492</v>
      </c>
      <c r="Z13" s="746">
        <v>3128</v>
      </c>
      <c r="AA13" s="749">
        <v>67.268817204301072</v>
      </c>
      <c r="AB13" s="746">
        <v>1522</v>
      </c>
      <c r="AC13" s="235">
        <f t="shared" si="0"/>
        <v>32.731182795698928</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8732</v>
      </c>
      <c r="E14" s="740">
        <f t="shared" si="2"/>
        <v>5617</v>
      </c>
      <c r="F14" s="577">
        <f t="shared" si="3"/>
        <v>64.326614750343566</v>
      </c>
      <c r="G14" s="740">
        <f t="shared" si="4"/>
        <v>3115</v>
      </c>
      <c r="H14" s="237">
        <f t="shared" si="3"/>
        <v>35.673385249656434</v>
      </c>
      <c r="I14" s="226"/>
      <c r="J14" s="234">
        <f t="shared" si="5"/>
        <v>1758</v>
      </c>
      <c r="K14" s="752">
        <f t="shared" si="6"/>
        <v>20.132844709115897</v>
      </c>
      <c r="L14" s="746">
        <v>821</v>
      </c>
      <c r="M14" s="749">
        <v>46.700796359499428</v>
      </c>
      <c r="N14" s="746">
        <v>937</v>
      </c>
      <c r="O14" s="235">
        <v>53.299203640500572</v>
      </c>
      <c r="P14" s="226"/>
      <c r="Q14" s="234">
        <v>2241</v>
      </c>
      <c r="R14" s="752">
        <v>25.664223545579478</v>
      </c>
      <c r="S14" s="746">
        <v>1492</v>
      </c>
      <c r="T14" s="749">
        <v>66.577420794288273</v>
      </c>
      <c r="U14" s="746">
        <v>749</v>
      </c>
      <c r="V14" s="235">
        <v>33.422579205711735</v>
      </c>
      <c r="W14" s="226"/>
      <c r="X14" s="234">
        <v>4733</v>
      </c>
      <c r="Y14" s="752">
        <v>54.202931745304625</v>
      </c>
      <c r="Z14" s="746">
        <v>3304</v>
      </c>
      <c r="AA14" s="749">
        <v>69.807732938939353</v>
      </c>
      <c r="AB14" s="746">
        <v>1429</v>
      </c>
      <c r="AC14" s="235">
        <f t="shared" si="0"/>
        <v>30.19226706106064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7316</v>
      </c>
      <c r="E15" s="740">
        <f t="shared" si="2"/>
        <v>4344</v>
      </c>
      <c r="F15" s="577">
        <f t="shared" si="3"/>
        <v>59.376708583925641</v>
      </c>
      <c r="G15" s="740">
        <f t="shared" si="4"/>
        <v>2972</v>
      </c>
      <c r="H15" s="237">
        <f t="shared" si="3"/>
        <v>40.623291416074359</v>
      </c>
      <c r="I15" s="226"/>
      <c r="J15" s="234">
        <f t="shared" si="5"/>
        <v>2517</v>
      </c>
      <c r="K15" s="752">
        <f t="shared" si="6"/>
        <v>34.404045926735918</v>
      </c>
      <c r="L15" s="746">
        <v>1190</v>
      </c>
      <c r="M15" s="749">
        <v>47.278506158124749</v>
      </c>
      <c r="N15" s="746">
        <v>1327</v>
      </c>
      <c r="O15" s="235">
        <v>52.721493841875244</v>
      </c>
      <c r="P15" s="226"/>
      <c r="Q15" s="234">
        <v>2028</v>
      </c>
      <c r="R15" s="752">
        <v>27.720065609622747</v>
      </c>
      <c r="S15" s="746">
        <v>1288</v>
      </c>
      <c r="T15" s="749">
        <v>63.510848126232744</v>
      </c>
      <c r="U15" s="746">
        <v>740</v>
      </c>
      <c r="V15" s="235">
        <v>36.489151873767256</v>
      </c>
      <c r="W15" s="226"/>
      <c r="X15" s="234">
        <v>2771</v>
      </c>
      <c r="Y15" s="752">
        <v>37.875888463641331</v>
      </c>
      <c r="Z15" s="746">
        <v>1866</v>
      </c>
      <c r="AA15" s="749">
        <v>67.340310357271733</v>
      </c>
      <c r="AB15" s="746">
        <v>905</v>
      </c>
      <c r="AC15" s="235">
        <f t="shared" si="0"/>
        <v>32.65968964272826</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6360</v>
      </c>
      <c r="E16" s="740">
        <f t="shared" si="2"/>
        <v>3622</v>
      </c>
      <c r="F16" s="577">
        <f t="shared" si="3"/>
        <v>56.949685534591197</v>
      </c>
      <c r="G16" s="740">
        <f t="shared" si="4"/>
        <v>2738</v>
      </c>
      <c r="H16" s="237">
        <f t="shared" si="3"/>
        <v>43.050314465408803</v>
      </c>
      <c r="I16" s="226"/>
      <c r="J16" s="234">
        <f t="shared" si="5"/>
        <v>2100</v>
      </c>
      <c r="K16" s="752">
        <f t="shared" si="6"/>
        <v>33.018867924528301</v>
      </c>
      <c r="L16" s="746">
        <v>882</v>
      </c>
      <c r="M16" s="749">
        <v>42</v>
      </c>
      <c r="N16" s="746">
        <v>1218</v>
      </c>
      <c r="O16" s="235">
        <v>57.999999999999993</v>
      </c>
      <c r="P16" s="226"/>
      <c r="Q16" s="234">
        <v>1706</v>
      </c>
      <c r="R16" s="752">
        <v>26.823899371069182</v>
      </c>
      <c r="S16" s="746">
        <v>1052</v>
      </c>
      <c r="T16" s="749">
        <v>61.664712778429077</v>
      </c>
      <c r="U16" s="746">
        <v>654</v>
      </c>
      <c r="V16" s="235">
        <v>38.335287221570923</v>
      </c>
      <c r="W16" s="226"/>
      <c r="X16" s="234">
        <v>2554</v>
      </c>
      <c r="Y16" s="752">
        <v>40.157232704402517</v>
      </c>
      <c r="Z16" s="746">
        <v>1688</v>
      </c>
      <c r="AA16" s="749">
        <v>66.092404072043848</v>
      </c>
      <c r="AB16" s="746">
        <v>866</v>
      </c>
      <c r="AC16" s="235">
        <f t="shared" si="0"/>
        <v>33.907595927956145</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4280</v>
      </c>
      <c r="E17" s="741">
        <f t="shared" si="2"/>
        <v>2495</v>
      </c>
      <c r="F17" s="578">
        <f t="shared" si="3"/>
        <v>58.294392523364493</v>
      </c>
      <c r="G17" s="741">
        <f t="shared" si="4"/>
        <v>1785</v>
      </c>
      <c r="H17" s="237">
        <f t="shared" si="3"/>
        <v>41.705607476635514</v>
      </c>
      <c r="I17" s="226"/>
      <c r="J17" s="238">
        <f t="shared" si="5"/>
        <v>1635</v>
      </c>
      <c r="K17" s="753">
        <f t="shared" si="6"/>
        <v>38.200934579439249</v>
      </c>
      <c r="L17" s="741">
        <v>755</v>
      </c>
      <c r="M17" s="578">
        <v>46.177370030581038</v>
      </c>
      <c r="N17" s="741">
        <v>880</v>
      </c>
      <c r="O17" s="235">
        <v>53.822629969418955</v>
      </c>
      <c r="P17" s="226"/>
      <c r="Q17" s="238">
        <v>936</v>
      </c>
      <c r="R17" s="753">
        <v>21.869158878504674</v>
      </c>
      <c r="S17" s="741">
        <v>586</v>
      </c>
      <c r="T17" s="578">
        <v>62.606837606837608</v>
      </c>
      <c r="U17" s="741">
        <v>350</v>
      </c>
      <c r="V17" s="235">
        <v>37.393162393162392</v>
      </c>
      <c r="W17" s="226"/>
      <c r="X17" s="238">
        <v>1709</v>
      </c>
      <c r="Y17" s="753">
        <v>39.929906542056074</v>
      </c>
      <c r="Z17" s="741">
        <v>1154</v>
      </c>
      <c r="AA17" s="578">
        <v>67.524868344060849</v>
      </c>
      <c r="AB17" s="741">
        <v>555</v>
      </c>
      <c r="AC17" s="235">
        <f t="shared" si="0"/>
        <v>32.475131655939144</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24955</v>
      </c>
      <c r="E18" s="740">
        <f t="shared" si="2"/>
        <v>14386</v>
      </c>
      <c r="F18" s="577">
        <f t="shared" si="3"/>
        <v>57.647765978761768</v>
      </c>
      <c r="G18" s="740">
        <f t="shared" si="4"/>
        <v>10569</v>
      </c>
      <c r="H18" s="237">
        <f t="shared" si="3"/>
        <v>42.352234021238225</v>
      </c>
      <c r="I18" s="226"/>
      <c r="J18" s="234">
        <f t="shared" si="5"/>
        <v>4869</v>
      </c>
      <c r="K18" s="752">
        <f t="shared" si="6"/>
        <v>19.511120016028851</v>
      </c>
      <c r="L18" s="746">
        <v>2106</v>
      </c>
      <c r="M18" s="749">
        <v>43.253234750462106</v>
      </c>
      <c r="N18" s="746">
        <v>2763</v>
      </c>
      <c r="O18" s="235">
        <v>56.746765249537887</v>
      </c>
      <c r="P18" s="226"/>
      <c r="Q18" s="234">
        <v>5249</v>
      </c>
      <c r="R18" s="752">
        <v>21.033860949709478</v>
      </c>
      <c r="S18" s="746">
        <v>3112</v>
      </c>
      <c r="T18" s="749">
        <v>59.287483330158132</v>
      </c>
      <c r="U18" s="746">
        <v>2137</v>
      </c>
      <c r="V18" s="235">
        <v>40.712516669841875</v>
      </c>
      <c r="W18" s="226"/>
      <c r="X18" s="234">
        <v>14837</v>
      </c>
      <c r="Y18" s="752">
        <v>59.455019034261667</v>
      </c>
      <c r="Z18" s="746">
        <v>9168</v>
      </c>
      <c r="AA18" s="749">
        <v>61.791467277751565</v>
      </c>
      <c r="AB18" s="746">
        <v>5669</v>
      </c>
      <c r="AC18" s="235">
        <f t="shared" si="0"/>
        <v>38.208532722248435</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17015</v>
      </c>
      <c r="E19" s="740">
        <f t="shared" si="2"/>
        <v>10199</v>
      </c>
      <c r="F19" s="577">
        <f t="shared" si="3"/>
        <v>59.941228327945929</v>
      </c>
      <c r="G19" s="740">
        <f t="shared" si="4"/>
        <v>6816</v>
      </c>
      <c r="H19" s="237">
        <f t="shared" si="3"/>
        <v>40.058771672054071</v>
      </c>
      <c r="I19" s="226"/>
      <c r="J19" s="234">
        <f t="shared" si="5"/>
        <v>4281</v>
      </c>
      <c r="K19" s="752">
        <f t="shared" si="6"/>
        <v>25.160152806347341</v>
      </c>
      <c r="L19" s="746">
        <v>2071</v>
      </c>
      <c r="M19" s="749">
        <v>48.376547535622514</v>
      </c>
      <c r="N19" s="746">
        <v>2210</v>
      </c>
      <c r="O19" s="235">
        <v>51.623452464377486</v>
      </c>
      <c r="P19" s="226"/>
      <c r="Q19" s="234">
        <v>4501</v>
      </c>
      <c r="R19" s="752">
        <v>26.453129591536879</v>
      </c>
      <c r="S19" s="746">
        <v>2950</v>
      </c>
      <c r="T19" s="749">
        <v>65.540990890913136</v>
      </c>
      <c r="U19" s="746">
        <v>1551</v>
      </c>
      <c r="V19" s="235">
        <v>34.459009109086871</v>
      </c>
      <c r="W19" s="226"/>
      <c r="X19" s="234">
        <v>8233</v>
      </c>
      <c r="Y19" s="752">
        <v>48.38671760211578</v>
      </c>
      <c r="Z19" s="746">
        <v>5178</v>
      </c>
      <c r="AA19" s="749">
        <v>62.893234543908662</v>
      </c>
      <c r="AB19" s="746">
        <v>3055</v>
      </c>
      <c r="AC19" s="235">
        <f t="shared" si="0"/>
        <v>37.106765456091338</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76732</v>
      </c>
      <c r="E20" s="740">
        <f t="shared" si="2"/>
        <v>48109</v>
      </c>
      <c r="F20" s="577">
        <f t="shared" si="3"/>
        <v>62.697440442058074</v>
      </c>
      <c r="G20" s="740">
        <f t="shared" si="4"/>
        <v>28623</v>
      </c>
      <c r="H20" s="237">
        <f t="shared" si="3"/>
        <v>37.302559557941926</v>
      </c>
      <c r="I20" s="226"/>
      <c r="J20" s="234">
        <f t="shared" si="5"/>
        <v>19916</v>
      </c>
      <c r="K20" s="752">
        <f t="shared" si="6"/>
        <v>25.955272897878327</v>
      </c>
      <c r="L20" s="746">
        <v>9653</v>
      </c>
      <c r="M20" s="749">
        <v>48.468567985539259</v>
      </c>
      <c r="N20" s="746">
        <v>10263</v>
      </c>
      <c r="O20" s="235">
        <v>51.531432014460734</v>
      </c>
      <c r="P20" s="226"/>
      <c r="Q20" s="234">
        <v>21563</v>
      </c>
      <c r="R20" s="752">
        <v>28.101704634311631</v>
      </c>
      <c r="S20" s="746">
        <v>14732</v>
      </c>
      <c r="T20" s="749">
        <v>68.320734591661648</v>
      </c>
      <c r="U20" s="746">
        <v>6831</v>
      </c>
      <c r="V20" s="235">
        <v>31.67926540833836</v>
      </c>
      <c r="W20" s="226"/>
      <c r="X20" s="234">
        <v>35253</v>
      </c>
      <c r="Y20" s="752">
        <v>45.943022467810039</v>
      </c>
      <c r="Z20" s="746">
        <v>23724</v>
      </c>
      <c r="AA20" s="749">
        <v>67.296400306356901</v>
      </c>
      <c r="AB20" s="746">
        <v>11529</v>
      </c>
      <c r="AC20" s="235">
        <f t="shared" si="0"/>
        <v>32.703599693643092</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27001</v>
      </c>
      <c r="E21" s="740">
        <f t="shared" si="2"/>
        <v>15904</v>
      </c>
      <c r="F21" s="577">
        <f t="shared" si="3"/>
        <v>58.901522165845712</v>
      </c>
      <c r="G21" s="740">
        <f t="shared" si="4"/>
        <v>11097</v>
      </c>
      <c r="H21" s="237">
        <f t="shared" si="3"/>
        <v>41.098477834154288</v>
      </c>
      <c r="I21" s="226"/>
      <c r="J21" s="234">
        <f t="shared" si="5"/>
        <v>8571</v>
      </c>
      <c r="K21" s="752">
        <f t="shared" si="6"/>
        <v>31.743268767823412</v>
      </c>
      <c r="L21" s="746">
        <v>3843</v>
      </c>
      <c r="M21" s="749">
        <v>44.837241862093101</v>
      </c>
      <c r="N21" s="746">
        <v>4728</v>
      </c>
      <c r="O21" s="235">
        <v>55.162758137906899</v>
      </c>
      <c r="P21" s="226"/>
      <c r="Q21" s="234">
        <v>7466</v>
      </c>
      <c r="R21" s="752">
        <v>27.650827747120477</v>
      </c>
      <c r="S21" s="746">
        <v>4848</v>
      </c>
      <c r="T21" s="749">
        <v>64.934369140101794</v>
      </c>
      <c r="U21" s="746">
        <v>2618</v>
      </c>
      <c r="V21" s="235">
        <v>35.065630859898206</v>
      </c>
      <c r="W21" s="226"/>
      <c r="X21" s="234">
        <v>10964</v>
      </c>
      <c r="Y21" s="752">
        <v>40.60590348505611</v>
      </c>
      <c r="Z21" s="746">
        <v>7213</v>
      </c>
      <c r="AA21" s="749">
        <v>65.788033564392549</v>
      </c>
      <c r="AB21" s="746">
        <v>3751</v>
      </c>
      <c r="AC21" s="235">
        <f t="shared" si="0"/>
        <v>34.211966435607444</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15328</v>
      </c>
      <c r="E22" s="740">
        <f t="shared" si="2"/>
        <v>9503</v>
      </c>
      <c r="F22" s="577">
        <f t="shared" si="3"/>
        <v>61.997651356993735</v>
      </c>
      <c r="G22" s="740">
        <f t="shared" si="4"/>
        <v>5825</v>
      </c>
      <c r="H22" s="237">
        <f t="shared" si="3"/>
        <v>38.002348643006265</v>
      </c>
      <c r="I22" s="226"/>
      <c r="J22" s="234">
        <f t="shared" si="5"/>
        <v>3335</v>
      </c>
      <c r="K22" s="752">
        <f t="shared" si="6"/>
        <v>21.757567849686847</v>
      </c>
      <c r="L22" s="746">
        <v>1635</v>
      </c>
      <c r="M22" s="749">
        <v>49.025487256371811</v>
      </c>
      <c r="N22" s="746">
        <v>1700</v>
      </c>
      <c r="O22" s="235">
        <v>50.974512743628189</v>
      </c>
      <c r="P22" s="226"/>
      <c r="Q22" s="234">
        <v>4390</v>
      </c>
      <c r="R22" s="752">
        <v>28.640396659707722</v>
      </c>
      <c r="S22" s="746">
        <v>2898</v>
      </c>
      <c r="T22" s="749">
        <v>66.013667425968109</v>
      </c>
      <c r="U22" s="746">
        <v>1492</v>
      </c>
      <c r="V22" s="235">
        <v>33.986332574031891</v>
      </c>
      <c r="W22" s="226"/>
      <c r="X22" s="234">
        <v>7603</v>
      </c>
      <c r="Y22" s="752">
        <v>49.602035490605431</v>
      </c>
      <c r="Z22" s="746">
        <v>4970</v>
      </c>
      <c r="AA22" s="749">
        <v>65.368933315796397</v>
      </c>
      <c r="AB22" s="746">
        <v>2633</v>
      </c>
      <c r="AC22" s="235">
        <f t="shared" si="0"/>
        <v>34.631066684203603</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7876</v>
      </c>
      <c r="E23" s="740">
        <f t="shared" si="2"/>
        <v>4863</v>
      </c>
      <c r="F23" s="577">
        <f t="shared" si="3"/>
        <v>61.744540375825295</v>
      </c>
      <c r="G23" s="740">
        <f t="shared" si="4"/>
        <v>3013</v>
      </c>
      <c r="H23" s="237">
        <f t="shared" si="3"/>
        <v>38.255459624174712</v>
      </c>
      <c r="I23" s="226"/>
      <c r="J23" s="234">
        <f t="shared" si="5"/>
        <v>2517</v>
      </c>
      <c r="K23" s="752">
        <f t="shared" si="6"/>
        <v>31.957846622651093</v>
      </c>
      <c r="L23" s="746">
        <v>1117</v>
      </c>
      <c r="M23" s="749">
        <v>44.378228049264997</v>
      </c>
      <c r="N23" s="746">
        <v>1400</v>
      </c>
      <c r="O23" s="235">
        <v>55.621771950735003</v>
      </c>
      <c r="P23" s="226"/>
      <c r="Q23" s="234">
        <v>1473</v>
      </c>
      <c r="R23" s="752">
        <v>18.702386998476385</v>
      </c>
      <c r="S23" s="746">
        <v>889</v>
      </c>
      <c r="T23" s="749">
        <v>60.353021045485399</v>
      </c>
      <c r="U23" s="746">
        <v>584</v>
      </c>
      <c r="V23" s="235">
        <v>39.646978954514594</v>
      </c>
      <c r="W23" s="226"/>
      <c r="X23" s="234">
        <v>3886</v>
      </c>
      <c r="Y23" s="752">
        <v>49.339766378872525</v>
      </c>
      <c r="Z23" s="746">
        <v>2857</v>
      </c>
      <c r="AA23" s="749">
        <v>73.520329387545033</v>
      </c>
      <c r="AB23" s="746">
        <v>1029</v>
      </c>
      <c r="AC23" s="235">
        <f t="shared" si="0"/>
        <v>26.479670612454964</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51641</v>
      </c>
      <c r="E24" s="740">
        <f t="shared" si="2"/>
        <v>35279</v>
      </c>
      <c r="F24" s="577">
        <f t="shared" si="3"/>
        <v>68.31587304661025</v>
      </c>
      <c r="G24" s="740">
        <f t="shared" si="4"/>
        <v>16362</v>
      </c>
      <c r="H24" s="237">
        <f t="shared" si="3"/>
        <v>31.684126953389747</v>
      </c>
      <c r="I24" s="226"/>
      <c r="J24" s="234">
        <f t="shared" si="5"/>
        <v>7677</v>
      </c>
      <c r="K24" s="752">
        <f t="shared" si="6"/>
        <v>14.866094769659766</v>
      </c>
      <c r="L24" s="746">
        <v>3911</v>
      </c>
      <c r="M24" s="749">
        <v>50.944379314836532</v>
      </c>
      <c r="N24" s="746">
        <v>3766</v>
      </c>
      <c r="O24" s="235">
        <v>49.055620685163476</v>
      </c>
      <c r="P24" s="226"/>
      <c r="Q24" s="234">
        <v>12146</v>
      </c>
      <c r="R24" s="752">
        <v>23.520071261207182</v>
      </c>
      <c r="S24" s="746">
        <v>8769</v>
      </c>
      <c r="T24" s="749">
        <v>72.196607936769311</v>
      </c>
      <c r="U24" s="746">
        <v>3377</v>
      </c>
      <c r="V24" s="235">
        <v>27.803392063230692</v>
      </c>
      <c r="W24" s="226"/>
      <c r="X24" s="234">
        <v>31818</v>
      </c>
      <c r="Y24" s="752">
        <v>61.613833969133061</v>
      </c>
      <c r="Z24" s="746">
        <v>22599</v>
      </c>
      <c r="AA24" s="749">
        <v>71.025834433339625</v>
      </c>
      <c r="AB24" s="746">
        <v>9219</v>
      </c>
      <c r="AC24" s="235">
        <f t="shared" si="0"/>
        <v>28.974165566660382</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6416</v>
      </c>
      <c r="E25" s="740">
        <f t="shared" si="2"/>
        <v>3879</v>
      </c>
      <c r="F25" s="577">
        <f t="shared" si="3"/>
        <v>60.458229426433917</v>
      </c>
      <c r="G25" s="740">
        <f t="shared" si="4"/>
        <v>2537</v>
      </c>
      <c r="H25" s="237">
        <f t="shared" si="3"/>
        <v>39.54177057356609</v>
      </c>
      <c r="I25" s="226"/>
      <c r="J25" s="234">
        <f t="shared" si="5"/>
        <v>2337</v>
      </c>
      <c r="K25" s="752">
        <f t="shared" si="6"/>
        <v>36.424563591022448</v>
      </c>
      <c r="L25" s="746">
        <v>1099</v>
      </c>
      <c r="M25" s="749">
        <v>47.026101839965769</v>
      </c>
      <c r="N25" s="746">
        <v>1238</v>
      </c>
      <c r="O25" s="235">
        <v>52.973898160034224</v>
      </c>
      <c r="P25" s="226"/>
      <c r="Q25" s="234">
        <v>2165</v>
      </c>
      <c r="R25" s="752">
        <v>33.743765586034911</v>
      </c>
      <c r="S25" s="746">
        <v>1525</v>
      </c>
      <c r="T25" s="749">
        <v>70.438799076212462</v>
      </c>
      <c r="U25" s="746">
        <v>640</v>
      </c>
      <c r="V25" s="235">
        <v>29.561200923787528</v>
      </c>
      <c r="W25" s="226"/>
      <c r="X25" s="234">
        <v>1914</v>
      </c>
      <c r="Y25" s="752">
        <v>29.831670822942641</v>
      </c>
      <c r="Z25" s="746">
        <v>1255</v>
      </c>
      <c r="AA25" s="749">
        <v>65.569487983281078</v>
      </c>
      <c r="AB25" s="746">
        <v>659</v>
      </c>
      <c r="AC25" s="235">
        <f t="shared" si="0"/>
        <v>34.430512016718914</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5319</v>
      </c>
      <c r="E26" s="742">
        <f t="shared" si="2"/>
        <v>3106</v>
      </c>
      <c r="F26" s="579">
        <f t="shared" si="3"/>
        <v>58.394435044181236</v>
      </c>
      <c r="G26" s="742">
        <f t="shared" si="4"/>
        <v>2213</v>
      </c>
      <c r="H26" s="237">
        <f t="shared" si="3"/>
        <v>41.605564955818764</v>
      </c>
      <c r="I26" s="226"/>
      <c r="J26" s="238">
        <f t="shared" si="5"/>
        <v>1712</v>
      </c>
      <c r="K26" s="753">
        <f t="shared" si="6"/>
        <v>32.186501222034217</v>
      </c>
      <c r="L26" s="741">
        <v>836</v>
      </c>
      <c r="M26" s="578">
        <v>48.831775700934585</v>
      </c>
      <c r="N26" s="741">
        <v>876</v>
      </c>
      <c r="O26" s="235">
        <v>51.168224299065422</v>
      </c>
      <c r="P26" s="226"/>
      <c r="Q26" s="238">
        <v>1334</v>
      </c>
      <c r="R26" s="753">
        <v>25.07990223726264</v>
      </c>
      <c r="S26" s="741">
        <v>723</v>
      </c>
      <c r="T26" s="578">
        <v>54.197901049475263</v>
      </c>
      <c r="U26" s="741">
        <v>611</v>
      </c>
      <c r="V26" s="235">
        <v>45.802098950524737</v>
      </c>
      <c r="W26" s="226"/>
      <c r="X26" s="238">
        <v>2273</v>
      </c>
      <c r="Y26" s="753">
        <v>42.73359654070314</v>
      </c>
      <c r="Z26" s="741">
        <v>1547</v>
      </c>
      <c r="AA26" s="578">
        <v>68.059832820061601</v>
      </c>
      <c r="AB26" s="741">
        <v>726</v>
      </c>
      <c r="AC26" s="235">
        <f t="shared" si="0"/>
        <v>31.940167179938406</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31188</v>
      </c>
      <c r="E27" s="742">
        <f t="shared" si="2"/>
        <v>18604</v>
      </c>
      <c r="F27" s="579">
        <f t="shared" si="3"/>
        <v>59.651147877388745</v>
      </c>
      <c r="G27" s="742">
        <f t="shared" si="4"/>
        <v>12584</v>
      </c>
      <c r="H27" s="237">
        <f t="shared" si="3"/>
        <v>40.348852122611262</v>
      </c>
      <c r="I27" s="226"/>
      <c r="J27" s="238">
        <f t="shared" si="5"/>
        <v>8479</v>
      </c>
      <c r="K27" s="753">
        <f t="shared" si="6"/>
        <v>27.186738489162497</v>
      </c>
      <c r="L27" s="741">
        <v>3849</v>
      </c>
      <c r="M27" s="578">
        <v>45.394504068876046</v>
      </c>
      <c r="N27" s="741">
        <v>4630</v>
      </c>
      <c r="O27" s="235">
        <v>54.605495931123947</v>
      </c>
      <c r="P27" s="226"/>
      <c r="Q27" s="238">
        <v>7349</v>
      </c>
      <c r="R27" s="753">
        <v>23.563550083365399</v>
      </c>
      <c r="S27" s="741">
        <v>4372</v>
      </c>
      <c r="T27" s="578">
        <v>59.491087222751396</v>
      </c>
      <c r="U27" s="741">
        <v>2977</v>
      </c>
      <c r="V27" s="235">
        <v>40.508912777248604</v>
      </c>
      <c r="W27" s="226"/>
      <c r="X27" s="238">
        <v>15360</v>
      </c>
      <c r="Y27" s="753">
        <v>49.249711427472107</v>
      </c>
      <c r="Z27" s="741">
        <v>10383</v>
      </c>
      <c r="AA27" s="578">
        <v>67.59765625</v>
      </c>
      <c r="AB27" s="741">
        <v>4977</v>
      </c>
      <c r="AC27" s="235">
        <f t="shared" si="0"/>
        <v>32.40234375</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3928</v>
      </c>
      <c r="E28" s="742">
        <f t="shared" si="2"/>
        <v>2141</v>
      </c>
      <c r="F28" s="579">
        <f t="shared" si="3"/>
        <v>54.506109979633401</v>
      </c>
      <c r="G28" s="742">
        <f t="shared" si="4"/>
        <v>1787</v>
      </c>
      <c r="H28" s="243">
        <f t="shared" si="3"/>
        <v>45.493890020366599</v>
      </c>
      <c r="I28" s="226"/>
      <c r="J28" s="238">
        <f t="shared" si="5"/>
        <v>1625</v>
      </c>
      <c r="K28" s="753">
        <f t="shared" si="6"/>
        <v>41.369653767820772</v>
      </c>
      <c r="L28" s="741">
        <v>648</v>
      </c>
      <c r="M28" s="578">
        <v>39.876923076923077</v>
      </c>
      <c r="N28" s="741">
        <v>977</v>
      </c>
      <c r="O28" s="242">
        <v>60.123076923076923</v>
      </c>
      <c r="P28" s="226"/>
      <c r="Q28" s="238">
        <v>729</v>
      </c>
      <c r="R28" s="753">
        <v>18.55906313645621</v>
      </c>
      <c r="S28" s="741">
        <v>451</v>
      </c>
      <c r="T28" s="578">
        <v>61.865569272976686</v>
      </c>
      <c r="U28" s="741">
        <v>278</v>
      </c>
      <c r="V28" s="242">
        <v>38.134430727023322</v>
      </c>
      <c r="W28" s="226"/>
      <c r="X28" s="238">
        <v>1574</v>
      </c>
      <c r="Y28" s="753">
        <v>40.071283095723018</v>
      </c>
      <c r="Z28" s="741">
        <v>1042</v>
      </c>
      <c r="AA28" s="578">
        <v>66.200762388818305</v>
      </c>
      <c r="AB28" s="741">
        <v>532</v>
      </c>
      <c r="AC28" s="242">
        <f t="shared" si="0"/>
        <v>33.799237611181702</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1305</v>
      </c>
      <c r="E29" s="743">
        <f t="shared" si="2"/>
        <v>775</v>
      </c>
      <c r="F29" s="580">
        <f t="shared" si="3"/>
        <v>59.38697318007663</v>
      </c>
      <c r="G29" s="743">
        <f t="shared" si="4"/>
        <v>530</v>
      </c>
      <c r="H29" s="248">
        <f t="shared" si="3"/>
        <v>40.61302681992337</v>
      </c>
      <c r="I29" s="226"/>
      <c r="J29" s="245">
        <f t="shared" si="5"/>
        <v>662</v>
      </c>
      <c r="K29" s="754">
        <f t="shared" si="6"/>
        <v>50.727969348659009</v>
      </c>
      <c r="L29" s="747">
        <v>304</v>
      </c>
      <c r="M29" s="750">
        <v>45.9214501510574</v>
      </c>
      <c r="N29" s="747">
        <v>358</v>
      </c>
      <c r="O29" s="246">
        <v>54.0785498489426</v>
      </c>
      <c r="P29" s="226"/>
      <c r="Q29" s="245">
        <v>321</v>
      </c>
      <c r="R29" s="754">
        <v>24.597701149425287</v>
      </c>
      <c r="S29" s="747">
        <v>224</v>
      </c>
      <c r="T29" s="750">
        <v>69.781931464174448</v>
      </c>
      <c r="U29" s="747">
        <v>97</v>
      </c>
      <c r="V29" s="246">
        <v>30.218068535825545</v>
      </c>
      <c r="W29" s="226"/>
      <c r="X29" s="245">
        <v>322</v>
      </c>
      <c r="Y29" s="754">
        <v>24.674329501915711</v>
      </c>
      <c r="Z29" s="747">
        <v>247</v>
      </c>
      <c r="AA29" s="750">
        <v>76.708074534161483</v>
      </c>
      <c r="AB29" s="747">
        <v>75</v>
      </c>
      <c r="AC29" s="246">
        <f t="shared" si="0"/>
        <v>23.29192546583851</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373975</v>
      </c>
      <c r="E31" s="744">
        <f>L31+S31+Z31</f>
        <v>231090</v>
      </c>
      <c r="F31" s="409">
        <f>E31/$D31*100</f>
        <v>61.792900594959555</v>
      </c>
      <c r="G31" s="744">
        <f>N31+U31+AB31</f>
        <v>142885</v>
      </c>
      <c r="H31" s="255">
        <f>G31/$D31*100</f>
        <v>38.207099405040445</v>
      </c>
      <c r="I31" s="211"/>
      <c r="J31" s="253">
        <f>SUM(J12:J29)</f>
        <v>94187</v>
      </c>
      <c r="K31" s="755">
        <f>J31/$D31*100</f>
        <v>25.18537335383381</v>
      </c>
      <c r="L31" s="744">
        <f>SUM(L12:L29)</f>
        <v>44585</v>
      </c>
      <c r="M31" s="409">
        <f t="shared" ref="M31:O31" si="7">L31/$J31*100</f>
        <v>47.336681282979605</v>
      </c>
      <c r="N31" s="744">
        <f>SUM(N12:N29)</f>
        <v>49602</v>
      </c>
      <c r="O31" s="254">
        <f t="shared" si="7"/>
        <v>52.663318717020388</v>
      </c>
      <c r="P31" s="211"/>
      <c r="Q31" s="253">
        <f>SUM(Q12:Q29)</f>
        <v>101682</v>
      </c>
      <c r="R31" s="755">
        <f>Q31/$D31*100</f>
        <v>27.189518015910153</v>
      </c>
      <c r="S31" s="744">
        <f>SUM(S12:S29)</f>
        <v>67712</v>
      </c>
      <c r="T31" s="409">
        <f>S31/$Q31*100</f>
        <v>66.591923840994468</v>
      </c>
      <c r="U31" s="744">
        <f>SUM(U12:U29)</f>
        <v>33970</v>
      </c>
      <c r="V31" s="254">
        <f>U31/$Q31*100</f>
        <v>33.408076159005532</v>
      </c>
      <c r="W31" s="211"/>
      <c r="X31" s="253">
        <f>SUM(X12:X29)</f>
        <v>178106</v>
      </c>
      <c r="Y31" s="755">
        <f>X31/$D31*100</f>
        <v>47.625108630256037</v>
      </c>
      <c r="Z31" s="744">
        <f>SUM(Z12:Z29)</f>
        <v>118793</v>
      </c>
      <c r="AA31" s="409">
        <f>Z31/$X31*100</f>
        <v>66.697921462499863</v>
      </c>
      <c r="AB31" s="744">
        <f>SUM(AB12:AB29)</f>
        <v>59313</v>
      </c>
      <c r="AC31" s="254">
        <f>AB31/$X31*100</f>
        <v>33.302078537500144</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71"/>
      <c r="C34" s="1071"/>
      <c r="D34" s="1071"/>
      <c r="E34" s="1071"/>
      <c r="F34" s="1071"/>
      <c r="G34" s="1071"/>
      <c r="H34" s="1071"/>
    </row>
    <row r="35" spans="2:14" ht="29.25" customHeight="1" x14ac:dyDescent="0.2">
      <c r="B35" s="1078"/>
      <c r="C35" s="1078"/>
      <c r="D35" s="1078"/>
      <c r="E35" s="737"/>
      <c r="F35" s="737"/>
      <c r="G35" s="737"/>
      <c r="H35" s="262"/>
      <c r="I35" s="262"/>
      <c r="J35" s="262"/>
      <c r="K35" s="262"/>
      <c r="L35" s="262"/>
      <c r="M35" s="262"/>
      <c r="N35" s="262"/>
    </row>
    <row r="36" spans="2:14" ht="4.5" customHeight="1" x14ac:dyDescent="0.2">
      <c r="B36" s="1079"/>
      <c r="C36" s="1079"/>
      <c r="D36" s="1079"/>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6.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4" t="s">
        <v>143</v>
      </c>
      <c r="H1" s="714"/>
      <c r="I1" s="714"/>
      <c r="J1" s="714" t="s">
        <v>19</v>
      </c>
      <c r="K1" s="714"/>
      <c r="L1" s="714"/>
      <c r="M1" s="714" t="s">
        <v>18</v>
      </c>
      <c r="N1" s="714"/>
    </row>
    <row r="2" spans="1:38" s="205" customFormat="1" ht="52.5" customHeight="1" x14ac:dyDescent="0.2">
      <c r="B2" s="1047"/>
      <c r="C2" s="1047"/>
    </row>
    <row r="3" spans="1:38" s="208" customFormat="1" ht="4.5" customHeight="1" x14ac:dyDescent="0.2">
      <c r="B3" s="1048"/>
      <c r="C3" s="1048"/>
    </row>
    <row r="4" spans="1:38" s="208" customFormat="1" ht="37.5" customHeight="1" x14ac:dyDescent="0.2">
      <c r="A4" s="1095" t="s">
        <v>419</v>
      </c>
      <c r="B4" s="1095"/>
      <c r="C4" s="1095"/>
      <c r="D4" s="1095"/>
      <c r="E4" s="1095"/>
      <c r="F4" s="1095"/>
      <c r="G4" s="1095"/>
      <c r="H4" s="1095"/>
      <c r="I4" s="1095"/>
      <c r="J4" s="1095"/>
      <c r="K4" s="1095"/>
      <c r="L4" s="1095"/>
      <c r="M4" s="1095"/>
      <c r="N4" s="1095"/>
    </row>
    <row r="5" spans="1:38" s="208" customFormat="1" ht="17.25" customHeight="1" x14ac:dyDescent="0.2">
      <c r="B5" s="1049" t="str">
        <f>porsaad!B6</f>
        <v>Situación a 30 de noviembre de 2023</v>
      </c>
      <c r="C5" s="1049"/>
      <c r="D5" s="1049"/>
      <c r="E5" s="1049"/>
      <c r="F5" s="1049"/>
      <c r="G5" s="1049"/>
      <c r="H5" s="1049"/>
      <c r="I5" s="1049"/>
      <c r="J5" s="1049"/>
      <c r="K5" s="1049"/>
      <c r="L5" s="1049"/>
      <c r="M5" s="1049"/>
      <c r="N5" s="1049"/>
    </row>
    <row r="6" spans="1:38" s="208" customFormat="1" ht="6" customHeight="1" x14ac:dyDescent="0.2"/>
    <row r="7" spans="1:38" s="213" customFormat="1" ht="12.75" customHeight="1" x14ac:dyDescent="0.2">
      <c r="A7" s="209"/>
      <c r="B7" s="1050" t="s">
        <v>15</v>
      </c>
      <c r="C7" s="211"/>
      <c r="D7" s="1053" t="s">
        <v>254</v>
      </c>
      <c r="E7" s="1054"/>
      <c r="F7" s="568"/>
      <c r="G7" s="1057"/>
      <c r="H7" s="1057"/>
      <c r="I7" s="568"/>
      <c r="J7" s="1057"/>
      <c r="K7" s="1057"/>
      <c r="L7" s="568"/>
      <c r="M7" s="1125"/>
      <c r="N7" s="1126"/>
      <c r="O7" s="430"/>
      <c r="P7" s="430"/>
      <c r="Q7" s="431"/>
      <c r="R7" s="431"/>
      <c r="S7" s="431"/>
      <c r="T7" s="431"/>
      <c r="U7" s="431"/>
      <c r="V7" s="431"/>
      <c r="W7" s="432"/>
    </row>
    <row r="8" spans="1:38" s="213" customFormat="1" ht="33.75" customHeight="1" x14ac:dyDescent="0.2">
      <c r="A8" s="209"/>
      <c r="B8" s="1051"/>
      <c r="C8" s="211"/>
      <c r="D8" s="1055"/>
      <c r="E8" s="1056"/>
      <c r="F8" s="501"/>
      <c r="G8" s="1059" t="s">
        <v>232</v>
      </c>
      <c r="H8" s="1058"/>
      <c r="I8" s="211"/>
      <c r="J8" s="1059" t="s">
        <v>185</v>
      </c>
      <c r="K8" s="1058"/>
      <c r="L8" s="211"/>
      <c r="M8" s="1059" t="s">
        <v>186</v>
      </c>
      <c r="N8" s="1058"/>
      <c r="O8" s="430"/>
      <c r="P8" s="430"/>
      <c r="Q8" s="431"/>
      <c r="R8" s="431"/>
      <c r="S8" s="431"/>
      <c r="T8" s="431"/>
      <c r="U8" s="431"/>
      <c r="V8" s="431"/>
      <c r="W8" s="432"/>
    </row>
    <row r="9" spans="1:38" s="213" customFormat="1" ht="6" customHeight="1" x14ac:dyDescent="0.2">
      <c r="A9" s="209"/>
      <c r="B9" s="1051"/>
      <c r="C9" s="211"/>
      <c r="D9" s="1065" t="s">
        <v>12</v>
      </c>
      <c r="E9" s="1083" t="s">
        <v>228</v>
      </c>
      <c r="F9" s="211"/>
      <c r="G9" s="1065" t="s">
        <v>12</v>
      </c>
      <c r="H9" s="1086" t="s">
        <v>228</v>
      </c>
      <c r="I9" s="211"/>
      <c r="J9" s="1065" t="s">
        <v>12</v>
      </c>
      <c r="K9" s="1086" t="s">
        <v>228</v>
      </c>
      <c r="L9" s="211"/>
      <c r="M9" s="1065" t="s">
        <v>12</v>
      </c>
      <c r="N9" s="1086" t="s">
        <v>228</v>
      </c>
      <c r="O9" s="430"/>
      <c r="P9" s="430"/>
      <c r="Q9" s="431"/>
      <c r="R9" s="431"/>
      <c r="S9" s="431"/>
      <c r="T9" s="431"/>
      <c r="U9" s="431"/>
      <c r="V9" s="431"/>
      <c r="W9" s="432"/>
    </row>
    <row r="10" spans="1:38" s="219" customFormat="1" ht="27.75" customHeight="1" x14ac:dyDescent="0.2">
      <c r="A10" s="214"/>
      <c r="B10" s="1052"/>
      <c r="C10" s="216"/>
      <c r="D10" s="1066"/>
      <c r="E10" s="1084"/>
      <c r="F10" s="216"/>
      <c r="G10" s="1066"/>
      <c r="H10" s="1087"/>
      <c r="I10" s="216"/>
      <c r="J10" s="1066"/>
      <c r="K10" s="1087"/>
      <c r="L10" s="216"/>
      <c r="M10" s="1066"/>
      <c r="N10" s="1087"/>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394981</v>
      </c>
      <c r="E12" s="762">
        <f>D12/'20pobl'!D12*100</f>
        <v>4.6467330659901958</v>
      </c>
      <c r="F12" s="226"/>
      <c r="G12" s="227">
        <v>114189</v>
      </c>
      <c r="H12" s="768">
        <v>1.6375411055958677</v>
      </c>
      <c r="I12" s="226"/>
      <c r="J12" s="227">
        <v>94511</v>
      </c>
      <c r="K12" s="768">
        <v>8.5387669106632718</v>
      </c>
      <c r="L12" s="226"/>
      <c r="M12" s="227">
        <v>186281</v>
      </c>
      <c r="N12" s="768">
        <f>M12/'20pobl'!X12*100</f>
        <v>44.337628706484949</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48404</v>
      </c>
      <c r="E13" s="763">
        <f>D13/'20pobl'!D13*100</f>
        <v>3.6495101088353818</v>
      </c>
      <c r="F13" s="226"/>
      <c r="G13" s="234">
        <v>9821</v>
      </c>
      <c r="H13" s="769">
        <v>0.95037551493592398</v>
      </c>
      <c r="I13" s="226"/>
      <c r="J13" s="234">
        <v>9185</v>
      </c>
      <c r="K13" s="769">
        <v>4.6871571384101935</v>
      </c>
      <c r="L13" s="226"/>
      <c r="M13" s="234">
        <v>29398</v>
      </c>
      <c r="N13" s="769">
        <f>M13/'20pobl'!X13*100</f>
        <v>30.315654873005887</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41140</v>
      </c>
      <c r="E14" s="763">
        <f>D14/'20pobl'!D14*100</f>
        <v>4.094811712316087</v>
      </c>
      <c r="F14" s="226"/>
      <c r="G14" s="234">
        <v>9508</v>
      </c>
      <c r="H14" s="769">
        <v>1.2992088326523921</v>
      </c>
      <c r="I14" s="226"/>
      <c r="J14" s="234">
        <v>8877</v>
      </c>
      <c r="K14" s="769">
        <v>4.7308676188445959</v>
      </c>
      <c r="L14" s="226"/>
      <c r="M14" s="234">
        <v>22755</v>
      </c>
      <c r="N14" s="769">
        <f>M14/'20pobl'!X14*100</f>
        <v>26.702731881336838</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40514</v>
      </c>
      <c r="E15" s="763">
        <f>D15/'20pobl'!D15*100</f>
        <v>3.4431385813561954</v>
      </c>
      <c r="F15" s="226"/>
      <c r="G15" s="234">
        <v>11468</v>
      </c>
      <c r="H15" s="769">
        <v>1.1650043580996654</v>
      </c>
      <c r="I15" s="226"/>
      <c r="J15" s="234">
        <v>9403</v>
      </c>
      <c r="K15" s="769">
        <v>6.6679903841380828</v>
      </c>
      <c r="L15" s="226"/>
      <c r="M15" s="234">
        <v>19643</v>
      </c>
      <c r="N15" s="769">
        <f>M15/'20pobl'!X15*100</f>
        <v>38.314348131388002</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52450</v>
      </c>
      <c r="E16" s="763">
        <f>D16/'20pobl'!D16*100</f>
        <v>2.4085032793758185</v>
      </c>
      <c r="F16" s="226"/>
      <c r="G16" s="234">
        <v>19518</v>
      </c>
      <c r="H16" s="769">
        <v>1.0814290954181935</v>
      </c>
      <c r="I16" s="226"/>
      <c r="J16" s="234">
        <v>11258</v>
      </c>
      <c r="K16" s="769">
        <v>4.058136097873966</v>
      </c>
      <c r="L16" s="226"/>
      <c r="M16" s="234">
        <v>21674</v>
      </c>
      <c r="N16" s="769">
        <f>M16/'20pobl'!X16*100</f>
        <v>22.707414430743121</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23023</v>
      </c>
      <c r="E17" s="764">
        <f>D17/'20pobl'!D17*100</f>
        <v>3.9328529796618392</v>
      </c>
      <c r="F17" s="226"/>
      <c r="G17" s="238">
        <v>6271</v>
      </c>
      <c r="H17" s="770">
        <v>1.3925127182532193</v>
      </c>
      <c r="I17" s="226"/>
      <c r="J17" s="238">
        <v>4872</v>
      </c>
      <c r="K17" s="770">
        <v>5.180939417463339</v>
      </c>
      <c r="L17" s="226"/>
      <c r="M17" s="238">
        <v>11880</v>
      </c>
      <c r="N17" s="770">
        <f>M17/'20pobl'!X17*100</f>
        <v>28.95583503948523</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146879</v>
      </c>
      <c r="E18" s="763">
        <f>D18/'20pobl'!D18*100</f>
        <v>6.1905303796614746</v>
      </c>
      <c r="F18" s="226"/>
      <c r="G18" s="234">
        <v>30223</v>
      </c>
      <c r="H18" s="769">
        <v>1.726496810410965</v>
      </c>
      <c r="I18" s="226"/>
      <c r="J18" s="234">
        <v>26217</v>
      </c>
      <c r="K18" s="769">
        <v>6.5014581597428869</v>
      </c>
      <c r="L18" s="226"/>
      <c r="M18" s="234">
        <v>90439</v>
      </c>
      <c r="N18" s="769">
        <f>M18/'20pobl'!X18*100</f>
        <v>41.32408511649372</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92354</v>
      </c>
      <c r="E19" s="763">
        <f>D19/'20pobl'!D19*100</f>
        <v>4.4977714227829164</v>
      </c>
      <c r="F19" s="226"/>
      <c r="G19" s="234">
        <v>21397</v>
      </c>
      <c r="H19" s="769">
        <v>1.2906701025020193</v>
      </c>
      <c r="I19" s="226"/>
      <c r="J19" s="234">
        <v>17991</v>
      </c>
      <c r="K19" s="769">
        <v>6.8329161903387403</v>
      </c>
      <c r="L19" s="226"/>
      <c r="M19" s="234">
        <v>52966</v>
      </c>
      <c r="N19" s="769">
        <f>M19/'20pobl'!X19*100</f>
        <v>40.062628585259588</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324785</v>
      </c>
      <c r="E20" s="763">
        <f>D20/'20pobl'!D20*100</f>
        <v>4.1678585008285411</v>
      </c>
      <c r="F20" s="226"/>
      <c r="G20" s="234">
        <v>81665</v>
      </c>
      <c r="H20" s="769">
        <v>1.2981622733839298</v>
      </c>
      <c r="I20" s="226"/>
      <c r="J20" s="234">
        <v>72592</v>
      </c>
      <c r="K20" s="769">
        <v>6.9232625321523704</v>
      </c>
      <c r="L20" s="226"/>
      <c r="M20" s="234">
        <v>170528</v>
      </c>
      <c r="N20" s="769">
        <f>M20/'20pobl'!X20*100</f>
        <v>37.621560564076319</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187392</v>
      </c>
      <c r="E21" s="763">
        <f>D21/'20pobl'!D21*100</f>
        <v>3.675818223225062</v>
      </c>
      <c r="F21" s="226"/>
      <c r="G21" s="234">
        <v>50833</v>
      </c>
      <c r="H21" s="769">
        <v>1.2459844313837185</v>
      </c>
      <c r="I21" s="226"/>
      <c r="J21" s="234">
        <v>40373</v>
      </c>
      <c r="K21" s="769">
        <v>5.5324198735736614</v>
      </c>
      <c r="L21" s="226"/>
      <c r="M21" s="234">
        <v>96186</v>
      </c>
      <c r="N21" s="769">
        <f>M21/'20pobl'!X21*100</f>
        <v>33.34373310037855</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56080</v>
      </c>
      <c r="E22" s="763">
        <f>D22/'20pobl'!D22*100</f>
        <v>5.3167686788474517</v>
      </c>
      <c r="F22" s="226"/>
      <c r="G22" s="234">
        <v>12982</v>
      </c>
      <c r="H22" s="769">
        <v>1.5677740434489096</v>
      </c>
      <c r="I22" s="226"/>
      <c r="J22" s="234">
        <v>12273</v>
      </c>
      <c r="K22" s="769">
        <v>8.0414883928161913</v>
      </c>
      <c r="L22" s="226"/>
      <c r="M22" s="234">
        <v>30825</v>
      </c>
      <c r="N22" s="769">
        <f>M22/'20pobl'!X22*100</f>
        <v>41.598067528541741</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83197</v>
      </c>
      <c r="E23" s="763">
        <f>D23/'20pobl'!D23*100</f>
        <v>3.0922918871986393</v>
      </c>
      <c r="F23" s="226"/>
      <c r="G23" s="234">
        <v>23655</v>
      </c>
      <c r="H23" s="769">
        <v>1.1899887012698243</v>
      </c>
      <c r="I23" s="226"/>
      <c r="J23" s="234">
        <v>14974</v>
      </c>
      <c r="K23" s="769">
        <v>3.2213996975231751</v>
      </c>
      <c r="L23" s="226"/>
      <c r="M23" s="234">
        <v>44568</v>
      </c>
      <c r="N23" s="769">
        <f>M23/'20pobl'!X23*100</f>
        <v>18.741721018835076</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237448</v>
      </c>
      <c r="E24" s="763">
        <f>D24/'20pobl'!D24*100</f>
        <v>3.5175730511784895</v>
      </c>
      <c r="F24" s="226"/>
      <c r="G24" s="234">
        <v>56356</v>
      </c>
      <c r="H24" s="769">
        <v>1.0220479515243579</v>
      </c>
      <c r="I24" s="226"/>
      <c r="J24" s="234">
        <v>45858</v>
      </c>
      <c r="K24" s="769">
        <v>5.2951670544493004</v>
      </c>
      <c r="L24" s="226"/>
      <c r="M24" s="234">
        <v>135234</v>
      </c>
      <c r="N24" s="769">
        <f>M24/'20pobl'!X24*100</f>
        <v>36.522683202169205</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53715</v>
      </c>
      <c r="E25" s="763">
        <f>D25/'20pobl'!D25*100</f>
        <v>3.5064802810667692</v>
      </c>
      <c r="F25" s="226"/>
      <c r="G25" s="234">
        <v>19240</v>
      </c>
      <c r="H25" s="769">
        <v>1.4972308233446612</v>
      </c>
      <c r="I25" s="226"/>
      <c r="J25" s="234">
        <v>11686</v>
      </c>
      <c r="K25" s="769">
        <v>6.6702816861211796</v>
      </c>
      <c r="L25" s="226"/>
      <c r="M25" s="234">
        <v>22789</v>
      </c>
      <c r="N25" s="769">
        <f>M25/'20pobl'!X25*100</f>
        <v>31.808665066160458</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22051</v>
      </c>
      <c r="E26" s="765">
        <f>D26/'20pobl'!D26*100</f>
        <v>3.3203486735018077</v>
      </c>
      <c r="F26" s="226"/>
      <c r="G26" s="238">
        <v>5185</v>
      </c>
      <c r="H26" s="770">
        <v>0.9792238352713214</v>
      </c>
      <c r="I26" s="226"/>
      <c r="J26" s="238">
        <v>4150</v>
      </c>
      <c r="K26" s="770">
        <v>4.4557538276535888</v>
      </c>
      <c r="L26" s="226"/>
      <c r="M26" s="238">
        <v>12716</v>
      </c>
      <c r="N26" s="770">
        <f>M26/'20pobl'!X26*100</f>
        <v>30.657215873475096</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113145</v>
      </c>
      <c r="E27" s="765">
        <f>D27/'20pobl'!D27*100</f>
        <v>5.1239168652470326</v>
      </c>
      <c r="F27" s="226"/>
      <c r="G27" s="238">
        <v>29823</v>
      </c>
      <c r="H27" s="770">
        <v>1.7587873019130638</v>
      </c>
      <c r="I27" s="226"/>
      <c r="J27" s="238">
        <v>22623</v>
      </c>
      <c r="K27" s="770">
        <v>6.4049715466719519</v>
      </c>
      <c r="L27" s="226"/>
      <c r="M27" s="238">
        <v>60699</v>
      </c>
      <c r="N27" s="770">
        <f>M27/'20pobl'!X27*100</f>
        <v>38.101903871141886</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14522</v>
      </c>
      <c r="E28" s="765">
        <f>D28/'20pobl'!D28*100</f>
        <v>4.5396571342828205</v>
      </c>
      <c r="F28" s="226"/>
      <c r="G28" s="238">
        <v>3418</v>
      </c>
      <c r="H28" s="770">
        <v>1.3615305866372425</v>
      </c>
      <c r="I28" s="226"/>
      <c r="J28" s="238">
        <v>2695</v>
      </c>
      <c r="K28" s="770">
        <v>5.7696424748447868</v>
      </c>
      <c r="L28" s="226"/>
      <c r="M28" s="238">
        <v>8409</v>
      </c>
      <c r="N28" s="770">
        <f>M28/'20pobl'!X28*100</f>
        <v>37.979314394110474</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5003</v>
      </c>
      <c r="E29" s="766">
        <f>D29/'20pobl'!D29*100</f>
        <v>2.9728974905964214</v>
      </c>
      <c r="F29" s="226"/>
      <c r="G29" s="245">
        <v>2650</v>
      </c>
      <c r="H29" s="771">
        <v>1.785942944177489</v>
      </c>
      <c r="I29" s="226"/>
      <c r="J29" s="245">
        <v>927</v>
      </c>
      <c r="K29" s="771">
        <v>6.1606964843490397</v>
      </c>
      <c r="L29" s="226"/>
      <c r="M29" s="245">
        <v>1426</v>
      </c>
      <c r="N29" s="771">
        <f>M29/'20pobl'!X29*100</f>
        <v>29.347602387322496</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1937083</v>
      </c>
      <c r="E31" s="767">
        <f>D31/'20pobl'!D31*100</f>
        <v>4.0801808599060321</v>
      </c>
      <c r="F31" s="211"/>
      <c r="G31" s="253">
        <f>SUM(G12:G29)</f>
        <v>508202</v>
      </c>
      <c r="H31" s="254">
        <f>G31/'20pobl'!J31*100</f>
        <v>1.3375000427671984</v>
      </c>
      <c r="I31" s="211"/>
      <c r="J31" s="253">
        <f>SUM(J12:J29)</f>
        <v>410465</v>
      </c>
      <c r="K31" s="254">
        <f>J31/'20pobl'!Q31*100</f>
        <v>6.2055079675387219</v>
      </c>
      <c r="L31" s="211"/>
      <c r="M31" s="253">
        <f>SUM(M12:M29)</f>
        <v>1018416</v>
      </c>
      <c r="N31" s="254">
        <f>M31/'20pobl'!X31*100</f>
        <v>35.55322199503366</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71" t="str">
        <f>'24solcasaad_pobl'!B34:N34</f>
        <v>(1) Cifras definitivas INE de la Estadística del Padrón continuo referidas al 01/01/2022. Datos definitivos (publicado 24/1/2023)</v>
      </c>
      <c r="C34" s="1085"/>
      <c r="D34" s="1085"/>
      <c r="E34" s="1085"/>
      <c r="F34" s="1085"/>
      <c r="G34" s="1085"/>
      <c r="H34" s="1085"/>
      <c r="I34" s="1085"/>
      <c r="J34" s="1085"/>
      <c r="K34" s="1085"/>
      <c r="L34" s="1085"/>
      <c r="M34" s="1085"/>
      <c r="N34" s="1085"/>
    </row>
    <row r="35" spans="2:14" ht="29.25" customHeight="1" x14ac:dyDescent="0.2">
      <c r="B35" s="1078"/>
      <c r="C35" s="1078"/>
      <c r="D35" s="1078"/>
      <c r="E35" s="737"/>
      <c r="F35" s="262"/>
      <c r="G35" s="262"/>
      <c r="H35" s="262"/>
    </row>
    <row r="36" spans="2:14" ht="4.5" customHeight="1" x14ac:dyDescent="0.2">
      <c r="B36" s="1079"/>
      <c r="C36" s="1079"/>
      <c r="D36" s="1079"/>
      <c r="E36" s="738"/>
      <c r="F36" s="262"/>
      <c r="G36" s="262"/>
      <c r="H36" s="26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1"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AD43"/>
  <sheetViews>
    <sheetView zoomScaleNormal="100" workbookViewId="0">
      <selection activeCell="B1" sqref="B1"/>
    </sheetView>
  </sheetViews>
  <sheetFormatPr baseColWidth="10" defaultColWidth="11.42578125" defaultRowHeight="15" x14ac:dyDescent="0.2"/>
  <cols>
    <col min="1" max="1" width="2" style="1" customWidth="1"/>
    <col min="2" max="2" width="4.5703125" style="1" customWidth="1"/>
    <col min="3" max="3" width="13.42578125" style="1" customWidth="1"/>
    <col min="4" max="4" width="0.85546875" style="1" customWidth="1"/>
    <col min="5" max="5" width="7" style="1" customWidth="1"/>
    <col min="6" max="6" width="7.140625" style="1" customWidth="1"/>
    <col min="7" max="7" width="7" style="1" customWidth="1"/>
    <col min="8" max="8" width="7.140625" style="1" customWidth="1"/>
    <col min="9" max="9" width="7" style="1" customWidth="1"/>
    <col min="10" max="10" width="7.140625" style="1" customWidth="1"/>
    <col min="11" max="11" width="7" style="1" customWidth="1"/>
    <col min="12" max="12" width="7.140625" style="1" customWidth="1"/>
    <col min="13" max="13" width="7" style="1" customWidth="1"/>
    <col min="14" max="14" width="7.140625" style="1" customWidth="1"/>
    <col min="15" max="15" width="7" style="2" customWidth="1"/>
    <col min="16" max="16" width="5.28515625" style="1" customWidth="1"/>
    <col min="17" max="17" width="7" style="2" customWidth="1"/>
    <col min="18" max="18" width="7.140625" style="1" customWidth="1"/>
    <col min="19" max="19" width="2.85546875" style="1" customWidth="1"/>
    <col min="20" max="20" width="11.140625" style="12" customWidth="1"/>
    <col min="21" max="30" width="11.42578125" style="12"/>
    <col min="31" max="16384" width="11.42578125" style="1"/>
  </cols>
  <sheetData>
    <row r="1" spans="1:30" s="2" customFormat="1" ht="13.5" customHeight="1" x14ac:dyDescent="0.2">
      <c r="T1" s="17"/>
      <c r="U1" s="17"/>
      <c r="V1" s="17"/>
      <c r="W1" s="17"/>
      <c r="X1" s="17"/>
      <c r="Y1" s="17"/>
      <c r="Z1" s="17"/>
      <c r="AA1" s="17"/>
      <c r="AB1" s="17"/>
      <c r="AC1" s="17"/>
      <c r="AD1" s="17"/>
    </row>
    <row r="2" spans="1:30" s="9" customFormat="1" ht="66.75" customHeight="1" x14ac:dyDescent="0.2">
      <c r="A2" s="10"/>
      <c r="B2" s="1030"/>
      <c r="C2" s="1030"/>
      <c r="D2" s="1030"/>
      <c r="E2" s="1030"/>
      <c r="F2" s="1030"/>
      <c r="G2" s="1030"/>
      <c r="H2" s="1030"/>
      <c r="I2" s="1030"/>
      <c r="J2" s="1030"/>
      <c r="K2" s="1030"/>
      <c r="L2" s="1030"/>
      <c r="M2" s="1030"/>
      <c r="N2" s="1030"/>
      <c r="O2" s="1030"/>
      <c r="P2" s="1030"/>
      <c r="Q2" s="1030"/>
      <c r="R2" s="1030"/>
      <c r="S2" s="10"/>
      <c r="T2" s="16"/>
      <c r="U2" s="15"/>
      <c r="V2" s="15"/>
      <c r="W2" s="15"/>
      <c r="X2" s="15"/>
      <c r="Y2" s="15"/>
      <c r="Z2" s="15"/>
      <c r="AA2" s="15"/>
      <c r="AB2" s="15"/>
      <c r="AC2" s="15"/>
      <c r="AD2" s="15"/>
    </row>
    <row r="3" spans="1:30" x14ac:dyDescent="0.2">
      <c r="B3" s="3"/>
      <c r="C3" s="1036" t="s">
        <v>326</v>
      </c>
      <c r="D3" s="1036"/>
      <c r="E3" s="1036"/>
      <c r="F3" s="3"/>
      <c r="G3" s="3"/>
      <c r="H3" s="3"/>
      <c r="I3" s="3"/>
      <c r="J3" s="3"/>
      <c r="K3" s="3"/>
      <c r="L3" s="3"/>
      <c r="M3" s="3"/>
      <c r="N3" s="3"/>
      <c r="O3" s="14"/>
      <c r="P3" s="3"/>
      <c r="Q3" s="14"/>
      <c r="R3" s="3"/>
    </row>
    <row r="4" spans="1:30" x14ac:dyDescent="0.2">
      <c r="B4" s="3"/>
      <c r="C4" s="3"/>
      <c r="D4" s="3"/>
      <c r="E4" s="3"/>
      <c r="F4" s="3"/>
      <c r="G4" s="3"/>
      <c r="H4" s="3"/>
      <c r="I4" s="3"/>
      <c r="J4" s="3"/>
      <c r="K4" s="3"/>
      <c r="L4" s="3"/>
      <c r="M4" s="3"/>
      <c r="N4" s="3"/>
      <c r="O4" s="14"/>
      <c r="P4" s="3"/>
      <c r="Q4" s="14"/>
      <c r="R4" s="3"/>
    </row>
    <row r="5" spans="1:30" ht="23.25" customHeight="1" x14ac:dyDescent="0.2">
      <c r="B5" s="1037" t="s">
        <v>302</v>
      </c>
      <c r="C5" s="1038"/>
      <c r="D5" s="1038"/>
      <c r="E5" s="1038"/>
      <c r="F5" s="1038"/>
      <c r="G5" s="1038"/>
      <c r="H5" s="1038"/>
      <c r="I5" s="1038"/>
      <c r="J5" s="1038"/>
      <c r="K5" s="1038"/>
      <c r="L5" s="1038"/>
      <c r="M5" s="1038"/>
      <c r="N5" s="1038"/>
      <c r="O5" s="1038"/>
      <c r="P5" s="1038"/>
      <c r="Q5" s="1039">
        <v>45260</v>
      </c>
      <c r="R5" s="1040"/>
      <c r="S5" s="1040"/>
      <c r="T5" s="1"/>
    </row>
    <row r="6" spans="1:30" ht="18.95" customHeight="1" x14ac:dyDescent="0.2">
      <c r="B6" s="141"/>
      <c r="C6" s="141"/>
      <c r="D6" s="141"/>
      <c r="E6" s="141"/>
      <c r="F6" s="141"/>
      <c r="G6" s="141"/>
      <c r="H6" s="141"/>
      <c r="I6" s="141"/>
      <c r="J6" s="141"/>
      <c r="K6" s="141"/>
      <c r="L6" s="141"/>
      <c r="M6" s="141"/>
      <c r="N6" s="141"/>
      <c r="O6" s="141"/>
      <c r="P6" s="141"/>
      <c r="Q6" s="141"/>
      <c r="R6" s="141"/>
      <c r="S6" s="141"/>
      <c r="T6" s="1"/>
    </row>
    <row r="7" spans="1:30" ht="18.75" customHeight="1" x14ac:dyDescent="0.2">
      <c r="B7" s="1035" t="s">
        <v>327</v>
      </c>
      <c r="C7" s="1035"/>
      <c r="D7" s="1035"/>
      <c r="E7" s="1035"/>
      <c r="F7" s="1035"/>
      <c r="G7" s="1035"/>
      <c r="H7" s="1035"/>
      <c r="I7" s="1035"/>
      <c r="J7" s="1035"/>
      <c r="K7" s="1035"/>
      <c r="L7" s="1035"/>
      <c r="M7" s="1035"/>
      <c r="N7" s="1035"/>
      <c r="O7" s="1035"/>
      <c r="P7" s="1035"/>
      <c r="Q7" s="1035"/>
      <c r="R7" s="1035"/>
      <c r="S7" s="1035"/>
      <c r="T7" s="1"/>
    </row>
    <row r="8" spans="1:30" ht="18.75" customHeight="1" x14ac:dyDescent="0.2">
      <c r="B8" s="1034" t="s">
        <v>328</v>
      </c>
      <c r="C8" s="1034"/>
      <c r="D8" s="1034"/>
      <c r="E8" s="1034"/>
      <c r="F8" s="1034"/>
      <c r="G8" s="1034"/>
      <c r="H8" s="1034"/>
      <c r="I8" s="1034"/>
      <c r="J8" s="1034"/>
      <c r="K8" s="1034"/>
      <c r="L8" s="1034"/>
      <c r="M8" s="1034"/>
      <c r="N8" s="1034"/>
      <c r="O8" s="1034"/>
      <c r="P8" s="1034"/>
      <c r="Q8" s="1034"/>
      <c r="R8" s="1034"/>
      <c r="S8" s="1034"/>
      <c r="T8" s="1034"/>
    </row>
    <row r="9" spans="1:30" ht="18.75" customHeight="1" x14ac:dyDescent="0.2">
      <c r="B9" s="1034" t="s">
        <v>329</v>
      </c>
      <c r="C9" s="1034"/>
      <c r="D9" s="1034"/>
      <c r="E9" s="1034"/>
      <c r="F9" s="1034"/>
      <c r="G9" s="1034"/>
      <c r="H9" s="1034"/>
      <c r="I9" s="1034"/>
      <c r="J9" s="1034"/>
      <c r="K9" s="1034"/>
      <c r="L9" s="1034"/>
      <c r="M9" s="1034"/>
      <c r="N9" s="1034"/>
      <c r="O9" s="1034"/>
      <c r="P9" s="1034"/>
      <c r="Q9" s="1034"/>
      <c r="R9" s="1034"/>
      <c r="S9" s="1034"/>
      <c r="T9" s="1034"/>
    </row>
    <row r="10" spans="1:30" ht="18.75" customHeight="1" x14ac:dyDescent="0.2">
      <c r="B10" s="1034" t="s">
        <v>330</v>
      </c>
      <c r="C10" s="1034"/>
      <c r="D10" s="1034"/>
      <c r="E10" s="1034"/>
      <c r="F10" s="1034"/>
      <c r="G10" s="1034"/>
      <c r="H10" s="1034"/>
      <c r="I10" s="1034"/>
      <c r="J10" s="1034"/>
      <c r="K10" s="1034"/>
      <c r="L10" s="1034"/>
      <c r="M10" s="1034"/>
      <c r="N10" s="1034"/>
      <c r="O10" s="1034"/>
      <c r="P10" s="1034"/>
      <c r="Q10" s="1034"/>
      <c r="R10" s="1034"/>
      <c r="S10" s="1034"/>
      <c r="T10" s="1034"/>
    </row>
    <row r="11" spans="1:30" ht="18.75" customHeight="1" x14ac:dyDescent="0.2">
      <c r="B11" s="1034" t="s">
        <v>331</v>
      </c>
      <c r="C11" s="1034"/>
      <c r="D11" s="1034"/>
      <c r="E11" s="1034"/>
      <c r="F11" s="1034"/>
      <c r="G11" s="1034"/>
      <c r="H11" s="1034"/>
      <c r="I11" s="1034"/>
      <c r="J11" s="1034"/>
      <c r="K11" s="1034"/>
      <c r="L11" s="1034"/>
      <c r="M11" s="1034"/>
      <c r="N11" s="1034"/>
      <c r="O11" s="1034"/>
      <c r="P11" s="1034"/>
      <c r="Q11" s="1034"/>
      <c r="R11" s="1034"/>
      <c r="S11" s="1034"/>
      <c r="T11" s="1034"/>
    </row>
    <row r="12" spans="1:30" ht="18.75" customHeight="1" x14ac:dyDescent="0.2">
      <c r="B12" s="1034" t="s">
        <v>332</v>
      </c>
      <c r="C12" s="1034"/>
      <c r="D12" s="1034"/>
      <c r="E12" s="1034"/>
      <c r="F12" s="1034"/>
      <c r="G12" s="1034"/>
      <c r="H12" s="1034"/>
      <c r="I12" s="1034"/>
      <c r="J12" s="1034"/>
      <c r="K12" s="1034"/>
      <c r="L12" s="1034"/>
      <c r="M12" s="1034"/>
      <c r="N12" s="1034"/>
      <c r="O12" s="1034"/>
      <c r="P12" s="1034"/>
      <c r="Q12" s="1034"/>
      <c r="R12" s="1034"/>
      <c r="S12" s="1034"/>
      <c r="T12" s="1034"/>
    </row>
    <row r="13" spans="1:30" ht="18.75" customHeight="1" x14ac:dyDescent="0.2">
      <c r="B13" s="1034" t="s">
        <v>333</v>
      </c>
      <c r="C13" s="1034"/>
      <c r="D13" s="1034"/>
      <c r="E13" s="1034"/>
      <c r="F13" s="1034"/>
      <c r="G13" s="1034"/>
      <c r="H13" s="1034"/>
      <c r="I13" s="1034"/>
      <c r="J13" s="1034"/>
      <c r="K13" s="1034"/>
      <c r="L13" s="1034"/>
      <c r="M13" s="1034"/>
      <c r="N13" s="1034"/>
      <c r="O13" s="1034"/>
      <c r="P13" s="1034"/>
      <c r="Q13" s="1034"/>
      <c r="R13" s="1034"/>
      <c r="S13" s="1034"/>
      <c r="T13" s="1034"/>
    </row>
    <row r="14" spans="1:30" ht="18.75" customHeight="1" x14ac:dyDescent="0.2">
      <c r="B14" s="863"/>
      <c r="C14" s="863"/>
      <c r="D14" s="863"/>
      <c r="E14" s="863"/>
      <c r="F14" s="863"/>
      <c r="G14" s="863"/>
      <c r="H14" s="863"/>
      <c r="I14" s="863"/>
      <c r="J14" s="863"/>
      <c r="K14" s="863"/>
      <c r="L14" s="863"/>
      <c r="M14" s="863"/>
      <c r="N14" s="863"/>
      <c r="O14" s="863"/>
      <c r="P14" s="863"/>
      <c r="Q14" s="863"/>
      <c r="R14" s="863"/>
      <c r="S14" s="863"/>
      <c r="T14" s="788"/>
    </row>
    <row r="15" spans="1:30" ht="18.75" customHeight="1" x14ac:dyDescent="0.2">
      <c r="B15" s="1035" t="s">
        <v>334</v>
      </c>
      <c r="C15" s="1035"/>
      <c r="D15" s="1035"/>
      <c r="E15" s="1035"/>
      <c r="F15" s="1035"/>
      <c r="G15" s="1035"/>
      <c r="H15" s="1035"/>
      <c r="I15" s="1035"/>
      <c r="J15" s="1035"/>
      <c r="K15" s="1035"/>
      <c r="L15" s="1035"/>
      <c r="M15" s="1035"/>
      <c r="N15" s="1035"/>
      <c r="O15" s="1035"/>
      <c r="P15" s="1035"/>
      <c r="Q15" s="1035"/>
      <c r="R15" s="1035"/>
      <c r="S15" s="1035"/>
      <c r="T15" s="1"/>
    </row>
    <row r="16" spans="1:30" ht="18.75" customHeight="1" x14ac:dyDescent="0.2">
      <c r="B16" s="1034" t="s">
        <v>335</v>
      </c>
      <c r="C16" s="1034"/>
      <c r="D16" s="1034"/>
      <c r="E16" s="1034"/>
      <c r="F16" s="1034"/>
      <c r="G16" s="1034"/>
      <c r="H16" s="1034"/>
      <c r="I16" s="1034"/>
      <c r="J16" s="1034"/>
      <c r="K16" s="1034"/>
      <c r="L16" s="1034"/>
      <c r="M16" s="1034"/>
      <c r="N16" s="1034"/>
      <c r="O16" s="1034"/>
      <c r="P16" s="1034"/>
      <c r="Q16" s="1034"/>
      <c r="R16" s="1034"/>
      <c r="S16" s="1034"/>
      <c r="T16" s="788"/>
    </row>
    <row r="17" spans="2:20" ht="18.75" customHeight="1" x14ac:dyDescent="0.2">
      <c r="B17" s="1034" t="s">
        <v>336</v>
      </c>
      <c r="C17" s="1034"/>
      <c r="D17" s="1034"/>
      <c r="E17" s="1034"/>
      <c r="F17" s="1034"/>
      <c r="G17" s="1034"/>
      <c r="H17" s="1034"/>
      <c r="I17" s="1034"/>
      <c r="J17" s="1034"/>
      <c r="K17" s="1034"/>
      <c r="L17" s="1034"/>
      <c r="M17" s="1034"/>
      <c r="N17" s="1034"/>
      <c r="O17" s="1034"/>
      <c r="P17" s="1034"/>
      <c r="Q17" s="1034"/>
      <c r="R17" s="1034"/>
      <c r="S17" s="1034"/>
      <c r="T17" s="863"/>
    </row>
    <row r="18" spans="2:20" ht="18.75" customHeight="1" x14ac:dyDescent="0.2">
      <c r="B18" s="1034" t="s">
        <v>337</v>
      </c>
      <c r="C18" s="1034"/>
      <c r="D18" s="1034"/>
      <c r="E18" s="1034"/>
      <c r="F18" s="1034"/>
      <c r="G18" s="1034"/>
      <c r="H18" s="1034"/>
      <c r="I18" s="1034"/>
      <c r="J18" s="1034"/>
      <c r="K18" s="1034"/>
      <c r="L18" s="1034"/>
      <c r="M18" s="1034"/>
      <c r="N18" s="1034"/>
      <c r="O18" s="1034"/>
      <c r="P18" s="1034"/>
      <c r="Q18" s="1034"/>
      <c r="R18" s="1034"/>
      <c r="S18" s="1034"/>
      <c r="T18" s="863"/>
    </row>
    <row r="19" spans="2:20" ht="18.75" customHeight="1" x14ac:dyDescent="0.2">
      <c r="B19" s="863"/>
      <c r="C19" s="863"/>
      <c r="D19" s="863"/>
      <c r="E19" s="863"/>
      <c r="F19" s="863"/>
      <c r="G19" s="863"/>
      <c r="H19" s="863"/>
      <c r="I19" s="863"/>
      <c r="J19" s="863"/>
      <c r="K19" s="863"/>
      <c r="L19" s="863"/>
      <c r="M19" s="863"/>
      <c r="N19" s="863"/>
      <c r="O19" s="863"/>
      <c r="P19" s="863"/>
      <c r="Q19" s="863"/>
      <c r="R19" s="863"/>
      <c r="S19" s="863"/>
      <c r="T19" s="788"/>
    </row>
    <row r="20" spans="2:20" ht="18.75" customHeight="1" x14ac:dyDescent="0.2">
      <c r="B20" s="1035" t="s">
        <v>338</v>
      </c>
      <c r="C20" s="1035"/>
      <c r="D20" s="1035"/>
      <c r="E20" s="1035"/>
      <c r="F20" s="1035"/>
      <c r="G20" s="1035"/>
      <c r="H20" s="1035"/>
      <c r="I20" s="1035"/>
      <c r="J20" s="1035"/>
      <c r="K20" s="1035"/>
      <c r="L20" s="1035"/>
      <c r="M20" s="1035"/>
      <c r="N20" s="1035"/>
      <c r="O20" s="1035"/>
      <c r="P20" s="1035"/>
      <c r="Q20" s="1035"/>
      <c r="R20" s="1035"/>
      <c r="S20" s="1035"/>
      <c r="T20" s="1"/>
    </row>
    <row r="21" spans="2:20" ht="18.75" customHeight="1" x14ac:dyDescent="0.2">
      <c r="B21" s="1034" t="s">
        <v>339</v>
      </c>
      <c r="C21" s="1034"/>
      <c r="D21" s="1034"/>
      <c r="E21" s="1034"/>
      <c r="F21" s="1034"/>
      <c r="G21" s="1034"/>
      <c r="H21" s="1034"/>
      <c r="I21" s="1034"/>
      <c r="J21" s="1034"/>
      <c r="K21" s="1034"/>
      <c r="L21" s="1034"/>
      <c r="M21" s="1034"/>
      <c r="N21" s="1034"/>
      <c r="O21" s="1034"/>
      <c r="P21" s="1034"/>
      <c r="Q21" s="1034"/>
      <c r="R21" s="1034"/>
      <c r="S21" s="1034"/>
      <c r="T21" s="788"/>
    </row>
    <row r="22" spans="2:20" ht="18.75" customHeight="1" x14ac:dyDescent="0.2">
      <c r="B22" s="863"/>
      <c r="C22" s="863"/>
      <c r="D22" s="863"/>
      <c r="E22" s="863"/>
      <c r="F22" s="863"/>
      <c r="G22" s="863"/>
      <c r="H22" s="863"/>
      <c r="I22" s="863"/>
      <c r="J22" s="863"/>
      <c r="K22" s="863"/>
      <c r="L22" s="863"/>
      <c r="M22" s="863"/>
      <c r="N22" s="863"/>
      <c r="O22" s="863"/>
      <c r="P22" s="863"/>
      <c r="Q22" s="863"/>
      <c r="R22" s="863"/>
      <c r="S22" s="863"/>
      <c r="T22" s="788"/>
    </row>
    <row r="23" spans="2:20" ht="18.75" customHeight="1" x14ac:dyDescent="0.2">
      <c r="B23" s="1035" t="s">
        <v>340</v>
      </c>
      <c r="C23" s="1035"/>
      <c r="D23" s="1035"/>
      <c r="E23" s="1035"/>
      <c r="F23" s="1035"/>
      <c r="G23" s="1035"/>
      <c r="H23" s="1035"/>
      <c r="I23" s="1035"/>
      <c r="J23" s="1035"/>
      <c r="K23" s="1035"/>
      <c r="L23" s="1035"/>
      <c r="M23" s="1035"/>
      <c r="N23" s="1035"/>
      <c r="O23" s="1035"/>
      <c r="P23" s="1035"/>
      <c r="Q23" s="1035"/>
      <c r="R23" s="1035"/>
      <c r="S23" s="1035"/>
      <c r="T23" s="1"/>
    </row>
    <row r="24" spans="2:20" ht="18.75" customHeight="1" x14ac:dyDescent="0.2">
      <c r="B24" s="1034" t="s">
        <v>340</v>
      </c>
      <c r="C24" s="1034"/>
      <c r="D24" s="1034"/>
      <c r="E24" s="1034"/>
      <c r="F24" s="1034"/>
      <c r="G24" s="1034"/>
      <c r="H24" s="1034"/>
      <c r="I24" s="1034"/>
      <c r="J24" s="1034"/>
      <c r="K24" s="1034"/>
      <c r="L24" s="1034"/>
      <c r="M24" s="1034"/>
      <c r="N24" s="1034"/>
      <c r="O24" s="1034"/>
      <c r="P24" s="1034"/>
      <c r="Q24" s="1034"/>
      <c r="R24" s="1034"/>
      <c r="S24" s="1034"/>
      <c r="T24" s="788"/>
    </row>
    <row r="25" spans="2:20" ht="18.75" customHeight="1" x14ac:dyDescent="0.2">
      <c r="B25" s="1034" t="s">
        <v>341</v>
      </c>
      <c r="C25" s="1034"/>
      <c r="D25" s="1034"/>
      <c r="E25" s="1034"/>
      <c r="F25" s="1034"/>
      <c r="G25" s="1034"/>
      <c r="H25" s="1034"/>
      <c r="I25" s="1034"/>
      <c r="J25" s="1034"/>
      <c r="K25" s="1034"/>
      <c r="L25" s="1034"/>
      <c r="M25" s="1034"/>
      <c r="N25" s="1034"/>
      <c r="O25" s="1034"/>
      <c r="P25" s="1034"/>
      <c r="Q25" s="1034"/>
      <c r="R25" s="1034"/>
      <c r="S25" s="1034"/>
      <c r="T25" s="788"/>
    </row>
    <row r="26" spans="2:20" ht="18.75" customHeight="1" x14ac:dyDescent="0.2">
      <c r="B26" s="863"/>
      <c r="C26" s="863"/>
      <c r="D26" s="863"/>
      <c r="E26" s="863"/>
      <c r="F26" s="863"/>
      <c r="G26" s="863"/>
      <c r="H26" s="863"/>
      <c r="I26" s="863"/>
      <c r="J26" s="863"/>
      <c r="K26" s="863"/>
      <c r="L26" s="863"/>
      <c r="M26" s="863"/>
      <c r="N26" s="863"/>
      <c r="O26" s="863"/>
      <c r="P26" s="863"/>
      <c r="Q26" s="863"/>
      <c r="R26" s="863"/>
      <c r="S26" s="863"/>
      <c r="T26" s="788"/>
    </row>
    <row r="27" spans="2:20" ht="18.75" customHeight="1" x14ac:dyDescent="0.2">
      <c r="B27" s="1035" t="s">
        <v>342</v>
      </c>
      <c r="C27" s="1035"/>
      <c r="D27" s="1035"/>
      <c r="E27" s="1035"/>
      <c r="F27" s="1035"/>
      <c r="G27" s="1035"/>
      <c r="H27" s="1035"/>
      <c r="I27" s="1035"/>
      <c r="J27" s="1035"/>
      <c r="K27" s="1035"/>
      <c r="L27" s="1035"/>
      <c r="M27" s="1035"/>
      <c r="N27" s="1035"/>
      <c r="O27" s="1035"/>
      <c r="P27" s="1035"/>
      <c r="Q27" s="1035"/>
      <c r="R27" s="1035"/>
      <c r="S27" s="1035"/>
      <c r="T27" s="1"/>
    </row>
    <row r="28" spans="2:20" ht="18.75" customHeight="1" x14ac:dyDescent="0.2">
      <c r="B28" s="1034" t="s">
        <v>342</v>
      </c>
      <c r="C28" s="1034"/>
      <c r="D28" s="1034"/>
      <c r="E28" s="1034"/>
      <c r="F28" s="1034"/>
      <c r="G28" s="1034"/>
      <c r="H28" s="1034"/>
      <c r="I28" s="1034"/>
      <c r="J28" s="1034"/>
      <c r="K28" s="1034"/>
      <c r="L28" s="1034"/>
      <c r="M28" s="1034"/>
      <c r="N28" s="1034"/>
      <c r="O28" s="1034"/>
      <c r="P28" s="1034"/>
      <c r="Q28" s="1034"/>
      <c r="R28" s="1034"/>
      <c r="S28" s="1034"/>
      <c r="T28" s="788"/>
    </row>
    <row r="29" spans="2:20" ht="18.75" customHeight="1" x14ac:dyDescent="0.2">
      <c r="B29" s="1034" t="s">
        <v>343</v>
      </c>
      <c r="C29" s="1034"/>
      <c r="D29" s="1034"/>
      <c r="E29" s="1034"/>
      <c r="F29" s="1034"/>
      <c r="G29" s="1034"/>
      <c r="H29" s="1034"/>
      <c r="I29" s="1034"/>
      <c r="J29" s="1034"/>
      <c r="K29" s="1034"/>
      <c r="L29" s="1034"/>
      <c r="M29" s="1034"/>
      <c r="N29" s="1034"/>
      <c r="O29" s="1034"/>
      <c r="P29" s="1034"/>
      <c r="Q29" s="1034"/>
      <c r="R29" s="1034"/>
      <c r="S29" s="1034"/>
      <c r="T29" s="788"/>
    </row>
    <row r="30" spans="2:20" ht="18.75" customHeight="1" x14ac:dyDescent="0.2">
      <c r="B30" s="863"/>
      <c r="C30" s="863"/>
      <c r="D30" s="863"/>
      <c r="E30" s="863"/>
      <c r="F30" s="863"/>
      <c r="G30" s="863"/>
      <c r="H30" s="863"/>
      <c r="I30" s="863"/>
      <c r="J30" s="863"/>
      <c r="K30" s="863"/>
      <c r="L30" s="863"/>
      <c r="M30" s="863"/>
      <c r="N30" s="863"/>
      <c r="O30" s="863"/>
      <c r="P30" s="863"/>
      <c r="Q30" s="863"/>
      <c r="R30" s="863"/>
      <c r="S30" s="863"/>
      <c r="T30" s="788"/>
    </row>
    <row r="31" spans="2:20" ht="18.75" customHeight="1" x14ac:dyDescent="0.2">
      <c r="B31" s="1035" t="s">
        <v>344</v>
      </c>
      <c r="C31" s="1035"/>
      <c r="D31" s="1035"/>
      <c r="E31" s="1035"/>
      <c r="F31" s="1035"/>
      <c r="G31" s="1035"/>
      <c r="H31" s="1035"/>
      <c r="I31" s="1035"/>
      <c r="J31" s="1035"/>
      <c r="K31" s="1035"/>
      <c r="L31" s="1035"/>
      <c r="M31" s="1035"/>
      <c r="N31" s="1035"/>
      <c r="O31" s="1035"/>
      <c r="P31" s="1035"/>
      <c r="Q31" s="1035"/>
      <c r="R31" s="1035"/>
      <c r="S31" s="1035"/>
      <c r="T31" s="1"/>
    </row>
    <row r="32" spans="2:20" ht="18.75" customHeight="1" x14ac:dyDescent="0.2">
      <c r="B32" s="1034" t="s">
        <v>345</v>
      </c>
      <c r="C32" s="1034"/>
      <c r="D32" s="1034"/>
      <c r="E32" s="1034"/>
      <c r="F32" s="1034"/>
      <c r="G32" s="1034"/>
      <c r="H32" s="1034"/>
      <c r="I32" s="1034"/>
      <c r="J32" s="1034"/>
      <c r="K32" s="1034"/>
      <c r="L32" s="1034"/>
      <c r="M32" s="1034"/>
      <c r="N32" s="1034"/>
      <c r="O32" s="1034"/>
      <c r="P32" s="1034"/>
      <c r="Q32" s="1034"/>
      <c r="R32" s="1034"/>
      <c r="S32" s="1034"/>
      <c r="T32" s="788"/>
    </row>
    <row r="33" spans="2:20" ht="18.75" customHeight="1" x14ac:dyDescent="0.2">
      <c r="B33" s="1034" t="s">
        <v>346</v>
      </c>
      <c r="C33" s="1034"/>
      <c r="D33" s="1034"/>
      <c r="E33" s="1034"/>
      <c r="F33" s="1034"/>
      <c r="G33" s="1034"/>
      <c r="H33" s="1034"/>
      <c r="I33" s="1034"/>
      <c r="J33" s="1034"/>
      <c r="K33" s="1034"/>
      <c r="L33" s="1034"/>
      <c r="M33" s="1034"/>
      <c r="N33" s="1034"/>
      <c r="O33" s="1034"/>
      <c r="P33" s="1034"/>
      <c r="Q33" s="1034"/>
      <c r="R33" s="1034"/>
      <c r="S33" s="1034"/>
      <c r="T33" s="863"/>
    </row>
    <row r="34" spans="2:20" ht="18.75" customHeight="1" x14ac:dyDescent="0.2">
      <c r="B34" s="1034" t="s">
        <v>347</v>
      </c>
      <c r="C34" s="1034"/>
      <c r="D34" s="1034"/>
      <c r="E34" s="1034"/>
      <c r="F34" s="1034"/>
      <c r="G34" s="1034"/>
      <c r="H34" s="1034"/>
      <c r="I34" s="1034"/>
      <c r="J34" s="1034"/>
      <c r="K34" s="1034"/>
      <c r="L34" s="1034"/>
      <c r="M34" s="1034"/>
      <c r="N34" s="1034"/>
      <c r="O34" s="1034"/>
      <c r="P34" s="1034"/>
      <c r="Q34" s="1034"/>
      <c r="R34" s="1034"/>
      <c r="S34" s="1034"/>
      <c r="T34" s="863"/>
    </row>
    <row r="35" spans="2:20" ht="15" customHeight="1" x14ac:dyDescent="0.2">
      <c r="B35" s="1034" t="s">
        <v>348</v>
      </c>
      <c r="C35" s="1034"/>
      <c r="D35" s="1034"/>
      <c r="E35" s="1034"/>
      <c r="F35" s="1034"/>
      <c r="G35" s="1034"/>
      <c r="H35" s="1034"/>
      <c r="I35" s="1034"/>
      <c r="J35" s="1034"/>
      <c r="K35" s="1034"/>
      <c r="L35" s="1034"/>
      <c r="M35" s="1034"/>
      <c r="N35" s="1034"/>
      <c r="O35" s="1034"/>
      <c r="P35" s="1034"/>
      <c r="Q35" s="1034"/>
      <c r="R35" s="1034"/>
      <c r="S35" s="1034"/>
      <c r="T35" s="863"/>
    </row>
    <row r="36" spans="2:20" ht="15.95" customHeight="1" x14ac:dyDescent="0.2">
      <c r="B36" s="788"/>
      <c r="C36" s="788"/>
      <c r="D36" s="788"/>
      <c r="E36" s="788"/>
      <c r="F36" s="788"/>
      <c r="G36" s="788"/>
      <c r="H36" s="788"/>
      <c r="I36" s="788"/>
      <c r="J36" s="788"/>
      <c r="K36" s="788"/>
      <c r="L36" s="788"/>
      <c r="M36" s="788"/>
      <c r="N36" s="788"/>
      <c r="O36" s="789"/>
      <c r="P36" s="788"/>
      <c r="Q36" s="789"/>
      <c r="R36" s="788"/>
      <c r="S36" s="788"/>
      <c r="T36" s="788"/>
    </row>
    <row r="37" spans="2:20" ht="15.95" customHeight="1" x14ac:dyDescent="0.2"/>
    <row r="38" spans="2:20" ht="15.95" customHeight="1" x14ac:dyDescent="0.2"/>
    <row r="39" spans="2:20" ht="15.95" customHeight="1" x14ac:dyDescent="0.2"/>
    <row r="40" spans="2:20" ht="15.95" customHeight="1" x14ac:dyDescent="0.2"/>
    <row r="41" spans="2:20" ht="15.95" customHeight="1" x14ac:dyDescent="0.2"/>
    <row r="42" spans="2:20" ht="15.95" customHeight="1" x14ac:dyDescent="0.2"/>
    <row r="43" spans="2:20" ht="18" customHeight="1" x14ac:dyDescent="0.2"/>
  </sheetData>
  <mergeCells count="28">
    <mergeCell ref="B29:S29"/>
    <mergeCell ref="B15:S15"/>
    <mergeCell ref="B2:R2"/>
    <mergeCell ref="C3:E3"/>
    <mergeCell ref="B5:P5"/>
    <mergeCell ref="Q5:S5"/>
    <mergeCell ref="B7:S7"/>
    <mergeCell ref="B8:T8"/>
    <mergeCell ref="B9:T9"/>
    <mergeCell ref="B10:T10"/>
    <mergeCell ref="B11:T11"/>
    <mergeCell ref="B12:T12"/>
    <mergeCell ref="B13:T13"/>
    <mergeCell ref="B23:S23"/>
    <mergeCell ref="B24:S24"/>
    <mergeCell ref="B25:S25"/>
    <mergeCell ref="B27:S27"/>
    <mergeCell ref="B28:S28"/>
    <mergeCell ref="B16:S16"/>
    <mergeCell ref="B17:S17"/>
    <mergeCell ref="B18:S18"/>
    <mergeCell ref="B20:S20"/>
    <mergeCell ref="B21:S21"/>
    <mergeCell ref="B32:S32"/>
    <mergeCell ref="B33:S33"/>
    <mergeCell ref="B34:S34"/>
    <mergeCell ref="B35:S35"/>
    <mergeCell ref="B31:S31"/>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7"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201" t="s">
        <v>143</v>
      </c>
      <c r="V1" s="201" t="s">
        <v>19</v>
      </c>
      <c r="Y1" s="201" t="s">
        <v>18</v>
      </c>
    </row>
    <row r="2" spans="1:50" s="205" customFormat="1" ht="52.5" customHeight="1" x14ac:dyDescent="0.2">
      <c r="B2" s="1047"/>
      <c r="C2" s="1047"/>
      <c r="D2" s="1047"/>
      <c r="E2" s="1047"/>
      <c r="F2" s="1047"/>
      <c r="G2" s="1047"/>
      <c r="H2" s="1047"/>
      <c r="I2" s="1047"/>
      <c r="O2" s="207"/>
    </row>
    <row r="3" spans="1:50" s="208" customFormat="1" ht="4.5" customHeight="1" x14ac:dyDescent="0.2">
      <c r="B3" s="1048"/>
      <c r="C3" s="1048"/>
      <c r="D3" s="1048"/>
      <c r="E3" s="1048"/>
      <c r="F3" s="1048"/>
      <c r="G3" s="1048"/>
      <c r="H3" s="1048"/>
      <c r="I3" s="1048"/>
      <c r="O3" s="207"/>
    </row>
    <row r="4" spans="1:50" s="208" customFormat="1" ht="17.25" customHeight="1" x14ac:dyDescent="0.2">
      <c r="A4" s="1048" t="s">
        <v>202</v>
      </c>
      <c r="B4" s="1048"/>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1048"/>
    </row>
    <row r="5" spans="1:50" s="208" customFormat="1" ht="17.25" customHeight="1" x14ac:dyDescent="0.2">
      <c r="B5" s="1049" t="str">
        <f>porsaad!B6</f>
        <v>Situación a 30 de noviembre de 2023</v>
      </c>
      <c r="C5" s="1049"/>
      <c r="D5" s="1049"/>
      <c r="E5" s="1049"/>
      <c r="F5" s="1049"/>
      <c r="G5" s="1049"/>
      <c r="H5" s="1049"/>
      <c r="I5" s="1049"/>
      <c r="J5" s="1049"/>
      <c r="K5" s="1049"/>
      <c r="L5" s="1049"/>
      <c r="M5" s="1049"/>
      <c r="N5" s="1049"/>
      <c r="O5" s="1049"/>
      <c r="P5" s="1049"/>
      <c r="Q5" s="1049"/>
      <c r="R5" s="1049"/>
      <c r="S5" s="1049"/>
      <c r="T5" s="1049"/>
      <c r="U5" s="1049"/>
      <c r="V5" s="1049"/>
      <c r="W5" s="1049"/>
      <c r="X5" s="1049"/>
      <c r="Y5" s="1049"/>
      <c r="Z5" s="1049"/>
    </row>
    <row r="6" spans="1:50" s="208" customFormat="1" ht="6" customHeight="1" x14ac:dyDescent="0.2">
      <c r="O6" s="207"/>
    </row>
    <row r="7" spans="1:50" s="213" customFormat="1" ht="12.75" customHeight="1" x14ac:dyDescent="0.2">
      <c r="A7" s="209"/>
      <c r="B7" s="1050" t="s">
        <v>15</v>
      </c>
      <c r="C7" s="211"/>
      <c r="D7" s="1059" t="s">
        <v>115</v>
      </c>
      <c r="E7" s="1057"/>
      <c r="F7" s="568"/>
      <c r="G7" s="1057"/>
      <c r="H7" s="1057"/>
      <c r="I7" s="568"/>
      <c r="J7" s="1057"/>
      <c r="K7" s="1057"/>
      <c r="L7" s="568"/>
      <c r="M7" s="1057"/>
      <c r="N7" s="1058"/>
      <c r="O7" s="211"/>
      <c r="P7" s="1059" t="s">
        <v>33</v>
      </c>
      <c r="Q7" s="1057"/>
      <c r="R7" s="568"/>
      <c r="S7" s="1057"/>
      <c r="T7" s="1057"/>
      <c r="U7" s="568"/>
      <c r="V7" s="1057"/>
      <c r="W7" s="1057"/>
      <c r="X7" s="568"/>
      <c r="Y7" s="1057"/>
      <c r="Z7" s="1058"/>
      <c r="AA7" s="430"/>
      <c r="AB7" s="430"/>
      <c r="AC7" s="431"/>
      <c r="AD7" s="431"/>
      <c r="AE7" s="431"/>
      <c r="AF7" s="431"/>
      <c r="AG7" s="431"/>
      <c r="AH7" s="431"/>
      <c r="AI7" s="432"/>
    </row>
    <row r="8" spans="1:50" s="213" customFormat="1" ht="33.75" customHeight="1" x14ac:dyDescent="0.2">
      <c r="A8" s="209"/>
      <c r="B8" s="1051"/>
      <c r="C8" s="211"/>
      <c r="D8" s="1088"/>
      <c r="E8" s="1089"/>
      <c r="F8" s="211"/>
      <c r="G8" s="1059" t="s">
        <v>177</v>
      </c>
      <c r="H8" s="1058"/>
      <c r="I8" s="211"/>
      <c r="J8" s="1059" t="s">
        <v>183</v>
      </c>
      <c r="K8" s="1058"/>
      <c r="L8" s="211"/>
      <c r="M8" s="1059" t="s">
        <v>178</v>
      </c>
      <c r="N8" s="1058"/>
      <c r="O8" s="211"/>
      <c r="P8" s="1088"/>
      <c r="Q8" s="1090"/>
      <c r="R8" s="501"/>
      <c r="S8" s="1059" t="s">
        <v>184</v>
      </c>
      <c r="T8" s="1058"/>
      <c r="U8" s="211"/>
      <c r="V8" s="1059" t="s">
        <v>185</v>
      </c>
      <c r="W8" s="1058"/>
      <c r="X8" s="211"/>
      <c r="Y8" s="1059" t="s">
        <v>186</v>
      </c>
      <c r="Z8" s="1058"/>
      <c r="AA8" s="430"/>
      <c r="AB8" s="430"/>
      <c r="AC8" s="431"/>
      <c r="AD8" s="431"/>
      <c r="AE8" s="431"/>
      <c r="AF8" s="431"/>
      <c r="AG8" s="431"/>
      <c r="AH8" s="431"/>
      <c r="AI8" s="432"/>
    </row>
    <row r="9" spans="1:50" s="219" customFormat="1" ht="36.75" customHeight="1" x14ac:dyDescent="0.2">
      <c r="A9" s="214"/>
      <c r="B9" s="1052"/>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f>G11+J11+M11</f>
        <v>8384408</v>
      </c>
      <c r="E11" s="185">
        <f t="shared" ref="E11:E28" si="0">D11*100/$D$30</f>
        <v>17.944934163017855</v>
      </c>
      <c r="F11" s="226"/>
      <c r="G11" s="227">
        <f>'3solcasaad'!G11</f>
        <v>6973463</v>
      </c>
      <c r="H11" s="569">
        <f>G11*100/$G$30</f>
        <v>18.441080349722064</v>
      </c>
      <c r="I11" s="226"/>
      <c r="J11" s="227">
        <f>'3solcasaad'!J11</f>
        <v>999769</v>
      </c>
      <c r="K11" s="569">
        <f>J11*100/$J$30</f>
        <v>16.561910466829101</v>
      </c>
      <c r="L11" s="226"/>
      <c r="M11" s="227">
        <f>'3solcasaad'!M11</f>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f t="shared" ref="D12:D28" si="2">G12+J12+M12</f>
        <v>1308728</v>
      </c>
      <c r="E12" s="186">
        <f t="shared" si="0"/>
        <v>2.801037091384154</v>
      </c>
      <c r="F12" s="226"/>
      <c r="G12" s="234">
        <f>'3solcasaad'!G12</f>
        <v>1025808</v>
      </c>
      <c r="H12" s="570">
        <f t="shared" ref="H12:H28" si="3">G12*100/$G$30</f>
        <v>2.7127135759360437</v>
      </c>
      <c r="I12" s="226"/>
      <c r="J12" s="234">
        <f>'3solcasaad'!J12</f>
        <v>180311</v>
      </c>
      <c r="K12" s="570">
        <f t="shared" ref="K12:K28" si="4">J12*100/$J$30</f>
        <v>2.9869846316343294</v>
      </c>
      <c r="L12" s="226"/>
      <c r="M12" s="234">
        <f>'3solcasaad'!M12</f>
        <v>102609</v>
      </c>
      <c r="N12" s="570">
        <f t="shared" si="1"/>
        <v>3.5732406554545468</v>
      </c>
      <c r="O12" s="226"/>
      <c r="P12" s="236" t="e">
        <f t="shared" ref="P12:P28" si="5">S12+V12+Y12</f>
        <v>#REF!</v>
      </c>
      <c r="Q12" s="237" t="e">
        <f t="shared" ref="Q12:Q28" si="6">P12*100/D12</f>
        <v>#REF!</v>
      </c>
      <c r="R12" s="226"/>
      <c r="S12" s="234" t="e">
        <f>GETPIVOTDATA("Cuenta número de expedientes",#REF!,"CCAA",$B12,"TramoEdad",S$1)</f>
        <v>#REF!</v>
      </c>
      <c r="T12" s="235" t="e">
        <f t="shared" ref="T12:T28" si="7">S12*100/G12</f>
        <v>#REF!</v>
      </c>
      <c r="U12" s="226"/>
      <c r="V12" s="234" t="e">
        <f>GETPIVOTDATA("Cuenta número de expedientes",#REF!,"CCAA",$B12,"TramoEdad",V$1)</f>
        <v>#REF!</v>
      </c>
      <c r="W12" s="235" t="e">
        <f t="shared" ref="W12:W28" si="8">V12*100/J12</f>
        <v>#REF!</v>
      </c>
      <c r="X12" s="226"/>
      <c r="Y12" s="234" t="e">
        <f>GETPIVOTDATA("Cuenta número de expedientes",#REF!,"CCAA",$B12,"TramoEdad",Y$1)</f>
        <v>#REF!</v>
      </c>
      <c r="Z12" s="235" t="e">
        <f t="shared" ref="Z12:Z28" si="9">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f t="shared" si="2"/>
        <v>1028244</v>
      </c>
      <c r="E13" s="186">
        <f t="shared" si="0"/>
        <v>2.2007243544825266</v>
      </c>
      <c r="F13" s="226"/>
      <c r="G13" s="234">
        <f>'3solcasaad'!G13</f>
        <v>768630</v>
      </c>
      <c r="H13" s="570">
        <f t="shared" si="3"/>
        <v>2.0326153002040548</v>
      </c>
      <c r="I13" s="226"/>
      <c r="J13" s="234">
        <f>'3solcasaad'!J13</f>
        <v>168505</v>
      </c>
      <c r="K13" s="570">
        <f t="shared" si="4"/>
        <v>2.7914095388165041</v>
      </c>
      <c r="L13" s="226"/>
      <c r="M13" s="234">
        <f>'3solcasaad'!M13</f>
        <v>91109</v>
      </c>
      <c r="N13" s="570">
        <f t="shared" si="1"/>
        <v>3.1727663545869107</v>
      </c>
      <c r="O13" s="226"/>
      <c r="P13" s="236" t="e">
        <f t="shared" si="5"/>
        <v>#REF!</v>
      </c>
      <c r="Q13" s="237" t="e">
        <f t="shared" si="6"/>
        <v>#REF!</v>
      </c>
      <c r="R13" s="226"/>
      <c r="S13" s="234" t="e">
        <f>GETPIVOTDATA("Cuenta número de expedientes",#REF!,"CCAA",$B13,"TramoEdad",S$1)</f>
        <v>#REF!</v>
      </c>
      <c r="T13" s="235" t="e">
        <f t="shared" si="7"/>
        <v>#REF!</v>
      </c>
      <c r="U13" s="226"/>
      <c r="V13" s="234" t="e">
        <f>GETPIVOTDATA("Cuenta número de expedientes",#REF!,"CCAA",$B13,"TramoEdad",V$1)</f>
        <v>#REF!</v>
      </c>
      <c r="W13" s="235" t="e">
        <f t="shared" si="8"/>
        <v>#REF!</v>
      </c>
      <c r="X13" s="226"/>
      <c r="Y13" s="234" t="e">
        <f>GETPIVOTDATA("Cuenta número de expedientes",#REF!,"CCAA",$B13,"TramoEdad",Y$1)</f>
        <v>#REF!</v>
      </c>
      <c r="Z13" s="235" t="e">
        <f t="shared" si="9"/>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f t="shared" si="2"/>
        <v>1128908</v>
      </c>
      <c r="E14" s="186">
        <f t="shared" si="0"/>
        <v>2.4161729410238815</v>
      </c>
      <c r="F14" s="226"/>
      <c r="G14" s="234">
        <f>'3solcasaad'!G14</f>
        <v>954069</v>
      </c>
      <c r="H14" s="570">
        <f t="shared" si="3"/>
        <v>2.5230022856906213</v>
      </c>
      <c r="I14" s="226"/>
      <c r="J14" s="234">
        <f>'3solcasaad'!J14</f>
        <v>125636</v>
      </c>
      <c r="K14" s="570">
        <f t="shared" si="4"/>
        <v>2.0812529528426476</v>
      </c>
      <c r="L14" s="226"/>
      <c r="M14" s="234">
        <f>'3solcasaad'!M14</f>
        <v>49203</v>
      </c>
      <c r="N14" s="570">
        <f t="shared" si="1"/>
        <v>1.7134380022252442</v>
      </c>
      <c r="O14" s="226"/>
      <c r="P14" s="236" t="e">
        <f t="shared" si="5"/>
        <v>#REF!</v>
      </c>
      <c r="Q14" s="237" t="e">
        <f t="shared" si="6"/>
        <v>#REF!</v>
      </c>
      <c r="R14" s="226"/>
      <c r="S14" s="234" t="e">
        <f>GETPIVOTDATA("Cuenta número de expedientes",#REF!,"CCAA",$B14,"TramoEdad",S$1)</f>
        <v>#REF!</v>
      </c>
      <c r="T14" s="235" t="e">
        <f t="shared" si="7"/>
        <v>#REF!</v>
      </c>
      <c r="U14" s="226"/>
      <c r="V14" s="234" t="e">
        <f>GETPIVOTDATA("Cuenta número de expedientes",#REF!,"CCAA",$B14,"TramoEdad",V$1)</f>
        <v>#REF!</v>
      </c>
      <c r="W14" s="235" t="e">
        <f t="shared" si="8"/>
        <v>#REF!</v>
      </c>
      <c r="X14" s="226"/>
      <c r="Y14" s="234" t="e">
        <f>GETPIVOTDATA("Cuenta número de expedientes",#REF!,"CCAA",$B14,"TramoEdad",Y$1)</f>
        <v>#REF!</v>
      </c>
      <c r="Z14" s="235" t="e">
        <f t="shared" si="9"/>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f t="shared" si="2"/>
        <v>2127685</v>
      </c>
      <c r="E15" s="186">
        <f t="shared" si="0"/>
        <v>4.5538298284912475</v>
      </c>
      <c r="F15" s="226"/>
      <c r="G15" s="234">
        <f>'3solcasaad'!G15</f>
        <v>1796155</v>
      </c>
      <c r="H15" s="570">
        <f t="shared" si="3"/>
        <v>4.7498694229187182</v>
      </c>
      <c r="I15" s="226"/>
      <c r="J15" s="234">
        <f>'3solcasaad'!J15</f>
        <v>243113</v>
      </c>
      <c r="K15" s="570">
        <f t="shared" si="4"/>
        <v>4.0273460562612193</v>
      </c>
      <c r="L15" s="226"/>
      <c r="M15" s="234">
        <f>'3solcasaad'!M15</f>
        <v>88417</v>
      </c>
      <c r="N15" s="570">
        <f t="shared" si="1"/>
        <v>3.0790205443316343</v>
      </c>
      <c r="O15" s="226"/>
      <c r="P15" s="236" t="e">
        <f t="shared" si="5"/>
        <v>#REF!</v>
      </c>
      <c r="Q15" s="237" t="e">
        <f t="shared" si="6"/>
        <v>#REF!</v>
      </c>
      <c r="R15" s="226"/>
      <c r="S15" s="234" t="e">
        <f>GETPIVOTDATA("Cuenta número de expedientes",#REF!,"CCAA",$B15,"TramoEdad",S$1)</f>
        <v>#REF!</v>
      </c>
      <c r="T15" s="235" t="e">
        <f t="shared" si="7"/>
        <v>#REF!</v>
      </c>
      <c r="U15" s="226"/>
      <c r="V15" s="234" t="e">
        <f>GETPIVOTDATA("Cuenta número de expedientes",#REF!,"CCAA",$B15,"TramoEdad",V$1)</f>
        <v>#REF!</v>
      </c>
      <c r="W15" s="235" t="e">
        <f t="shared" si="8"/>
        <v>#REF!</v>
      </c>
      <c r="X15" s="226"/>
      <c r="Y15" s="234" t="e">
        <f>GETPIVOTDATA("Cuenta número de expedientes",#REF!,"CCAA",$B15,"TramoEdad",Y$1)</f>
        <v>#REF!</v>
      </c>
      <c r="Z15" s="235" t="e">
        <f t="shared" si="9"/>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f t="shared" si="2"/>
        <v>580229</v>
      </c>
      <c r="E16" s="186">
        <f t="shared" si="0"/>
        <v>1.2418492998520214</v>
      </c>
      <c r="F16" s="226"/>
      <c r="G16" s="238">
        <f>'3solcasaad'!G16</f>
        <v>455643</v>
      </c>
      <c r="H16" s="570">
        <f t="shared" si="3"/>
        <v>1.2049320651430158</v>
      </c>
      <c r="I16" s="226"/>
      <c r="J16" s="238">
        <f>'3solcasaad'!J16</f>
        <v>82278</v>
      </c>
      <c r="K16" s="570">
        <f t="shared" si="4"/>
        <v>1.3629957214014083</v>
      </c>
      <c r="L16" s="226"/>
      <c r="M16" s="238">
        <f>'3solcasaad'!M16</f>
        <v>42308</v>
      </c>
      <c r="N16" s="570">
        <f t="shared" si="1"/>
        <v>1.4733275409659092</v>
      </c>
      <c r="O16" s="226"/>
      <c r="P16" s="238" t="e">
        <f t="shared" si="5"/>
        <v>#REF!</v>
      </c>
      <c r="Q16" s="237" t="e">
        <f t="shared" si="6"/>
        <v>#REF!</v>
      </c>
      <c r="R16" s="226"/>
      <c r="S16" s="238" t="e">
        <f>GETPIVOTDATA("Cuenta número de expedientes",#REF!,"CCAA",$B16,"TramoEdad",S$1)</f>
        <v>#REF!</v>
      </c>
      <c r="T16" s="235" t="e">
        <f t="shared" si="7"/>
        <v>#REF!</v>
      </c>
      <c r="U16" s="226"/>
      <c r="V16" s="238" t="e">
        <f>GETPIVOTDATA("Cuenta número de expedientes",#REF!,"CCAA",$B16,"TramoEdad",V$1)</f>
        <v>#REF!</v>
      </c>
      <c r="W16" s="235" t="e">
        <f t="shared" si="8"/>
        <v>#REF!</v>
      </c>
      <c r="X16" s="226"/>
      <c r="Y16" s="238" t="e">
        <f>GETPIVOTDATA("Cuenta número de expedientes",#REF!,"CCAA",$B16,"TramoEdad",Y$1)</f>
        <v>#REF!</v>
      </c>
      <c r="Z16" s="235" t="e">
        <f t="shared" si="9"/>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f t="shared" si="2"/>
        <v>2409164</v>
      </c>
      <c r="E17" s="186">
        <f t="shared" si="0"/>
        <v>5.1562721384637706</v>
      </c>
      <c r="F17" s="226"/>
      <c r="G17" s="234">
        <f>'3solcasaad'!G17</f>
        <v>1805325</v>
      </c>
      <c r="H17" s="570">
        <f t="shared" si="3"/>
        <v>4.7741191689641118</v>
      </c>
      <c r="I17" s="226"/>
      <c r="J17" s="234">
        <f>'3solcasaad'!J17</f>
        <v>372394</v>
      </c>
      <c r="K17" s="570">
        <f t="shared" si="4"/>
        <v>6.1689811210233119</v>
      </c>
      <c r="L17" s="226"/>
      <c r="M17" s="234">
        <f>'3solcasaad'!M17</f>
        <v>231445</v>
      </c>
      <c r="N17" s="570">
        <f t="shared" si="1"/>
        <v>8.0598064838530501</v>
      </c>
      <c r="O17" s="226"/>
      <c r="P17" s="236" t="e">
        <f t="shared" si="5"/>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f t="shared" si="2"/>
        <v>2026807</v>
      </c>
      <c r="E18" s="186">
        <f t="shared" si="0"/>
        <v>4.3379232232190672</v>
      </c>
      <c r="F18" s="226"/>
      <c r="G18" s="234">
        <f>'3solcasaad'!G18</f>
        <v>1644219</v>
      </c>
      <c r="H18" s="570">
        <f t="shared" si="3"/>
        <v>4.3480799556174112</v>
      </c>
      <c r="I18" s="226"/>
      <c r="J18" s="234">
        <f>'3solcasaad'!J18</f>
        <v>241609</v>
      </c>
      <c r="K18" s="570">
        <f t="shared" si="4"/>
        <v>4.0024311875844436</v>
      </c>
      <c r="L18" s="226"/>
      <c r="M18" s="234">
        <f>'3solcasaad'!M18</f>
        <v>140979</v>
      </c>
      <c r="N18" s="570">
        <f t="shared" si="1"/>
        <v>4.9094318662624774</v>
      </c>
      <c r="O18" s="226"/>
      <c r="P18" s="236" t="e">
        <f t="shared" si="5"/>
        <v>#REF!</v>
      </c>
      <c r="Q18" s="237" t="e">
        <f t="shared" si="6"/>
        <v>#REF!</v>
      </c>
      <c r="R18" s="226"/>
      <c r="S18" s="234" t="e">
        <f>GETPIVOTDATA("Cuenta número de expedientes",#REF!,"CCAA",$B18,"TramoEdad",S$1)</f>
        <v>#REF!</v>
      </c>
      <c r="T18" s="235" t="e">
        <f t="shared" si="7"/>
        <v>#REF!</v>
      </c>
      <c r="U18" s="226"/>
      <c r="V18" s="234" t="e">
        <f>GETPIVOTDATA("Cuenta número de expedientes",#REF!,"CCAA",$B18,"TramoEdad",V$1)</f>
        <v>#REF!</v>
      </c>
      <c r="W18" s="235" t="e">
        <f t="shared" si="8"/>
        <v>#REF!</v>
      </c>
      <c r="X18" s="226"/>
      <c r="Y18" s="234" t="e">
        <f>GETPIVOTDATA("Cuenta número de expedientes",#REF!,"CCAA",$B18,"TramoEdad",Y$1)</f>
        <v>#REF!</v>
      </c>
      <c r="Z18" s="235" t="e">
        <f t="shared" si="9"/>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f t="shared" si="2"/>
        <v>7600065</v>
      </c>
      <c r="E19" s="186">
        <f t="shared" si="0"/>
        <v>16.266224885484615</v>
      </c>
      <c r="F19" s="226"/>
      <c r="G19" s="234">
        <f>'3solcasaad'!G19</f>
        <v>6178644</v>
      </c>
      <c r="H19" s="570">
        <f t="shared" si="3"/>
        <v>16.339209149934277</v>
      </c>
      <c r="I19" s="226"/>
      <c r="J19" s="234">
        <f>'3solcasaad'!J19</f>
        <v>960955</v>
      </c>
      <c r="K19" s="570">
        <f t="shared" si="4"/>
        <v>15.918927945007054</v>
      </c>
      <c r="L19" s="226"/>
      <c r="M19" s="234">
        <f>'3solcasaad'!M19</f>
        <v>460466</v>
      </c>
      <c r="N19" s="570">
        <f t="shared" si="1"/>
        <v>16.035199949853652</v>
      </c>
      <c r="O19" s="226"/>
      <c r="P19" s="236" t="e">
        <f t="shared" si="5"/>
        <v>#REF!</v>
      </c>
      <c r="Q19" s="237" t="e">
        <f t="shared" si="6"/>
        <v>#REF!</v>
      </c>
      <c r="R19" s="226"/>
      <c r="S19" s="234" t="e">
        <f>GETPIVOTDATA("Cuenta número de expedientes",#REF!,"CCAA",$B19,"TramoEdad",S$1)</f>
        <v>#REF!</v>
      </c>
      <c r="T19" s="235" t="e">
        <f t="shared" si="7"/>
        <v>#REF!</v>
      </c>
      <c r="U19" s="226"/>
      <c r="V19" s="234" t="e">
        <f>GETPIVOTDATA("Cuenta número de expedientes",#REF!,"CCAA",$B19,"TramoEdad",V$1)</f>
        <v>#REF!</v>
      </c>
      <c r="W19" s="235" t="e">
        <f t="shared" si="8"/>
        <v>#REF!</v>
      </c>
      <c r="X19" s="226"/>
      <c r="Y19" s="234" t="e">
        <f>GETPIVOTDATA("Cuenta número de expedientes",#REF!,"CCAA",$B19,"TramoEdad",Y$1)</f>
        <v>#REF!</v>
      </c>
      <c r="Z19" s="235" t="e">
        <f t="shared" si="9"/>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f t="shared" si="2"/>
        <v>4963703</v>
      </c>
      <c r="E20" s="186">
        <f t="shared" si="0"/>
        <v>10.623686674094845</v>
      </c>
      <c r="F20" s="226"/>
      <c r="G20" s="234">
        <f>'3solcasaad'!G20</f>
        <v>4017065</v>
      </c>
      <c r="H20" s="570">
        <f t="shared" si="3"/>
        <v>10.622988669339216</v>
      </c>
      <c r="I20" s="226"/>
      <c r="J20" s="234">
        <f>'3solcasaad'!J20</f>
        <v>669229</v>
      </c>
      <c r="K20" s="570">
        <f t="shared" si="4"/>
        <v>11.086271708570251</v>
      </c>
      <c r="L20" s="226"/>
      <c r="M20" s="234">
        <f>'3solcasaad'!M20</f>
        <v>277409</v>
      </c>
      <c r="N20" s="570">
        <f t="shared" si="1"/>
        <v>9.660450028642618</v>
      </c>
      <c r="O20" s="226"/>
      <c r="P20" s="236" t="e">
        <f t="shared" si="5"/>
        <v>#REF!</v>
      </c>
      <c r="Q20" s="237" t="e">
        <f t="shared" si="6"/>
        <v>#REF!</v>
      </c>
      <c r="R20" s="226"/>
      <c r="S20" s="234" t="e">
        <f>GETPIVOTDATA("Cuenta número de expedientes",#REF!,"CCAA",$B20,"TramoEdad",S$1)</f>
        <v>#REF!</v>
      </c>
      <c r="T20" s="235" t="e">
        <f t="shared" si="7"/>
        <v>#REF!</v>
      </c>
      <c r="U20" s="226"/>
      <c r="V20" s="234" t="e">
        <f>GETPIVOTDATA("Cuenta número de expedientes",#REF!,"CCAA",$B20,"TramoEdad",V$1)</f>
        <v>#REF!</v>
      </c>
      <c r="W20" s="235" t="e">
        <f t="shared" si="8"/>
        <v>#REF!</v>
      </c>
      <c r="X20" s="226"/>
      <c r="Y20" s="234" t="e">
        <f>GETPIVOTDATA("Cuenta número de expedientes",#REF!,"CCAA",$B20,"TramoEdad",Y$1)</f>
        <v>#REF!</v>
      </c>
      <c r="Z20" s="235" t="e">
        <f t="shared" si="9"/>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f t="shared" si="2"/>
        <v>1072863</v>
      </c>
      <c r="E21" s="186">
        <f t="shared" si="0"/>
        <v>2.2962212598597094</v>
      </c>
      <c r="F21" s="226"/>
      <c r="G21" s="234">
        <f>'3solcasaad'!G21</f>
        <v>853665</v>
      </c>
      <c r="H21" s="570">
        <f t="shared" si="3"/>
        <v>2.2574873999826894</v>
      </c>
      <c r="I21" s="226"/>
      <c r="J21" s="234">
        <f>'3solcasaad'!J21</f>
        <v>141083</v>
      </c>
      <c r="K21" s="570">
        <f t="shared" si="4"/>
        <v>2.3371438946313097</v>
      </c>
      <c r="L21" s="226"/>
      <c r="M21" s="234">
        <f>'3solcasaad'!M21</f>
        <v>78115</v>
      </c>
      <c r="N21" s="570">
        <f t="shared" si="1"/>
        <v>2.720265218458731</v>
      </c>
      <c r="O21" s="226"/>
      <c r="P21" s="236" t="e">
        <f t="shared" si="5"/>
        <v>#REF!</v>
      </c>
      <c r="Q21" s="237" t="e">
        <f t="shared" si="6"/>
        <v>#REF!</v>
      </c>
      <c r="R21" s="226"/>
      <c r="S21" s="234" t="e">
        <f>GETPIVOTDATA("Cuenta número de expedientes",#REF!,"CCAA",$B21,"TramoEdad",S$1)</f>
        <v>#REF!</v>
      </c>
      <c r="T21" s="235" t="e">
        <f t="shared" si="7"/>
        <v>#REF!</v>
      </c>
      <c r="U21" s="226"/>
      <c r="V21" s="234" t="e">
        <f>GETPIVOTDATA("Cuenta número de expedientes",#REF!,"CCAA",$B21,"TramoEdad",V$1)</f>
        <v>#REF!</v>
      </c>
      <c r="W21" s="235" t="e">
        <f t="shared" si="8"/>
        <v>#REF!</v>
      </c>
      <c r="X21" s="226"/>
      <c r="Y21" s="234" t="e">
        <f>GETPIVOTDATA("Cuenta número de expedientes",#REF!,"CCAA",$B21,"TramoEdad",Y$1)</f>
        <v>#REF!</v>
      </c>
      <c r="Z21" s="235" t="e">
        <f t="shared" si="9"/>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f t="shared" si="2"/>
        <v>2701743</v>
      </c>
      <c r="E22" s="186">
        <f t="shared" si="0"/>
        <v>5.7824714947548292</v>
      </c>
      <c r="F22" s="226"/>
      <c r="G22" s="234">
        <f>'3solcasaad'!G22</f>
        <v>2028813</v>
      </c>
      <c r="H22" s="570">
        <f t="shared" si="3"/>
        <v>5.365125411515149</v>
      </c>
      <c r="I22" s="226"/>
      <c r="J22" s="234">
        <f>'3solcasaad'!J22</f>
        <v>434138</v>
      </c>
      <c r="K22" s="570">
        <f t="shared" si="4"/>
        <v>7.1918159957432684</v>
      </c>
      <c r="L22" s="226"/>
      <c r="M22" s="234">
        <f>'3solcasaad'!M22</f>
        <v>238792</v>
      </c>
      <c r="N22" s="570">
        <f t="shared" si="1"/>
        <v>8.3156573263290952</v>
      </c>
      <c r="O22" s="226"/>
      <c r="P22" s="236" t="e">
        <f t="shared" si="5"/>
        <v>#REF!</v>
      </c>
      <c r="Q22" s="237" t="e">
        <f t="shared" si="6"/>
        <v>#REF!</v>
      </c>
      <c r="R22" s="226"/>
      <c r="S22" s="234" t="e">
        <f>GETPIVOTDATA("Cuenta número de expedientes",#REF!,"CCAA",$B22,"TramoEdad",S$1)</f>
        <v>#REF!</v>
      </c>
      <c r="T22" s="235" t="e">
        <f t="shared" si="7"/>
        <v>#REF!</v>
      </c>
      <c r="U22" s="226"/>
      <c r="V22" s="234" t="e">
        <f>GETPIVOTDATA("Cuenta número de expedientes",#REF!,"CCAA",$B22,"TramoEdad",V$1)</f>
        <v>#REF!</v>
      </c>
      <c r="W22" s="235" t="e">
        <f t="shared" si="8"/>
        <v>#REF!</v>
      </c>
      <c r="X22" s="226"/>
      <c r="Y22" s="234" t="e">
        <f>GETPIVOTDATA("Cuenta número de expedientes",#REF!,"CCAA",$B22,"TramoEdad",Y$1)</f>
        <v>#REF!</v>
      </c>
      <c r="Z22" s="235" t="e">
        <f t="shared" si="9"/>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f t="shared" si="2"/>
        <v>6578079</v>
      </c>
      <c r="E23" s="186">
        <f t="shared" si="0"/>
        <v>14.078894368467079</v>
      </c>
      <c r="F23" s="226"/>
      <c r="G23" s="234">
        <f>'3solcasaad'!G23</f>
        <v>5423824</v>
      </c>
      <c r="H23" s="570">
        <f t="shared" si="3"/>
        <v>14.343113914385279</v>
      </c>
      <c r="I23" s="226"/>
      <c r="J23" s="234">
        <f>'3solcasaad'!J23</f>
        <v>793640</v>
      </c>
      <c r="K23" s="570">
        <f t="shared" si="4"/>
        <v>13.147231633401562</v>
      </c>
      <c r="L23" s="226"/>
      <c r="M23" s="234">
        <f>'3solcasaad'!M23</f>
        <v>360615</v>
      </c>
      <c r="N23" s="570">
        <f t="shared" si="1"/>
        <v>12.55800347890284</v>
      </c>
      <c r="O23" s="226"/>
      <c r="P23" s="236" t="e">
        <f t="shared" si="5"/>
        <v>#REF!</v>
      </c>
      <c r="Q23" s="237" t="e">
        <f t="shared" si="6"/>
        <v>#REF!</v>
      </c>
      <c r="R23" s="226"/>
      <c r="S23" s="234" t="e">
        <f>GETPIVOTDATA("Cuenta número de expedientes",#REF!,"CCAA",$B23,"TramoEdad",S$1)</f>
        <v>#REF!</v>
      </c>
      <c r="T23" s="235" t="e">
        <f t="shared" si="7"/>
        <v>#REF!</v>
      </c>
      <c r="U23" s="226"/>
      <c r="V23" s="234" t="e">
        <f>GETPIVOTDATA("Cuenta número de expedientes",#REF!,"CCAA",$B23,"TramoEdad",V$1)</f>
        <v>#REF!</v>
      </c>
      <c r="W23" s="235" t="e">
        <f t="shared" si="8"/>
        <v>#REF!</v>
      </c>
      <c r="X23" s="226"/>
      <c r="Y23" s="234" t="e">
        <f>GETPIVOTDATA("Cuenta número de expedientes",#REF!,"CCAA",$B23,"TramoEdad",Y$1)</f>
        <v>#REF!</v>
      </c>
      <c r="Z23" s="235" t="e">
        <f t="shared" si="9"/>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f t="shared" si="2"/>
        <v>1478509</v>
      </c>
      <c r="E24" s="186">
        <f t="shared" si="0"/>
        <v>3.1644150266100319</v>
      </c>
      <c r="F24" s="226"/>
      <c r="G24" s="234">
        <f>'3solcasaad'!G24</f>
        <v>1249999</v>
      </c>
      <c r="H24" s="570">
        <f t="shared" si="3"/>
        <v>3.3055788775350536</v>
      </c>
      <c r="I24" s="226"/>
      <c r="J24" s="234">
        <f>'3solcasaad'!J24</f>
        <v>159024</v>
      </c>
      <c r="K24" s="570">
        <f t="shared" si="4"/>
        <v>2.6343497848773372</v>
      </c>
      <c r="L24" s="226"/>
      <c r="M24" s="234">
        <f>'3solcasaad'!M24</f>
        <v>69486</v>
      </c>
      <c r="N24" s="570">
        <f t="shared" si="1"/>
        <v>2.4197701973990067</v>
      </c>
      <c r="O24" s="226"/>
      <c r="P24" s="236" t="e">
        <f t="shared" si="5"/>
        <v>#REF!</v>
      </c>
      <c r="Q24" s="237" t="e">
        <f t="shared" si="6"/>
        <v>#REF!</v>
      </c>
      <c r="R24" s="226"/>
      <c r="S24" s="234" t="e">
        <f>GETPIVOTDATA("Cuenta número de expedientes",#REF!,"CCAA",$B24,"TramoEdad",S$1)</f>
        <v>#REF!</v>
      </c>
      <c r="T24" s="235" t="e">
        <f t="shared" si="7"/>
        <v>#REF!</v>
      </c>
      <c r="U24" s="226"/>
      <c r="V24" s="234" t="e">
        <f>GETPIVOTDATA("Cuenta número de expedientes",#REF!,"CCAA",$B24,"TramoEdad",V$1)</f>
        <v>#REF!</v>
      </c>
      <c r="W24" s="235" t="e">
        <f t="shared" si="8"/>
        <v>#REF!</v>
      </c>
      <c r="X24" s="226"/>
      <c r="Y24" s="234" t="e">
        <f>GETPIVOTDATA("Cuenta número de expedientes",#REF!,"CCAA",$B24,"TramoEdad",Y$1)</f>
        <v>#REF!</v>
      </c>
      <c r="Z24" s="235" t="e">
        <f t="shared" si="9"/>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f t="shared" si="2"/>
        <v>647554</v>
      </c>
      <c r="E25" s="186">
        <f t="shared" si="0"/>
        <v>1.385943276734489</v>
      </c>
      <c r="F25" s="226"/>
      <c r="G25" s="238">
        <f>'3solcasaad'!G25</f>
        <v>521118</v>
      </c>
      <c r="H25" s="570">
        <f t="shared" si="3"/>
        <v>1.3780784252653899</v>
      </c>
      <c r="I25" s="226"/>
      <c r="J25" s="238">
        <f>'3solcasaad'!J25</f>
        <v>84596</v>
      </c>
      <c r="K25" s="570">
        <f t="shared" si="4"/>
        <v>1.4013951001200022</v>
      </c>
      <c r="L25" s="226"/>
      <c r="M25" s="238">
        <f>'3solcasaad'!M25</f>
        <v>41840</v>
      </c>
      <c r="N25" s="570">
        <f t="shared" si="1"/>
        <v>1.4570299781132088</v>
      </c>
      <c r="O25" s="226"/>
      <c r="P25" s="241" t="e">
        <f t="shared" si="5"/>
        <v>#REF!</v>
      </c>
      <c r="Q25" s="237" t="e">
        <f t="shared" si="6"/>
        <v>#REF!</v>
      </c>
      <c r="R25" s="226"/>
      <c r="S25" s="238" t="e">
        <f>GETPIVOTDATA("Cuenta número de expedientes",#REF!,"CCAA",$B25,"TramoEdad",S$1)</f>
        <v>#REF!</v>
      </c>
      <c r="T25" s="235" t="e">
        <f t="shared" si="7"/>
        <v>#REF!</v>
      </c>
      <c r="U25" s="226"/>
      <c r="V25" s="238" t="e">
        <f>GETPIVOTDATA("Cuenta número de expedientes",#REF!,"CCAA",$B25,"TramoEdad",V$1)</f>
        <v>#REF!</v>
      </c>
      <c r="W25" s="235" t="e">
        <f t="shared" si="8"/>
        <v>#REF!</v>
      </c>
      <c r="X25" s="226"/>
      <c r="Y25" s="238" t="e">
        <f>GETPIVOTDATA("Cuenta número de expedientes",#REF!,"CCAA",$B25,"TramoEdad",Y$1)</f>
        <v>#REF!</v>
      </c>
      <c r="Z25" s="235" t="e">
        <f t="shared" si="9"/>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f t="shared" si="2"/>
        <v>2199088</v>
      </c>
      <c r="E26" s="186">
        <f t="shared" si="0"/>
        <v>4.7066518445527237</v>
      </c>
      <c r="F26" s="226"/>
      <c r="G26" s="238">
        <f>'3solcasaad'!G26</f>
        <v>1714987</v>
      </c>
      <c r="H26" s="570">
        <f t="shared" si="3"/>
        <v>4.5352234701365433</v>
      </c>
      <c r="I26" s="226"/>
      <c r="J26" s="238">
        <f>'3solcasaad'!J26</f>
        <v>324460</v>
      </c>
      <c r="K26" s="570">
        <f t="shared" si="4"/>
        <v>5.3749190763740122</v>
      </c>
      <c r="L26" s="226"/>
      <c r="M26" s="238">
        <f>'3solcasaad'!M26</f>
        <v>159641</v>
      </c>
      <c r="N26" s="570">
        <f t="shared" si="1"/>
        <v>5.5593145969400277</v>
      </c>
      <c r="O26" s="226"/>
      <c r="P26" s="241" t="e">
        <f t="shared" si="5"/>
        <v>#REF!</v>
      </c>
      <c r="Q26" s="237" t="e">
        <f t="shared" si="6"/>
        <v>#REF!</v>
      </c>
      <c r="R26" s="226"/>
      <c r="S26" s="238" t="e">
        <f>GETPIVOTDATA("Cuenta número de expedientes",#REF!,"CCAA",$B26,"TramoEdad",S$1)</f>
        <v>#REF!</v>
      </c>
      <c r="T26" s="235" t="e">
        <f t="shared" si="7"/>
        <v>#REF!</v>
      </c>
      <c r="U26" s="226"/>
      <c r="V26" s="238" t="e">
        <f>GETPIVOTDATA("Cuenta número de expedientes",#REF!,"CCAA",$B26,"TramoEdad",V$1)</f>
        <v>#REF!</v>
      </c>
      <c r="W26" s="235" t="e">
        <f t="shared" si="8"/>
        <v>#REF!</v>
      </c>
      <c r="X26" s="226"/>
      <c r="Y26" s="238" t="e">
        <f>GETPIVOTDATA("Cuenta número de expedientes",#REF!,"CCAA",$B26,"TramoEdad",Y$1)</f>
        <v>#REF!</v>
      </c>
      <c r="Z26" s="235" t="e">
        <f t="shared" si="9"/>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f t="shared" si="2"/>
        <v>315675</v>
      </c>
      <c r="E27" s="187">
        <f t="shared" si="0"/>
        <v>0.67563113482915682</v>
      </c>
      <c r="F27" s="226"/>
      <c r="G27" s="238">
        <f>'3solcasaad'!G27</f>
        <v>250290</v>
      </c>
      <c r="H27" s="571">
        <f t="shared" si="3"/>
        <v>0.66188319931315831</v>
      </c>
      <c r="I27" s="226"/>
      <c r="J27" s="238">
        <f>'3solcasaad'!J27</f>
        <v>42318</v>
      </c>
      <c r="K27" s="571">
        <f t="shared" si="4"/>
        <v>0.70102886480304327</v>
      </c>
      <c r="L27" s="226"/>
      <c r="M27" s="238">
        <f>'3solcasaad'!M27</f>
        <v>23067</v>
      </c>
      <c r="N27" s="571">
        <f t="shared" si="1"/>
        <v>0.80328179983597969</v>
      </c>
      <c r="O27" s="226"/>
      <c r="P27" s="241" t="e">
        <f t="shared" si="5"/>
        <v>#REF!</v>
      </c>
      <c r="Q27" s="243" t="e">
        <f t="shared" si="6"/>
        <v>#REF!</v>
      </c>
      <c r="R27" s="226"/>
      <c r="S27" s="238" t="e">
        <f>GETPIVOTDATA("Cuenta número de expedientes",#REF!,"CCAA",$B27,"TramoEdad",S$1)</f>
        <v>#REF!</v>
      </c>
      <c r="T27" s="242" t="e">
        <f t="shared" si="7"/>
        <v>#REF!</v>
      </c>
      <c r="U27" s="226"/>
      <c r="V27" s="238" t="e">
        <f>GETPIVOTDATA("Cuenta número de expedientes",#REF!,"CCAA",$B27,"TramoEdad",V$1)</f>
        <v>#REF!</v>
      </c>
      <c r="W27" s="242" t="e">
        <f t="shared" si="8"/>
        <v>#REF!</v>
      </c>
      <c r="X27" s="226"/>
      <c r="Y27" s="238" t="e">
        <f>GETPIVOTDATA("Cuenta número de expedientes",#REF!,"CCAA",$B27,"TramoEdad",Y$1)</f>
        <v>#REF!</v>
      </c>
      <c r="Z27" s="242" t="e">
        <f t="shared" si="9"/>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f t="shared" si="2"/>
        <v>171528</v>
      </c>
      <c r="E28" s="188">
        <f t="shared" si="0"/>
        <v>0.36711699467799358</v>
      </c>
      <c r="F28" s="226"/>
      <c r="G28" s="245">
        <f>'3solcasaad'!G28</f>
        <v>153112</v>
      </c>
      <c r="H28" s="572">
        <f t="shared" si="3"/>
        <v>0.40489935839720442</v>
      </c>
      <c r="I28" s="226"/>
      <c r="J28" s="245">
        <f>'3solcasaad'!J28</f>
        <v>13498</v>
      </c>
      <c r="K28" s="572">
        <f t="shared" si="4"/>
        <v>0.22360432007919748</v>
      </c>
      <c r="L28" s="226"/>
      <c r="M28" s="245">
        <f>'3solcasaad'!M28</f>
        <v>4918</v>
      </c>
      <c r="N28" s="572">
        <f t="shared" si="1"/>
        <v>0.17126370536235089</v>
      </c>
      <c r="O28" s="226"/>
      <c r="P28" s="247" t="e">
        <f t="shared" si="5"/>
        <v>#REF!</v>
      </c>
      <c r="Q28" s="248" t="e">
        <f t="shared" si="6"/>
        <v>#REF!</v>
      </c>
      <c r="R28" s="226"/>
      <c r="S28" s="245" t="e">
        <f>GETPIVOTDATA("Cuenta número de expedientes",#REF!,"CCAA","Ceuta","TramoEdad",S$1)+GETPIVOTDATA("Cuenta número de expedientes",#REF!,"CCAA","Melilla","TramoEdad",S$1)</f>
        <v>#REF!</v>
      </c>
      <c r="T28" s="246" t="e">
        <f t="shared" si="7"/>
        <v>#REF!</v>
      </c>
      <c r="U28" s="226"/>
      <c r="V28" s="245" t="e">
        <f>GETPIVOTDATA("Cuenta número de expedientes",#REF!,"CCAA","Ceuta","TramoEdad",V$1)+GETPIVOTDATA("Cuenta número de expedientes",#REF!,"CCAA","Melilla","TramoEdad",V$1)</f>
        <v>#REF!</v>
      </c>
      <c r="W28" s="246" t="e">
        <f t="shared" si="8"/>
        <v>#REF!</v>
      </c>
      <c r="X28" s="226"/>
      <c r="Y28" s="245" t="e">
        <f>GETPIVOTDATA("Cuenta número de expedientes",#REF!,"CCAA","Ceuta","TramoEdad",Y$1)+GETPIVOTDATA("Cuenta número de expedientes",#REF!,"CCAA","Melilla","TramoEdad",Y$1)</f>
        <v>#REF!</v>
      </c>
      <c r="Z28" s="246" t="e">
        <f t="shared" si="9"/>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SUM(P11:P28)</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71" t="s">
        <v>227</v>
      </c>
      <c r="C33" s="1071"/>
      <c r="D33" s="1071"/>
      <c r="E33" s="1071"/>
      <c r="F33" s="1071"/>
      <c r="G33" s="1071"/>
      <c r="H33" s="1071"/>
      <c r="I33" s="1071"/>
      <c r="J33" s="1071"/>
      <c r="K33" s="1071"/>
      <c r="L33" s="1071"/>
      <c r="M33" s="1071"/>
      <c r="O33" s="259"/>
    </row>
    <row r="34" spans="2:19" ht="29.25" customHeight="1" x14ac:dyDescent="0.2">
      <c r="B34" s="1078"/>
      <c r="C34" s="1078"/>
      <c r="D34" s="1078"/>
      <c r="E34" s="1078"/>
      <c r="F34" s="1078"/>
      <c r="G34" s="1078"/>
      <c r="H34" s="1078"/>
      <c r="I34" s="1078"/>
      <c r="J34" s="1078"/>
      <c r="K34" s="1078"/>
      <c r="L34" s="1078"/>
      <c r="M34" s="1078"/>
      <c r="N34" s="1078"/>
      <c r="O34" s="1078"/>
      <c r="P34" s="1078"/>
      <c r="Q34" s="262"/>
      <c r="R34" s="262"/>
      <c r="S34" s="262"/>
    </row>
    <row r="35" spans="2:19" ht="4.5" customHeight="1" x14ac:dyDescent="0.2">
      <c r="B35" s="1079"/>
      <c r="C35" s="1079"/>
      <c r="D35" s="1079"/>
      <c r="E35" s="1079"/>
      <c r="F35" s="1079"/>
      <c r="G35" s="1079"/>
      <c r="H35" s="1079"/>
      <c r="I35" s="1079"/>
      <c r="J35" s="1079"/>
      <c r="K35" s="1079"/>
      <c r="L35" s="1079"/>
      <c r="M35" s="1079"/>
      <c r="N35" s="1079"/>
      <c r="O35" s="1079"/>
      <c r="P35" s="1079"/>
      <c r="Q35" s="262"/>
      <c r="R35" s="262"/>
      <c r="S35" s="262"/>
    </row>
    <row r="38" spans="2:19" x14ac:dyDescent="0.2">
      <c r="L38" s="263"/>
      <c r="M38" s="263"/>
      <c r="N38" s="263"/>
    </row>
  </sheetData>
  <mergeCells count="22">
    <mergeCell ref="V7:W7"/>
    <mergeCell ref="P7:Q8"/>
    <mergeCell ref="B33:M33"/>
    <mergeCell ref="B34:P34"/>
    <mergeCell ref="B35:P35"/>
    <mergeCell ref="S7:T7"/>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38"/>
  <sheetViews>
    <sheetView showGridLines="0" zoomScaleNormal="100" workbookViewId="0">
      <selection activeCell="AE43" sqref="AE43"/>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97" bestFit="1" customWidth="1"/>
    <col min="26" max="26" width="7.7109375" style="297" bestFit="1" customWidth="1"/>
    <col min="27" max="27" width="11.42578125" style="297"/>
    <col min="28" max="30" width="2.42578125" style="297" bestFit="1" customWidth="1"/>
    <col min="31" max="31" width="13" style="297" bestFit="1" customWidth="1"/>
    <col min="32" max="32" width="3.42578125" style="297" bestFit="1" customWidth="1"/>
    <col min="33" max="33" width="3.85546875" style="297" customWidth="1"/>
    <col min="34" max="36" width="2.42578125" style="297" bestFit="1" customWidth="1"/>
    <col min="37" max="37" width="8.42578125" style="297" bestFit="1" customWidth="1"/>
    <col min="38" max="38" width="3.42578125" style="297" bestFit="1" customWidth="1"/>
    <col min="39" max="39" width="3.5703125" style="297" customWidth="1"/>
    <col min="40" max="42" width="2.42578125" style="297" bestFit="1" customWidth="1"/>
    <col min="43" max="43" width="8.42578125" style="297" bestFit="1" customWidth="1"/>
    <col min="44" max="44" width="4.140625" style="297" bestFit="1" customWidth="1"/>
    <col min="45" max="45" width="3.28515625" style="297" customWidth="1"/>
    <col min="46" max="46" width="4.28515625" style="297" bestFit="1" customWidth="1"/>
    <col min="47" max="47" width="2.42578125" style="297" bestFit="1" customWidth="1"/>
    <col min="48" max="48" width="4.28515625" style="297" bestFit="1" customWidth="1"/>
    <col min="49" max="49" width="8.42578125" style="297" bestFit="1" customWidth="1"/>
    <col min="50" max="50" width="4.28515625" style="297" bestFit="1" customWidth="1"/>
    <col min="51" max="16384" width="11.42578125" style="261"/>
  </cols>
  <sheetData>
    <row r="1" spans="1:50" s="201" customFormat="1" ht="15" customHeight="1" x14ac:dyDescent="0.2">
      <c r="B1" s="202"/>
      <c r="C1" s="203"/>
      <c r="F1" s="203"/>
      <c r="I1" s="203"/>
      <c r="O1" s="204"/>
      <c r="R1" s="203"/>
      <c r="Y1" s="714"/>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5" customFormat="1" ht="52.5" customHeight="1" x14ac:dyDescent="0.2">
      <c r="B2" s="1047"/>
      <c r="C2" s="1047"/>
      <c r="D2" s="1047"/>
      <c r="E2" s="1047"/>
      <c r="F2" s="1047"/>
      <c r="G2" s="1047"/>
      <c r="H2" s="1047"/>
      <c r="I2" s="1047"/>
      <c r="O2" s="207"/>
      <c r="Y2" s="61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48"/>
      <c r="C3" s="1048"/>
      <c r="D3" s="1048"/>
      <c r="E3" s="1048"/>
      <c r="F3" s="1048"/>
      <c r="G3" s="1048"/>
      <c r="H3" s="1048"/>
      <c r="I3" s="1048"/>
      <c r="O3" s="207"/>
      <c r="Y3" s="61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17.25" customHeight="1" x14ac:dyDescent="0.2">
      <c r="A4" s="1048" t="s">
        <v>420</v>
      </c>
      <c r="B4" s="1048"/>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1048"/>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49" t="str">
        <f>porsaad!B6</f>
        <v>Situación a 30 de noviembre de 2023</v>
      </c>
      <c r="C5" s="1049"/>
      <c r="D5" s="1049"/>
      <c r="E5" s="1049"/>
      <c r="F5" s="1049"/>
      <c r="G5" s="1049"/>
      <c r="H5" s="1049"/>
      <c r="I5" s="1049"/>
      <c r="J5" s="1049"/>
      <c r="K5" s="1049"/>
      <c r="L5" s="1049"/>
      <c r="M5" s="1049"/>
      <c r="N5" s="1049"/>
      <c r="O5" s="1049"/>
      <c r="P5" s="1049"/>
      <c r="Q5" s="1049"/>
      <c r="R5" s="1049"/>
      <c r="S5" s="1049"/>
      <c r="T5" s="1049"/>
      <c r="U5" s="1049"/>
      <c r="V5" s="1049"/>
      <c r="W5" s="1049"/>
      <c r="X5" s="1049"/>
      <c r="Y5" s="1049"/>
      <c r="Z5" s="1049"/>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617" customFormat="1" ht="6" customHeight="1" x14ac:dyDescent="0.2"/>
    <row r="7" spans="1:50" s="431" customFormat="1" ht="12.75" customHeight="1" x14ac:dyDescent="0.2">
      <c r="A7" s="715"/>
      <c r="B7" s="1127" t="s">
        <v>15</v>
      </c>
      <c r="C7" s="675"/>
      <c r="D7" s="1128" t="s">
        <v>218</v>
      </c>
      <c r="E7" s="1128"/>
      <c r="F7" s="675"/>
      <c r="G7" s="1128"/>
      <c r="H7" s="1128"/>
      <c r="I7" s="675"/>
      <c r="J7" s="1128"/>
      <c r="K7" s="1128"/>
      <c r="L7" s="675"/>
      <c r="M7" s="1128"/>
      <c r="N7" s="1128"/>
      <c r="O7" s="675"/>
      <c r="P7" s="1128" t="s">
        <v>33</v>
      </c>
      <c r="Q7" s="1128"/>
      <c r="R7" s="675"/>
      <c r="S7" s="1128"/>
      <c r="T7" s="1128"/>
      <c r="U7" s="675"/>
      <c r="V7" s="1128"/>
      <c r="W7" s="1128"/>
      <c r="X7" s="675"/>
      <c r="Y7" s="1092"/>
      <c r="Z7" s="1092"/>
      <c r="AA7" s="672"/>
      <c r="AB7" s="672"/>
      <c r="AC7" s="596"/>
      <c r="AD7" s="596"/>
      <c r="AE7" s="596"/>
      <c r="AF7" s="596"/>
      <c r="AG7" s="596"/>
      <c r="AH7" s="596"/>
      <c r="AI7" s="597"/>
      <c r="AJ7" s="596"/>
      <c r="AK7" s="596"/>
      <c r="AL7" s="596"/>
      <c r="AM7" s="596"/>
      <c r="AN7" s="596"/>
      <c r="AO7" s="596"/>
      <c r="AP7" s="596"/>
      <c r="AQ7" s="596"/>
      <c r="AR7" s="596"/>
      <c r="AS7" s="596"/>
      <c r="AT7" s="596"/>
      <c r="AU7" s="596"/>
      <c r="AV7" s="596"/>
      <c r="AW7" s="596"/>
      <c r="AX7" s="596"/>
    </row>
    <row r="8" spans="1:50" s="431" customFormat="1" ht="33.75" customHeight="1" x14ac:dyDescent="0.2">
      <c r="A8" s="715"/>
      <c r="B8" s="1127"/>
      <c r="C8" s="675"/>
      <c r="D8" s="1128"/>
      <c r="E8" s="1128"/>
      <c r="F8" s="675"/>
      <c r="G8" s="1128" t="s">
        <v>177</v>
      </c>
      <c r="H8" s="1128"/>
      <c r="I8" s="675"/>
      <c r="J8" s="1128" t="s">
        <v>183</v>
      </c>
      <c r="K8" s="1128"/>
      <c r="L8" s="675"/>
      <c r="M8" s="1128" t="s">
        <v>178</v>
      </c>
      <c r="N8" s="1128"/>
      <c r="O8" s="675"/>
      <c r="P8" s="1128"/>
      <c r="Q8" s="1128"/>
      <c r="R8" s="675"/>
      <c r="S8" s="1128" t="s">
        <v>184</v>
      </c>
      <c r="T8" s="1128"/>
      <c r="U8" s="675"/>
      <c r="V8" s="1128" t="s">
        <v>185</v>
      </c>
      <c r="W8" s="1128"/>
      <c r="X8" s="675"/>
      <c r="Y8" s="1092" t="s">
        <v>186</v>
      </c>
      <c r="Z8" s="1092"/>
      <c r="AA8" s="672"/>
      <c r="AB8" s="672"/>
      <c r="AC8" s="596"/>
      <c r="AD8" s="596"/>
      <c r="AE8" s="596"/>
      <c r="AF8" s="596"/>
      <c r="AG8" s="596"/>
      <c r="AH8" s="596"/>
      <c r="AI8" s="597"/>
      <c r="AJ8" s="596"/>
      <c r="AK8" s="596"/>
      <c r="AL8" s="596"/>
      <c r="AM8" s="596"/>
      <c r="AN8" s="596"/>
      <c r="AO8" s="596"/>
      <c r="AP8" s="596"/>
      <c r="AQ8" s="596"/>
      <c r="AR8" s="596"/>
      <c r="AS8" s="596"/>
      <c r="AT8" s="596"/>
      <c r="AU8" s="596"/>
      <c r="AV8" s="596"/>
      <c r="AW8" s="596"/>
      <c r="AX8" s="596"/>
    </row>
    <row r="9" spans="1:50" s="435" customFormat="1" ht="36.75" customHeight="1" x14ac:dyDescent="0.2">
      <c r="A9" s="716"/>
      <c r="B9" s="1127"/>
      <c r="C9" s="506"/>
      <c r="D9" s="676" t="s">
        <v>12</v>
      </c>
      <c r="E9" s="676" t="s">
        <v>13</v>
      </c>
      <c r="F9" s="506"/>
      <c r="G9" s="676" t="s">
        <v>12</v>
      </c>
      <c r="H9" s="433" t="s">
        <v>13</v>
      </c>
      <c r="I9" s="506"/>
      <c r="J9" s="676" t="s">
        <v>12</v>
      </c>
      <c r="K9" s="433" t="s">
        <v>13</v>
      </c>
      <c r="L9" s="506"/>
      <c r="M9" s="676" t="s">
        <v>12</v>
      </c>
      <c r="N9" s="433" t="s">
        <v>13</v>
      </c>
      <c r="O9" s="506"/>
      <c r="P9" s="676" t="s">
        <v>12</v>
      </c>
      <c r="Q9" s="676" t="s">
        <v>119</v>
      </c>
      <c r="R9" s="506"/>
      <c r="S9" s="676" t="s">
        <v>12</v>
      </c>
      <c r="T9" s="433" t="s">
        <v>119</v>
      </c>
      <c r="U9" s="506"/>
      <c r="V9" s="676" t="s">
        <v>12</v>
      </c>
      <c r="W9" s="433" t="s">
        <v>13</v>
      </c>
      <c r="X9" s="506"/>
      <c r="Y9" s="599" t="s">
        <v>12</v>
      </c>
      <c r="Z9" s="583" t="s">
        <v>13</v>
      </c>
      <c r="AA9" s="583"/>
      <c r="AB9" s="584"/>
      <c r="AC9" s="585"/>
      <c r="AD9" s="585"/>
      <c r="AE9" s="585"/>
      <c r="AF9" s="585"/>
      <c r="AG9" s="600"/>
      <c r="AH9" s="600"/>
      <c r="AI9" s="600"/>
      <c r="AJ9" s="600"/>
      <c r="AK9" s="600"/>
      <c r="AL9" s="600"/>
      <c r="AM9" s="600"/>
      <c r="AN9" s="600"/>
      <c r="AO9" s="600"/>
      <c r="AP9" s="600"/>
      <c r="AQ9" s="600"/>
      <c r="AR9" s="600"/>
      <c r="AS9" s="600"/>
      <c r="AT9" s="600"/>
      <c r="AU9" s="600"/>
      <c r="AV9" s="600"/>
      <c r="AW9" s="600"/>
      <c r="AX9" s="600"/>
    </row>
    <row r="10" spans="1:50" s="231" customFormat="1" ht="4.5" customHeight="1" x14ac:dyDescent="0.2">
      <c r="A10" s="677"/>
      <c r="B10" s="430"/>
      <c r="C10" s="513"/>
      <c r="D10" s="430"/>
      <c r="E10" s="430"/>
      <c r="F10" s="513"/>
      <c r="G10" s="430"/>
      <c r="H10" s="430"/>
      <c r="I10" s="513"/>
      <c r="J10" s="430"/>
      <c r="K10" s="430"/>
      <c r="L10" s="513"/>
      <c r="M10" s="430"/>
      <c r="N10" s="430"/>
      <c r="O10" s="513"/>
      <c r="P10" s="430"/>
      <c r="Q10" s="430"/>
      <c r="R10" s="513"/>
      <c r="S10" s="430"/>
      <c r="T10" s="430"/>
      <c r="U10" s="513"/>
      <c r="V10" s="430"/>
      <c r="W10" s="430"/>
      <c r="X10" s="513"/>
      <c r="Y10" s="672"/>
      <c r="Z10" s="672"/>
      <c r="AA10" s="672"/>
      <c r="AB10" s="584"/>
      <c r="AC10" s="585"/>
      <c r="AD10" s="585"/>
      <c r="AE10" s="585"/>
      <c r="AF10" s="585"/>
      <c r="AG10" s="587"/>
      <c r="AH10" s="587"/>
      <c r="AI10" s="587"/>
      <c r="AJ10" s="587"/>
      <c r="AK10" s="587"/>
      <c r="AL10" s="587"/>
      <c r="AM10" s="587"/>
      <c r="AN10" s="587"/>
      <c r="AO10" s="587"/>
      <c r="AP10" s="587"/>
      <c r="AQ10" s="587"/>
      <c r="AR10" s="587"/>
      <c r="AS10" s="587"/>
      <c r="AT10" s="587"/>
      <c r="AU10" s="587"/>
      <c r="AV10" s="587"/>
      <c r="AW10" s="587"/>
      <c r="AX10" s="587"/>
    </row>
    <row r="11" spans="1:50" s="231" customFormat="1" ht="18" customHeight="1" x14ac:dyDescent="0.15">
      <c r="A11" s="677"/>
      <c r="B11" s="678" t="s">
        <v>11</v>
      </c>
      <c r="C11" s="679"/>
      <c r="D11" s="680">
        <f>G11+J11+M11</f>
        <v>8500187</v>
      </c>
      <c r="E11" s="681">
        <f t="shared" ref="E11:E28" si="0">D11*100/$D$30</f>
        <v>17.904395579860061</v>
      </c>
      <c r="F11" s="679"/>
      <c r="G11" s="682">
        <f>'20pobl'!J12</f>
        <v>6973199</v>
      </c>
      <c r="H11" s="683">
        <f>G11*100/$G$30</f>
        <v>18.352257489589149</v>
      </c>
      <c r="I11" s="679"/>
      <c r="J11" s="682">
        <f>'20pobl'!Q12</f>
        <v>1106846</v>
      </c>
      <c r="K11" s="683">
        <f>J11*100/$J$30</f>
        <v>16.733562354496399</v>
      </c>
      <c r="L11" s="679"/>
      <c r="M11" s="682">
        <f>'20pobl'!X12</f>
        <v>420142</v>
      </c>
      <c r="N11" s="683">
        <f t="shared" ref="N11:N28" si="1">M11*100/$M$30</f>
        <v>14.66728900119149</v>
      </c>
      <c r="O11" s="679"/>
      <c r="P11" s="684">
        <f t="shared" ref="P11:P28" si="2">S11+V11+Y11</f>
        <v>394981</v>
      </c>
      <c r="Q11" s="685">
        <f>P11*100/D11</f>
        <v>4.6467330659901949</v>
      </c>
      <c r="R11" s="679"/>
      <c r="S11" s="682">
        <f>'34adictcasaad'!G12</f>
        <v>114189</v>
      </c>
      <c r="T11" s="686">
        <f>S11*100/G11</f>
        <v>1.6375411055958677</v>
      </c>
      <c r="U11" s="679"/>
      <c r="V11" s="682">
        <f>'34adictcasaad'!J12</f>
        <v>94511</v>
      </c>
      <c r="W11" s="686">
        <f>V11*100/J11</f>
        <v>8.5387669106632718</v>
      </c>
      <c r="X11" s="679"/>
      <c r="Y11" s="605">
        <f>'34adictcasaad'!M12</f>
        <v>186281</v>
      </c>
      <c r="Z11" s="609">
        <f>Y11*100/M11</f>
        <v>44.337628706484949</v>
      </c>
      <c r="AA11" s="588"/>
      <c r="AB11" s="589">
        <f t="shared" ref="AB11:AB28" si="3">_xlfn.RANK.EQ(Q11,Q$11:Q$30,0)</f>
        <v>4</v>
      </c>
      <c r="AC11" s="589">
        <v>1</v>
      </c>
      <c r="AD11" s="589">
        <f>MATCH(AC11,AB$11:AB$30,0)</f>
        <v>7</v>
      </c>
      <c r="AE11" s="590" t="str">
        <f t="shared" ref="AE11:AE29" si="4">INDEX(B$11:B$30,AD11,1)</f>
        <v>Castilla y León</v>
      </c>
      <c r="AF11" s="591">
        <f t="shared" ref="AF11:AF29" si="5">INDEX(Q$11:Q$30,AD11,1)</f>
        <v>6.1905303796614746</v>
      </c>
      <c r="AG11" s="587"/>
      <c r="AH11" s="589">
        <f>_xlfn.RANK.EQ(T11,T$11:T$30,0)</f>
        <v>4</v>
      </c>
      <c r="AI11" s="589">
        <v>1</v>
      </c>
      <c r="AJ11" s="589">
        <f>MATCH(AI11,AH$11:AH$30,0)</f>
        <v>18</v>
      </c>
      <c r="AK11" s="590" t="str">
        <f>INDEX(B$11:B$30,AJ11,1)</f>
        <v>Ceuta y Melilla</v>
      </c>
      <c r="AL11" s="591">
        <f>INDEX(T$11:T$30,AJ11,1)</f>
        <v>1.785942944177489</v>
      </c>
      <c r="AM11" s="587"/>
      <c r="AN11" s="589">
        <f>_xlfn.RANK.EQ(W11,W$11:W$30,0)</f>
        <v>1</v>
      </c>
      <c r="AO11" s="589">
        <v>1</v>
      </c>
      <c r="AP11" s="589">
        <f>MATCH(AO11,AN$11:AN$30,0)</f>
        <v>1</v>
      </c>
      <c r="AQ11" s="590" t="str">
        <f>INDEX(B$11:B$30,AP11,1)</f>
        <v>Andalucía</v>
      </c>
      <c r="AR11" s="591">
        <f>INDEX(W$11:W$30,AP11,1)</f>
        <v>8.5387669106632718</v>
      </c>
      <c r="AS11" s="587"/>
      <c r="AT11" s="589">
        <f>_xlfn.RANK.EQ(Z11,Z$11:Z$30,0)</f>
        <v>1</v>
      </c>
      <c r="AU11" s="589">
        <v>1</v>
      </c>
      <c r="AV11" s="589">
        <f>MATCH(AU11,AT$11:AT$30,0)</f>
        <v>1</v>
      </c>
      <c r="AW11" s="590" t="str">
        <f>INDEX(B$11:B$30,AV11,1)</f>
        <v>Andalucía</v>
      </c>
      <c r="AX11" s="591">
        <f>INDEX(Z$11:Z$30,AV11,1)</f>
        <v>44.337628706484949</v>
      </c>
    </row>
    <row r="12" spans="1:50" s="231" customFormat="1" ht="18" customHeight="1" x14ac:dyDescent="0.15">
      <c r="A12" s="677"/>
      <c r="B12" s="678" t="s">
        <v>10</v>
      </c>
      <c r="C12" s="679"/>
      <c r="D12" s="680">
        <f t="shared" ref="D12:D28" si="6">G12+J12+M12</f>
        <v>1326315</v>
      </c>
      <c r="E12" s="681">
        <f t="shared" si="0"/>
        <v>2.793687765163531</v>
      </c>
      <c r="F12" s="679"/>
      <c r="G12" s="682">
        <f>'20pobl'!J13</f>
        <v>1033381</v>
      </c>
      <c r="H12" s="683">
        <f t="shared" ref="H12:H28" si="7">G12*100/$G$30</f>
        <v>2.7196806224588062</v>
      </c>
      <c r="I12" s="679"/>
      <c r="J12" s="682">
        <f>'20pobl'!Q13</f>
        <v>195961</v>
      </c>
      <c r="K12" s="683">
        <f t="shared" ref="K12:K28" si="8">J12*100/$J$30</f>
        <v>2.9625852309620928</v>
      </c>
      <c r="L12" s="679"/>
      <c r="M12" s="682">
        <f>'20pobl'!X13</f>
        <v>96973</v>
      </c>
      <c r="N12" s="683">
        <f t="shared" si="1"/>
        <v>3.3853578464246428</v>
      </c>
      <c r="O12" s="679"/>
      <c r="P12" s="684">
        <f t="shared" si="2"/>
        <v>48404</v>
      </c>
      <c r="Q12" s="685">
        <f t="shared" ref="Q12:Q28" si="9">P12*100/D12</f>
        <v>3.6495101088353823</v>
      </c>
      <c r="R12" s="679"/>
      <c r="S12" s="682">
        <f>'34adictcasaad'!G13</f>
        <v>9821</v>
      </c>
      <c r="T12" s="686">
        <f t="shared" ref="T12:T28" si="10">S12*100/G12</f>
        <v>0.95037551493592387</v>
      </c>
      <c r="U12" s="679"/>
      <c r="V12" s="682">
        <f>'34adictcasaad'!J13</f>
        <v>9185</v>
      </c>
      <c r="W12" s="686">
        <f t="shared" ref="W12:W28" si="11">V12*100/J12</f>
        <v>4.6871571384101935</v>
      </c>
      <c r="X12" s="679"/>
      <c r="Y12" s="605">
        <f>'34adictcasaad'!M13</f>
        <v>29398</v>
      </c>
      <c r="Z12" s="609">
        <f t="shared" ref="Z12:Z28" si="12">Y12*100/M12</f>
        <v>30.315654873005887</v>
      </c>
      <c r="AA12" s="588"/>
      <c r="AB12" s="589">
        <f t="shared" si="3"/>
        <v>12</v>
      </c>
      <c r="AC12" s="589">
        <v>2</v>
      </c>
      <c r="AD12" s="589">
        <f t="shared" ref="AD12:AD28" si="13">MATCH(AC12,AB$11:AB$30,0)</f>
        <v>11</v>
      </c>
      <c r="AE12" s="590" t="str">
        <f t="shared" si="4"/>
        <v>Extremadura</v>
      </c>
      <c r="AF12" s="591">
        <f t="shared" si="5"/>
        <v>5.3167686788474517</v>
      </c>
      <c r="AG12" s="587"/>
      <c r="AH12" s="589">
        <f t="shared" ref="AH12:AH30" si="14">_xlfn.RANK.EQ(T12,T$11:T$30,0)</f>
        <v>19</v>
      </c>
      <c r="AI12" s="589">
        <v>2</v>
      </c>
      <c r="AJ12" s="589">
        <f t="shared" ref="AJ12:AJ28" si="15">MATCH(AI12,AH$11:AH$30,0)</f>
        <v>16</v>
      </c>
      <c r="AK12" s="590" t="str">
        <f t="shared" ref="AK12:AK29" si="16">INDEX(B$11:B$30,AJ12,1)</f>
        <v>País Vasco</v>
      </c>
      <c r="AL12" s="591">
        <f t="shared" ref="AL12:AL29" si="17">INDEX(T$11:T$30,AJ12,1)</f>
        <v>1.7587873019130638</v>
      </c>
      <c r="AM12" s="587"/>
      <c r="AN12" s="589">
        <f t="shared" ref="AN12:AN30" si="18">_xlfn.RANK.EQ(W12,W$11:W$30,0)</f>
        <v>16</v>
      </c>
      <c r="AO12" s="589">
        <v>2</v>
      </c>
      <c r="AP12" s="589">
        <f t="shared" ref="AP12:AP28" si="19">MATCH(AO12,AN$11:AN$30,0)</f>
        <v>11</v>
      </c>
      <c r="AQ12" s="590" t="str">
        <f t="shared" ref="AQ12:AQ29" si="20">INDEX(B$11:B$30,AP12,1)</f>
        <v>Extremadura</v>
      </c>
      <c r="AR12" s="591">
        <f t="shared" ref="AR12:AR28" si="21">INDEX(W$11:W$30,AP12,1)</f>
        <v>8.0414883928161913</v>
      </c>
      <c r="AS12" s="587"/>
      <c r="AT12" s="589">
        <f t="shared" ref="AT12:AT30" si="22">_xlfn.RANK.EQ(Z12,Z$11:Z$30,0)</f>
        <v>14</v>
      </c>
      <c r="AU12" s="589">
        <v>2</v>
      </c>
      <c r="AV12" s="589">
        <f t="shared" ref="AV12:AV28" si="23">MATCH(AU12,AT$11:AT$30,0)</f>
        <v>11</v>
      </c>
      <c r="AW12" s="590" t="str">
        <f t="shared" ref="AW12:AW29" si="24">INDEX(B$11:B$30,AV12,1)</f>
        <v>Extremadura</v>
      </c>
      <c r="AX12" s="591">
        <f t="shared" ref="AX12:AX29" si="25">INDEX(Z$11:Z$30,AV12,1)</f>
        <v>41.598067528541741</v>
      </c>
    </row>
    <row r="13" spans="1:50" s="231" customFormat="1" ht="18" customHeight="1" x14ac:dyDescent="0.15">
      <c r="A13" s="677"/>
      <c r="B13" s="678" t="s">
        <v>40</v>
      </c>
      <c r="C13" s="679"/>
      <c r="D13" s="680">
        <f t="shared" si="6"/>
        <v>1004686</v>
      </c>
      <c r="E13" s="681">
        <f t="shared" si="0"/>
        <v>2.1162235110294971</v>
      </c>
      <c r="F13" s="679"/>
      <c r="G13" s="682">
        <f>'20pobl'!J14</f>
        <v>731830</v>
      </c>
      <c r="H13" s="683">
        <f t="shared" si="7"/>
        <v>1.9260503821282062</v>
      </c>
      <c r="I13" s="679"/>
      <c r="J13" s="682">
        <f>'20pobl'!Q14</f>
        <v>187640</v>
      </c>
      <c r="K13" s="683">
        <f t="shared" si="8"/>
        <v>2.8367863643159974</v>
      </c>
      <c r="L13" s="679"/>
      <c r="M13" s="682">
        <f>'20pobl'!X14</f>
        <v>85216</v>
      </c>
      <c r="N13" s="683">
        <f t="shared" si="1"/>
        <v>2.974917288739364</v>
      </c>
      <c r="O13" s="679"/>
      <c r="P13" s="684">
        <f t="shared" si="2"/>
        <v>41140</v>
      </c>
      <c r="Q13" s="685">
        <f t="shared" si="9"/>
        <v>4.094811712316087</v>
      </c>
      <c r="R13" s="679"/>
      <c r="S13" s="682">
        <f>'34adictcasaad'!G14</f>
        <v>9508</v>
      </c>
      <c r="T13" s="686">
        <f t="shared" si="10"/>
        <v>1.2992088326523918</v>
      </c>
      <c r="U13" s="679"/>
      <c r="V13" s="682">
        <f>'34adictcasaad'!J14</f>
        <v>8877</v>
      </c>
      <c r="W13" s="686">
        <f t="shared" si="11"/>
        <v>4.7308676188445959</v>
      </c>
      <c r="X13" s="679"/>
      <c r="Y13" s="605">
        <f>'34adictcasaad'!M14</f>
        <v>22755</v>
      </c>
      <c r="Z13" s="609">
        <f t="shared" si="12"/>
        <v>26.702731881336838</v>
      </c>
      <c r="AA13" s="588"/>
      <c r="AB13" s="589">
        <f t="shared" si="3"/>
        <v>8</v>
      </c>
      <c r="AC13" s="589">
        <v>3</v>
      </c>
      <c r="AD13" s="589">
        <f t="shared" si="13"/>
        <v>16</v>
      </c>
      <c r="AE13" s="590" t="str">
        <f t="shared" si="4"/>
        <v>País Vasco</v>
      </c>
      <c r="AF13" s="592">
        <f t="shared" si="5"/>
        <v>5.1239168652470326</v>
      </c>
      <c r="AG13" s="587"/>
      <c r="AH13" s="589">
        <f t="shared" si="14"/>
        <v>10</v>
      </c>
      <c r="AI13" s="589">
        <v>3</v>
      </c>
      <c r="AJ13" s="589">
        <f t="shared" si="15"/>
        <v>7</v>
      </c>
      <c r="AK13" s="590" t="str">
        <f t="shared" si="16"/>
        <v>Castilla y León</v>
      </c>
      <c r="AL13" s="591">
        <f t="shared" si="17"/>
        <v>1.7264968104109648</v>
      </c>
      <c r="AM13" s="587"/>
      <c r="AN13" s="589">
        <f t="shared" si="18"/>
        <v>15</v>
      </c>
      <c r="AO13" s="589">
        <v>3</v>
      </c>
      <c r="AP13" s="589">
        <f t="shared" si="19"/>
        <v>9</v>
      </c>
      <c r="AQ13" s="590" t="str">
        <f t="shared" si="20"/>
        <v>Cataluña</v>
      </c>
      <c r="AR13" s="591">
        <f t="shared" si="21"/>
        <v>6.9232625321523704</v>
      </c>
      <c r="AS13" s="587"/>
      <c r="AT13" s="589">
        <f t="shared" si="22"/>
        <v>17</v>
      </c>
      <c r="AU13" s="589">
        <v>3</v>
      </c>
      <c r="AV13" s="589">
        <f t="shared" si="23"/>
        <v>7</v>
      </c>
      <c r="AW13" s="590" t="str">
        <f t="shared" si="24"/>
        <v>Castilla y León</v>
      </c>
      <c r="AX13" s="591">
        <f t="shared" si="25"/>
        <v>41.32408511649372</v>
      </c>
    </row>
    <row r="14" spans="1:50" s="231" customFormat="1" ht="18" customHeight="1" x14ac:dyDescent="0.15">
      <c r="A14" s="677"/>
      <c r="B14" s="678" t="s">
        <v>41</v>
      </c>
      <c r="C14" s="679"/>
      <c r="D14" s="680">
        <f t="shared" si="6"/>
        <v>1176659</v>
      </c>
      <c r="E14" s="681">
        <f t="shared" si="0"/>
        <v>2.4784593796115968</v>
      </c>
      <c r="F14" s="679"/>
      <c r="G14" s="682">
        <f>'20pobl'!J15</f>
        <v>984374</v>
      </c>
      <c r="H14" s="683">
        <f t="shared" si="7"/>
        <v>2.5907026479606889</v>
      </c>
      <c r="I14" s="679"/>
      <c r="J14" s="682">
        <f>'20pobl'!Q15</f>
        <v>141017</v>
      </c>
      <c r="K14" s="683">
        <f t="shared" si="8"/>
        <v>2.1319287078274836</v>
      </c>
      <c r="L14" s="679"/>
      <c r="M14" s="682">
        <f>'20pobl'!X15</f>
        <v>51268</v>
      </c>
      <c r="N14" s="683">
        <f t="shared" si="1"/>
        <v>1.789781960653982</v>
      </c>
      <c r="O14" s="679"/>
      <c r="P14" s="684">
        <f t="shared" si="2"/>
        <v>40514</v>
      </c>
      <c r="Q14" s="685">
        <f t="shared" si="9"/>
        <v>3.4431385813561959</v>
      </c>
      <c r="R14" s="679"/>
      <c r="S14" s="682">
        <f>'34adictcasaad'!G15</f>
        <v>11468</v>
      </c>
      <c r="T14" s="686">
        <f t="shared" si="10"/>
        <v>1.1650043580996654</v>
      </c>
      <c r="U14" s="679"/>
      <c r="V14" s="682">
        <f>'34adictcasaad'!J15</f>
        <v>9403</v>
      </c>
      <c r="W14" s="686">
        <f t="shared" si="11"/>
        <v>6.6679903841380828</v>
      </c>
      <c r="X14" s="679"/>
      <c r="Y14" s="605">
        <f>'34adictcasaad'!M15</f>
        <v>19643</v>
      </c>
      <c r="Z14" s="609">
        <f t="shared" si="12"/>
        <v>38.314348131388002</v>
      </c>
      <c r="AA14" s="588"/>
      <c r="AB14" s="589">
        <f t="shared" si="3"/>
        <v>15</v>
      </c>
      <c r="AC14" s="589">
        <v>4</v>
      </c>
      <c r="AD14" s="589">
        <f t="shared" si="13"/>
        <v>1</v>
      </c>
      <c r="AE14" s="590" t="str">
        <f t="shared" si="4"/>
        <v>Andalucía</v>
      </c>
      <c r="AF14" s="591">
        <f t="shared" si="5"/>
        <v>4.6467330659901949</v>
      </c>
      <c r="AG14" s="587"/>
      <c r="AH14" s="589">
        <f t="shared" si="14"/>
        <v>15</v>
      </c>
      <c r="AI14" s="589">
        <v>4</v>
      </c>
      <c r="AJ14" s="589">
        <f t="shared" si="15"/>
        <v>1</v>
      </c>
      <c r="AK14" s="590" t="str">
        <f t="shared" si="16"/>
        <v>Andalucía</v>
      </c>
      <c r="AL14" s="591">
        <f t="shared" si="17"/>
        <v>1.6375411055958677</v>
      </c>
      <c r="AM14" s="587"/>
      <c r="AN14" s="589">
        <f t="shared" si="18"/>
        <v>6</v>
      </c>
      <c r="AO14" s="589">
        <v>4</v>
      </c>
      <c r="AP14" s="589">
        <f t="shared" si="19"/>
        <v>8</v>
      </c>
      <c r="AQ14" s="590" t="str">
        <f t="shared" si="20"/>
        <v>Castilla - La Mancha</v>
      </c>
      <c r="AR14" s="591">
        <f t="shared" si="21"/>
        <v>6.8329161903387403</v>
      </c>
      <c r="AS14" s="587"/>
      <c r="AT14" s="589">
        <f t="shared" si="22"/>
        <v>5</v>
      </c>
      <c r="AU14" s="589">
        <v>4</v>
      </c>
      <c r="AV14" s="589">
        <f t="shared" si="23"/>
        <v>8</v>
      </c>
      <c r="AW14" s="590" t="str">
        <f t="shared" si="24"/>
        <v>Castilla - La Mancha</v>
      </c>
      <c r="AX14" s="591">
        <f t="shared" si="25"/>
        <v>40.062628585259588</v>
      </c>
    </row>
    <row r="15" spans="1:50" s="231" customFormat="1" ht="18" customHeight="1" x14ac:dyDescent="0.15">
      <c r="A15" s="677"/>
      <c r="B15" s="678" t="s">
        <v>9</v>
      </c>
      <c r="C15" s="679"/>
      <c r="D15" s="680">
        <f t="shared" si="6"/>
        <v>2177701</v>
      </c>
      <c r="E15" s="681">
        <f t="shared" si="0"/>
        <v>4.5870073397981521</v>
      </c>
      <c r="F15" s="679"/>
      <c r="G15" s="682">
        <f>'20pobl'!J16</f>
        <v>1804834</v>
      </c>
      <c r="H15" s="683">
        <f t="shared" si="7"/>
        <v>4.7500119090198254</v>
      </c>
      <c r="I15" s="679"/>
      <c r="J15" s="682">
        <f>'20pobl'!Q16</f>
        <v>277418</v>
      </c>
      <c r="K15" s="683">
        <f t="shared" si="8"/>
        <v>4.1940716244714098</v>
      </c>
      <c r="L15" s="679"/>
      <c r="M15" s="682">
        <f>'20pobl'!X16</f>
        <v>95449</v>
      </c>
      <c r="N15" s="683">
        <f t="shared" si="1"/>
        <v>3.3321545284087914</v>
      </c>
      <c r="O15" s="679"/>
      <c r="P15" s="684">
        <f t="shared" si="2"/>
        <v>52450</v>
      </c>
      <c r="Q15" s="685">
        <f t="shared" si="9"/>
        <v>2.408503279375819</v>
      </c>
      <c r="R15" s="679"/>
      <c r="S15" s="682">
        <f>'34adictcasaad'!G16</f>
        <v>19518</v>
      </c>
      <c r="T15" s="686">
        <f t="shared" si="10"/>
        <v>1.0814290954181935</v>
      </c>
      <c r="U15" s="679"/>
      <c r="V15" s="682">
        <f>'34adictcasaad'!J16</f>
        <v>11258</v>
      </c>
      <c r="W15" s="686">
        <f t="shared" si="11"/>
        <v>4.058136097873966</v>
      </c>
      <c r="X15" s="679"/>
      <c r="Y15" s="605">
        <f>'34adictcasaad'!M16</f>
        <v>21674</v>
      </c>
      <c r="Z15" s="609">
        <f t="shared" si="12"/>
        <v>22.707414430743118</v>
      </c>
      <c r="AA15" s="588"/>
      <c r="AB15" s="589">
        <f t="shared" si="3"/>
        <v>19</v>
      </c>
      <c r="AC15" s="589">
        <v>5</v>
      </c>
      <c r="AD15" s="589">
        <f t="shared" si="13"/>
        <v>17</v>
      </c>
      <c r="AE15" s="590" t="str">
        <f t="shared" si="4"/>
        <v>Rioja, La</v>
      </c>
      <c r="AF15" s="591">
        <f t="shared" si="5"/>
        <v>4.5396571342828205</v>
      </c>
      <c r="AG15" s="587"/>
      <c r="AH15" s="589">
        <f t="shared" si="14"/>
        <v>16</v>
      </c>
      <c r="AI15" s="589">
        <v>5</v>
      </c>
      <c r="AJ15" s="589">
        <f t="shared" si="15"/>
        <v>11</v>
      </c>
      <c r="AK15" s="590" t="str">
        <f t="shared" si="16"/>
        <v>Extremadura</v>
      </c>
      <c r="AL15" s="591">
        <f t="shared" si="17"/>
        <v>1.5677740434489096</v>
      </c>
      <c r="AM15" s="587"/>
      <c r="AN15" s="589">
        <f t="shared" si="18"/>
        <v>18</v>
      </c>
      <c r="AO15" s="589">
        <v>5</v>
      </c>
      <c r="AP15" s="589">
        <f t="shared" si="19"/>
        <v>14</v>
      </c>
      <c r="AQ15" s="590" t="str">
        <f t="shared" si="20"/>
        <v>Murcia, Región de</v>
      </c>
      <c r="AR15" s="591">
        <f t="shared" si="21"/>
        <v>6.6702816861211796</v>
      </c>
      <c r="AS15" s="587"/>
      <c r="AT15" s="589">
        <f t="shared" si="22"/>
        <v>18</v>
      </c>
      <c r="AU15" s="589">
        <v>5</v>
      </c>
      <c r="AV15" s="589">
        <f t="shared" si="23"/>
        <v>4</v>
      </c>
      <c r="AW15" s="590" t="str">
        <f t="shared" si="24"/>
        <v>Balears, Illes</v>
      </c>
      <c r="AX15" s="591">
        <f t="shared" si="25"/>
        <v>38.314348131388002</v>
      </c>
    </row>
    <row r="16" spans="1:50" s="231" customFormat="1" ht="18" customHeight="1" x14ac:dyDescent="0.15">
      <c r="A16" s="677"/>
      <c r="B16" s="678" t="s">
        <v>8</v>
      </c>
      <c r="C16" s="679"/>
      <c r="D16" s="687">
        <f t="shared" si="6"/>
        <v>585402</v>
      </c>
      <c r="E16" s="681">
        <f t="shared" si="0"/>
        <v>1.2330633409878207</v>
      </c>
      <c r="F16" s="679"/>
      <c r="G16" s="688">
        <f>'20pobl'!J17</f>
        <v>450337</v>
      </c>
      <c r="H16" s="683">
        <f t="shared" si="7"/>
        <v>1.1852093395139172</v>
      </c>
      <c r="I16" s="679"/>
      <c r="J16" s="688">
        <f>'20pobl'!Q17</f>
        <v>94037</v>
      </c>
      <c r="K16" s="683">
        <f t="shared" si="8"/>
        <v>1.4216738400190974</v>
      </c>
      <c r="L16" s="679"/>
      <c r="M16" s="688">
        <f>'20pobl'!X17</f>
        <v>41028</v>
      </c>
      <c r="N16" s="683">
        <f t="shared" si="1"/>
        <v>1.4323003487889439</v>
      </c>
      <c r="O16" s="679"/>
      <c r="P16" s="688">
        <f t="shared" si="2"/>
        <v>23023</v>
      </c>
      <c r="Q16" s="685">
        <f t="shared" si="9"/>
        <v>3.9328529796618392</v>
      </c>
      <c r="R16" s="679"/>
      <c r="S16" s="688">
        <f>'34adictcasaad'!G17</f>
        <v>6271</v>
      </c>
      <c r="T16" s="686">
        <f t="shared" si="10"/>
        <v>1.3925127182532193</v>
      </c>
      <c r="U16" s="679"/>
      <c r="V16" s="688">
        <f>'34adictcasaad'!J17</f>
        <v>4872</v>
      </c>
      <c r="W16" s="686">
        <f t="shared" si="11"/>
        <v>5.180939417463339</v>
      </c>
      <c r="X16" s="679"/>
      <c r="Y16" s="611">
        <f>'34adictcasaad'!M17</f>
        <v>11880</v>
      </c>
      <c r="Z16" s="609">
        <f t="shared" si="12"/>
        <v>28.95583503948523</v>
      </c>
      <c r="AA16" s="588"/>
      <c r="AB16" s="589">
        <f t="shared" si="3"/>
        <v>10</v>
      </c>
      <c r="AC16" s="589">
        <v>6</v>
      </c>
      <c r="AD16" s="589">
        <f t="shared" si="13"/>
        <v>8</v>
      </c>
      <c r="AE16" s="590" t="str">
        <f t="shared" si="4"/>
        <v>Castilla - La Mancha</v>
      </c>
      <c r="AF16" s="591">
        <f t="shared" si="5"/>
        <v>4.4977714227829164</v>
      </c>
      <c r="AG16" s="587"/>
      <c r="AH16" s="589">
        <f t="shared" si="14"/>
        <v>7</v>
      </c>
      <c r="AI16" s="589">
        <v>6</v>
      </c>
      <c r="AJ16" s="589">
        <f t="shared" si="15"/>
        <v>14</v>
      </c>
      <c r="AK16" s="590" t="str">
        <f t="shared" si="16"/>
        <v>Murcia, Región de</v>
      </c>
      <c r="AL16" s="591">
        <f t="shared" si="17"/>
        <v>1.4972308233446612</v>
      </c>
      <c r="AM16" s="587"/>
      <c r="AN16" s="589">
        <f t="shared" si="18"/>
        <v>14</v>
      </c>
      <c r="AO16" s="589">
        <v>6</v>
      </c>
      <c r="AP16" s="589">
        <f t="shared" si="19"/>
        <v>4</v>
      </c>
      <c r="AQ16" s="590" t="str">
        <f t="shared" si="20"/>
        <v>Balears, Illes</v>
      </c>
      <c r="AR16" s="591">
        <f t="shared" si="21"/>
        <v>6.6679903841380828</v>
      </c>
      <c r="AS16" s="587"/>
      <c r="AT16" s="589">
        <f t="shared" si="22"/>
        <v>16</v>
      </c>
      <c r="AU16" s="589">
        <v>6</v>
      </c>
      <c r="AV16" s="589">
        <f t="shared" si="23"/>
        <v>16</v>
      </c>
      <c r="AW16" s="590" t="str">
        <f t="shared" si="24"/>
        <v>País Vasco</v>
      </c>
      <c r="AX16" s="591">
        <f t="shared" si="25"/>
        <v>38.101903871141886</v>
      </c>
    </row>
    <row r="17" spans="1:50" s="231" customFormat="1" ht="18" customHeight="1" x14ac:dyDescent="0.15">
      <c r="A17" s="677"/>
      <c r="B17" s="678" t="s">
        <v>7</v>
      </c>
      <c r="C17" s="679"/>
      <c r="D17" s="680">
        <f t="shared" si="6"/>
        <v>2372640</v>
      </c>
      <c r="E17" s="681">
        <f t="shared" si="0"/>
        <v>4.9976177145984177</v>
      </c>
      <c r="F17" s="679"/>
      <c r="G17" s="682">
        <f>'20pobl'!J18</f>
        <v>1750539</v>
      </c>
      <c r="H17" s="683">
        <f t="shared" si="7"/>
        <v>4.60711683024791</v>
      </c>
      <c r="I17" s="679"/>
      <c r="J17" s="682">
        <f>'20pobl'!Q18</f>
        <v>403248</v>
      </c>
      <c r="K17" s="683">
        <f t="shared" si="8"/>
        <v>6.0963996367389539</v>
      </c>
      <c r="L17" s="679"/>
      <c r="M17" s="682">
        <f>'20pobl'!X18</f>
        <v>218853</v>
      </c>
      <c r="N17" s="683">
        <f t="shared" si="1"/>
        <v>7.6402268751464053</v>
      </c>
      <c r="O17" s="679"/>
      <c r="P17" s="684">
        <f t="shared" si="2"/>
        <v>146879</v>
      </c>
      <c r="Q17" s="685">
        <f>P17*100/D17</f>
        <v>6.1905303796614746</v>
      </c>
      <c r="R17" s="679"/>
      <c r="S17" s="682">
        <f>'34adictcasaad'!G18</f>
        <v>30223</v>
      </c>
      <c r="T17" s="686">
        <f>S17*100/G17</f>
        <v>1.7264968104109648</v>
      </c>
      <c r="U17" s="679"/>
      <c r="V17" s="682">
        <f>'34adictcasaad'!J18</f>
        <v>26217</v>
      </c>
      <c r="W17" s="686">
        <f>V17*100/J17</f>
        <v>6.5014581597428878</v>
      </c>
      <c r="X17" s="679"/>
      <c r="Y17" s="605">
        <f>'34adictcasaad'!M18</f>
        <v>90439</v>
      </c>
      <c r="Z17" s="609">
        <f>Y17*100/M17</f>
        <v>41.32408511649372</v>
      </c>
      <c r="AA17" s="588"/>
      <c r="AB17" s="589">
        <f t="shared" si="3"/>
        <v>1</v>
      </c>
      <c r="AC17" s="589">
        <v>7</v>
      </c>
      <c r="AD17" s="589">
        <f t="shared" si="13"/>
        <v>9</v>
      </c>
      <c r="AE17" s="590" t="str">
        <f t="shared" si="4"/>
        <v>Cataluña</v>
      </c>
      <c r="AF17" s="591">
        <f t="shared" si="5"/>
        <v>4.1678585008285411</v>
      </c>
      <c r="AG17" s="587"/>
      <c r="AH17" s="589">
        <f t="shared" si="14"/>
        <v>3</v>
      </c>
      <c r="AI17" s="589">
        <v>7</v>
      </c>
      <c r="AJ17" s="589">
        <f t="shared" si="15"/>
        <v>6</v>
      </c>
      <c r="AK17" s="590" t="str">
        <f t="shared" si="16"/>
        <v>Cantabria</v>
      </c>
      <c r="AL17" s="591">
        <f t="shared" si="17"/>
        <v>1.3925127182532193</v>
      </c>
      <c r="AM17" s="587"/>
      <c r="AN17" s="589">
        <f t="shared" si="18"/>
        <v>7</v>
      </c>
      <c r="AO17" s="589">
        <v>7</v>
      </c>
      <c r="AP17" s="589">
        <f t="shared" si="19"/>
        <v>7</v>
      </c>
      <c r="AQ17" s="590" t="str">
        <f t="shared" si="20"/>
        <v>Castilla y León</v>
      </c>
      <c r="AR17" s="591">
        <f t="shared" si="21"/>
        <v>6.5014581597428878</v>
      </c>
      <c r="AS17" s="587"/>
      <c r="AT17" s="589">
        <f t="shared" si="22"/>
        <v>3</v>
      </c>
      <c r="AU17" s="589">
        <v>7</v>
      </c>
      <c r="AV17" s="589">
        <f t="shared" si="23"/>
        <v>17</v>
      </c>
      <c r="AW17" s="590" t="str">
        <f t="shared" si="24"/>
        <v>Rioja, La</v>
      </c>
      <c r="AX17" s="591">
        <f t="shared" si="25"/>
        <v>37.979314394110474</v>
      </c>
    </row>
    <row r="18" spans="1:50" s="231" customFormat="1" ht="18" customHeight="1" x14ac:dyDescent="0.15">
      <c r="A18" s="677"/>
      <c r="B18" s="678" t="s">
        <v>43</v>
      </c>
      <c r="C18" s="679"/>
      <c r="D18" s="680">
        <f t="shared" si="6"/>
        <v>2053328</v>
      </c>
      <c r="E18" s="681">
        <f t="shared" si="0"/>
        <v>4.3250338806902606</v>
      </c>
      <c r="F18" s="679"/>
      <c r="G18" s="682">
        <f>'20pobl'!J19</f>
        <v>1657821</v>
      </c>
      <c r="H18" s="683">
        <f t="shared" si="7"/>
        <v>4.3630990401461611</v>
      </c>
      <c r="I18" s="679"/>
      <c r="J18" s="682">
        <f>'20pobl'!Q19</f>
        <v>263299</v>
      </c>
      <c r="K18" s="683">
        <f t="shared" si="8"/>
        <v>3.9806172081541131</v>
      </c>
      <c r="L18" s="679"/>
      <c r="M18" s="682">
        <f>'20pobl'!X19</f>
        <v>132208</v>
      </c>
      <c r="N18" s="683">
        <f t="shared" si="1"/>
        <v>4.6154227481887657</v>
      </c>
      <c r="O18" s="679"/>
      <c r="P18" s="684">
        <f t="shared" si="2"/>
        <v>92354</v>
      </c>
      <c r="Q18" s="685">
        <f t="shared" si="9"/>
        <v>4.4977714227829164</v>
      </c>
      <c r="R18" s="679"/>
      <c r="S18" s="682">
        <f>'34adictcasaad'!G19</f>
        <v>21397</v>
      </c>
      <c r="T18" s="686">
        <f t="shared" si="10"/>
        <v>1.2906701025020193</v>
      </c>
      <c r="U18" s="679"/>
      <c r="V18" s="682">
        <f>'34adictcasaad'!J19</f>
        <v>17991</v>
      </c>
      <c r="W18" s="686">
        <f t="shared" si="11"/>
        <v>6.8329161903387403</v>
      </c>
      <c r="X18" s="679"/>
      <c r="Y18" s="605">
        <f>'34adictcasaad'!M19</f>
        <v>52966</v>
      </c>
      <c r="Z18" s="609">
        <f t="shared" si="12"/>
        <v>40.062628585259588</v>
      </c>
      <c r="AA18" s="588"/>
      <c r="AB18" s="589">
        <f t="shared" si="3"/>
        <v>6</v>
      </c>
      <c r="AC18" s="589">
        <v>8</v>
      </c>
      <c r="AD18" s="589">
        <f t="shared" si="13"/>
        <v>3</v>
      </c>
      <c r="AE18" s="590" t="str">
        <f t="shared" si="4"/>
        <v>Asturias, Principado de</v>
      </c>
      <c r="AF18" s="591">
        <f t="shared" si="5"/>
        <v>4.094811712316087</v>
      </c>
      <c r="AG18" s="587"/>
      <c r="AH18" s="589">
        <f t="shared" si="14"/>
        <v>12</v>
      </c>
      <c r="AI18" s="589">
        <v>8</v>
      </c>
      <c r="AJ18" s="589">
        <f t="shared" si="15"/>
        <v>17</v>
      </c>
      <c r="AK18" s="590" t="str">
        <f t="shared" si="16"/>
        <v>Rioja, La</v>
      </c>
      <c r="AL18" s="591">
        <f t="shared" si="17"/>
        <v>1.3615305866372425</v>
      </c>
      <c r="AM18" s="587"/>
      <c r="AN18" s="589">
        <f t="shared" si="18"/>
        <v>4</v>
      </c>
      <c r="AO18" s="589">
        <v>8</v>
      </c>
      <c r="AP18" s="589">
        <f t="shared" si="19"/>
        <v>16</v>
      </c>
      <c r="AQ18" s="590" t="str">
        <f t="shared" si="20"/>
        <v>País Vasco</v>
      </c>
      <c r="AR18" s="591">
        <f t="shared" si="21"/>
        <v>6.4049715466719519</v>
      </c>
      <c r="AS18" s="587"/>
      <c r="AT18" s="589">
        <f t="shared" si="22"/>
        <v>4</v>
      </c>
      <c r="AU18" s="589">
        <v>8</v>
      </c>
      <c r="AV18" s="589">
        <f t="shared" si="23"/>
        <v>9</v>
      </c>
      <c r="AW18" s="590" t="str">
        <f t="shared" si="24"/>
        <v>Cataluña</v>
      </c>
      <c r="AX18" s="591">
        <f t="shared" si="25"/>
        <v>37.621560564076319</v>
      </c>
    </row>
    <row r="19" spans="1:50" s="231" customFormat="1" ht="18" customHeight="1" x14ac:dyDescent="0.15">
      <c r="A19" s="677"/>
      <c r="B19" s="678" t="s">
        <v>44</v>
      </c>
      <c r="C19" s="679"/>
      <c r="D19" s="680">
        <f t="shared" si="6"/>
        <v>7792611</v>
      </c>
      <c r="E19" s="681">
        <f t="shared" si="0"/>
        <v>16.413990650319683</v>
      </c>
      <c r="F19" s="679"/>
      <c r="G19" s="682">
        <f>'20pobl'!J20</f>
        <v>6290816</v>
      </c>
      <c r="H19" s="683">
        <f t="shared" si="7"/>
        <v>16.556343086096817</v>
      </c>
      <c r="I19" s="679"/>
      <c r="J19" s="682">
        <f>'20pobl'!Q20</f>
        <v>1048523</v>
      </c>
      <c r="K19" s="683">
        <f t="shared" si="8"/>
        <v>15.851821301810395</v>
      </c>
      <c r="L19" s="679"/>
      <c r="M19" s="682">
        <f>'20pobl'!X20</f>
        <v>453272</v>
      </c>
      <c r="N19" s="683">
        <f t="shared" si="1"/>
        <v>15.823867692704059</v>
      </c>
      <c r="O19" s="679"/>
      <c r="P19" s="684">
        <f t="shared" si="2"/>
        <v>324785</v>
      </c>
      <c r="Q19" s="685">
        <f t="shared" si="9"/>
        <v>4.1678585008285411</v>
      </c>
      <c r="R19" s="679"/>
      <c r="S19" s="682">
        <f>'34adictcasaad'!G20</f>
        <v>81665</v>
      </c>
      <c r="T19" s="686">
        <f t="shared" si="10"/>
        <v>1.2981622733839298</v>
      </c>
      <c r="U19" s="679"/>
      <c r="V19" s="682">
        <f>'34adictcasaad'!J20</f>
        <v>72592</v>
      </c>
      <c r="W19" s="686">
        <f t="shared" si="11"/>
        <v>6.9232625321523704</v>
      </c>
      <c r="X19" s="679"/>
      <c r="Y19" s="605">
        <f>'34adictcasaad'!M20</f>
        <v>170528</v>
      </c>
      <c r="Z19" s="609">
        <f t="shared" si="12"/>
        <v>37.621560564076319</v>
      </c>
      <c r="AA19" s="588"/>
      <c r="AB19" s="589">
        <f t="shared" si="3"/>
        <v>7</v>
      </c>
      <c r="AC19" s="589">
        <v>9</v>
      </c>
      <c r="AD19" s="589">
        <f t="shared" si="13"/>
        <v>20</v>
      </c>
      <c r="AE19" s="590" t="str">
        <f t="shared" si="4"/>
        <v>TOTAL</v>
      </c>
      <c r="AF19" s="591">
        <f t="shared" si="5"/>
        <v>4.0801808599060312</v>
      </c>
      <c r="AG19" s="587"/>
      <c r="AH19" s="589">
        <f t="shared" si="14"/>
        <v>11</v>
      </c>
      <c r="AI19" s="589">
        <v>9</v>
      </c>
      <c r="AJ19" s="589">
        <f t="shared" si="15"/>
        <v>20</v>
      </c>
      <c r="AK19" s="590" t="str">
        <f t="shared" si="16"/>
        <v>TOTAL</v>
      </c>
      <c r="AL19" s="591">
        <f t="shared" si="17"/>
        <v>1.3375000427671984</v>
      </c>
      <c r="AM19" s="587"/>
      <c r="AN19" s="589">
        <f t="shared" si="18"/>
        <v>3</v>
      </c>
      <c r="AO19" s="589">
        <v>9</v>
      </c>
      <c r="AP19" s="589">
        <f t="shared" si="19"/>
        <v>20</v>
      </c>
      <c r="AQ19" s="590" t="str">
        <f t="shared" si="20"/>
        <v>TOTAL</v>
      </c>
      <c r="AR19" s="591">
        <f t="shared" si="21"/>
        <v>6.2055079675387219</v>
      </c>
      <c r="AS19" s="587"/>
      <c r="AT19" s="589">
        <f t="shared" si="22"/>
        <v>8</v>
      </c>
      <c r="AU19" s="589">
        <v>9</v>
      </c>
      <c r="AV19" s="589">
        <f t="shared" si="23"/>
        <v>13</v>
      </c>
      <c r="AW19" s="590" t="str">
        <f t="shared" si="24"/>
        <v>Madrid, Comunidad de</v>
      </c>
      <c r="AX19" s="591">
        <f t="shared" si="25"/>
        <v>36.522683202169205</v>
      </c>
    </row>
    <row r="20" spans="1:50" s="231" customFormat="1" ht="18" customHeight="1" x14ac:dyDescent="0.15">
      <c r="A20" s="677"/>
      <c r="B20" s="678" t="s">
        <v>6</v>
      </c>
      <c r="C20" s="679"/>
      <c r="D20" s="680">
        <f t="shared" si="6"/>
        <v>5097967</v>
      </c>
      <c r="E20" s="681">
        <f t="shared" si="0"/>
        <v>10.738118799159649</v>
      </c>
      <c r="F20" s="679"/>
      <c r="G20" s="682">
        <f>'20pobl'!J21</f>
        <v>4079746</v>
      </c>
      <c r="H20" s="683">
        <f t="shared" si="7"/>
        <v>10.737188065925176</v>
      </c>
      <c r="I20" s="679"/>
      <c r="J20" s="682">
        <f>'20pobl'!Q21</f>
        <v>729753</v>
      </c>
      <c r="K20" s="683">
        <f t="shared" si="8"/>
        <v>11.032580258573288</v>
      </c>
      <c r="L20" s="679"/>
      <c r="M20" s="682">
        <f>'20pobl'!X21</f>
        <v>288468</v>
      </c>
      <c r="N20" s="683">
        <f t="shared" si="1"/>
        <v>10.070508360496467</v>
      </c>
      <c r="O20" s="679"/>
      <c r="P20" s="684">
        <f t="shared" si="2"/>
        <v>187392</v>
      </c>
      <c r="Q20" s="685">
        <f t="shared" si="9"/>
        <v>3.675818223225062</v>
      </c>
      <c r="R20" s="679"/>
      <c r="S20" s="682">
        <f>'34adictcasaad'!G21</f>
        <v>50833</v>
      </c>
      <c r="T20" s="686">
        <f t="shared" si="10"/>
        <v>1.2459844313837185</v>
      </c>
      <c r="U20" s="679"/>
      <c r="V20" s="682">
        <f>'34adictcasaad'!J21</f>
        <v>40373</v>
      </c>
      <c r="W20" s="686">
        <f t="shared" si="11"/>
        <v>5.5324198735736614</v>
      </c>
      <c r="X20" s="679"/>
      <c r="Y20" s="605">
        <f>'34adictcasaad'!M21</f>
        <v>96186</v>
      </c>
      <c r="Z20" s="609">
        <f t="shared" si="12"/>
        <v>33.34373310037855</v>
      </c>
      <c r="AA20" s="588"/>
      <c r="AB20" s="589">
        <f t="shared" si="3"/>
        <v>11</v>
      </c>
      <c r="AC20" s="589">
        <v>10</v>
      </c>
      <c r="AD20" s="589">
        <f t="shared" si="13"/>
        <v>6</v>
      </c>
      <c r="AE20" s="590" t="str">
        <f t="shared" si="4"/>
        <v>Cantabria</v>
      </c>
      <c r="AF20" s="592">
        <f t="shared" si="5"/>
        <v>3.9328529796618392</v>
      </c>
      <c r="AG20" s="587"/>
      <c r="AH20" s="589">
        <f t="shared" si="14"/>
        <v>13</v>
      </c>
      <c r="AI20" s="589">
        <v>10</v>
      </c>
      <c r="AJ20" s="589">
        <f t="shared" si="15"/>
        <v>3</v>
      </c>
      <c r="AK20" s="590" t="str">
        <f t="shared" si="16"/>
        <v>Asturias, Principado de</v>
      </c>
      <c r="AL20" s="591">
        <f t="shared" si="17"/>
        <v>1.2992088326523918</v>
      </c>
      <c r="AM20" s="587"/>
      <c r="AN20" s="589">
        <f t="shared" si="18"/>
        <v>12</v>
      </c>
      <c r="AO20" s="589">
        <v>10</v>
      </c>
      <c r="AP20" s="589">
        <f t="shared" si="19"/>
        <v>18</v>
      </c>
      <c r="AQ20" s="590" t="str">
        <f t="shared" si="20"/>
        <v>Ceuta y Melilla</v>
      </c>
      <c r="AR20" s="591">
        <f t="shared" si="21"/>
        <v>6.1606964843490397</v>
      </c>
      <c r="AS20" s="587"/>
      <c r="AT20" s="589">
        <f t="shared" si="22"/>
        <v>11</v>
      </c>
      <c r="AU20" s="589">
        <v>10</v>
      </c>
      <c r="AV20" s="589">
        <f t="shared" si="23"/>
        <v>20</v>
      </c>
      <c r="AW20" s="590" t="str">
        <f t="shared" si="24"/>
        <v>TOTAL</v>
      </c>
      <c r="AX20" s="591">
        <f t="shared" si="25"/>
        <v>35.55322199503366</v>
      </c>
    </row>
    <row r="21" spans="1:50" s="231" customFormat="1" ht="18" customHeight="1" x14ac:dyDescent="0.15">
      <c r="A21" s="677"/>
      <c r="B21" s="678" t="s">
        <v>5</v>
      </c>
      <c r="C21" s="679"/>
      <c r="D21" s="680">
        <f t="shared" si="6"/>
        <v>1054776</v>
      </c>
      <c r="E21" s="681">
        <f t="shared" si="0"/>
        <v>2.221730739822839</v>
      </c>
      <c r="F21" s="679"/>
      <c r="G21" s="682">
        <f>'20pobl'!J22</f>
        <v>828053</v>
      </c>
      <c r="H21" s="683">
        <f t="shared" si="7"/>
        <v>2.1792927279182428</v>
      </c>
      <c r="I21" s="679"/>
      <c r="J21" s="682">
        <f>'20pobl'!Q22</f>
        <v>152621</v>
      </c>
      <c r="K21" s="683">
        <f t="shared" si="8"/>
        <v>2.3073607530818152</v>
      </c>
      <c r="L21" s="679"/>
      <c r="M21" s="682">
        <f>'20pobl'!X22</f>
        <v>74102</v>
      </c>
      <c r="N21" s="683">
        <f t="shared" si="1"/>
        <v>2.5869240627366263</v>
      </c>
      <c r="O21" s="679"/>
      <c r="P21" s="684">
        <f t="shared" si="2"/>
        <v>56080</v>
      </c>
      <c r="Q21" s="685">
        <f t="shared" si="9"/>
        <v>5.3167686788474517</v>
      </c>
      <c r="R21" s="679"/>
      <c r="S21" s="682">
        <f>'34adictcasaad'!G22</f>
        <v>12982</v>
      </c>
      <c r="T21" s="686">
        <f t="shared" si="10"/>
        <v>1.5677740434489096</v>
      </c>
      <c r="U21" s="679"/>
      <c r="V21" s="682">
        <f>'34adictcasaad'!J22</f>
        <v>12273</v>
      </c>
      <c r="W21" s="686">
        <f t="shared" si="11"/>
        <v>8.0414883928161913</v>
      </c>
      <c r="X21" s="679"/>
      <c r="Y21" s="605">
        <f>'34adictcasaad'!M22</f>
        <v>30825</v>
      </c>
      <c r="Z21" s="609">
        <f t="shared" si="12"/>
        <v>41.598067528541741</v>
      </c>
      <c r="AA21" s="588"/>
      <c r="AB21" s="589">
        <f t="shared" si="3"/>
        <v>2</v>
      </c>
      <c r="AC21" s="589">
        <v>11</v>
      </c>
      <c r="AD21" s="589">
        <f t="shared" si="13"/>
        <v>10</v>
      </c>
      <c r="AE21" s="590" t="str">
        <f t="shared" si="4"/>
        <v>Comunitat Valenciana</v>
      </c>
      <c r="AF21" s="591">
        <f t="shared" si="5"/>
        <v>3.675818223225062</v>
      </c>
      <c r="AG21" s="587"/>
      <c r="AH21" s="589">
        <f t="shared" si="14"/>
        <v>5</v>
      </c>
      <c r="AI21" s="589">
        <v>11</v>
      </c>
      <c r="AJ21" s="589">
        <f t="shared" si="15"/>
        <v>9</v>
      </c>
      <c r="AK21" s="590" t="str">
        <f t="shared" si="16"/>
        <v>Cataluña</v>
      </c>
      <c r="AL21" s="591">
        <f t="shared" si="17"/>
        <v>1.2981622733839298</v>
      </c>
      <c r="AM21" s="587"/>
      <c r="AN21" s="589">
        <f t="shared" si="18"/>
        <v>2</v>
      </c>
      <c r="AO21" s="589">
        <v>11</v>
      </c>
      <c r="AP21" s="589">
        <f t="shared" si="19"/>
        <v>17</v>
      </c>
      <c r="AQ21" s="590" t="str">
        <f t="shared" si="20"/>
        <v>Rioja, La</v>
      </c>
      <c r="AR21" s="591">
        <f t="shared" si="21"/>
        <v>5.7696424748447868</v>
      </c>
      <c r="AS21" s="587"/>
      <c r="AT21" s="589">
        <f t="shared" si="22"/>
        <v>2</v>
      </c>
      <c r="AU21" s="589">
        <v>11</v>
      </c>
      <c r="AV21" s="589">
        <f t="shared" si="23"/>
        <v>10</v>
      </c>
      <c r="AW21" s="590" t="str">
        <f t="shared" si="24"/>
        <v>Comunitat Valenciana</v>
      </c>
      <c r="AX21" s="591">
        <f t="shared" si="25"/>
        <v>33.34373310037855</v>
      </c>
    </row>
    <row r="22" spans="1:50" s="231" customFormat="1" ht="18" customHeight="1" x14ac:dyDescent="0.15">
      <c r="A22" s="677"/>
      <c r="B22" s="678" t="s">
        <v>38</v>
      </c>
      <c r="C22" s="679"/>
      <c r="D22" s="680">
        <f t="shared" si="6"/>
        <v>2690464</v>
      </c>
      <c r="E22" s="681">
        <f t="shared" si="0"/>
        <v>5.6670672950339354</v>
      </c>
      <c r="F22" s="679"/>
      <c r="G22" s="682">
        <f>'20pobl'!J23</f>
        <v>1987834</v>
      </c>
      <c r="H22" s="683">
        <f t="shared" si="7"/>
        <v>5.231636357224275</v>
      </c>
      <c r="I22" s="679"/>
      <c r="J22" s="682">
        <f>'20pobl'!Q23</f>
        <v>464829</v>
      </c>
      <c r="K22" s="683">
        <f t="shared" si="8"/>
        <v>7.0273959120584131</v>
      </c>
      <c r="L22" s="679"/>
      <c r="M22" s="682">
        <f>'20pobl'!X23</f>
        <v>237801</v>
      </c>
      <c r="N22" s="683">
        <f t="shared" si="1"/>
        <v>8.3017074983513606</v>
      </c>
      <c r="O22" s="679"/>
      <c r="P22" s="684">
        <f t="shared" si="2"/>
        <v>83197</v>
      </c>
      <c r="Q22" s="685">
        <f t="shared" si="9"/>
        <v>3.0922918871986393</v>
      </c>
      <c r="R22" s="679"/>
      <c r="S22" s="682">
        <f>'34adictcasaad'!G23</f>
        <v>23655</v>
      </c>
      <c r="T22" s="686">
        <f t="shared" si="10"/>
        <v>1.1899887012698243</v>
      </c>
      <c r="U22" s="679"/>
      <c r="V22" s="682">
        <f>'34adictcasaad'!J23</f>
        <v>14974</v>
      </c>
      <c r="W22" s="686">
        <f t="shared" si="11"/>
        <v>3.2213996975231751</v>
      </c>
      <c r="X22" s="679"/>
      <c r="Y22" s="605">
        <f>'34adictcasaad'!M23</f>
        <v>44568</v>
      </c>
      <c r="Z22" s="609">
        <f t="shared" si="12"/>
        <v>18.741721018835076</v>
      </c>
      <c r="AA22" s="588"/>
      <c r="AB22" s="589">
        <f t="shared" si="3"/>
        <v>17</v>
      </c>
      <c r="AC22" s="589">
        <v>12</v>
      </c>
      <c r="AD22" s="589">
        <f t="shared" si="13"/>
        <v>2</v>
      </c>
      <c r="AE22" s="590" t="str">
        <f t="shared" si="4"/>
        <v>Aragón</v>
      </c>
      <c r="AF22" s="591">
        <f t="shared" si="5"/>
        <v>3.6495101088353823</v>
      </c>
      <c r="AG22" s="587"/>
      <c r="AH22" s="589">
        <f t="shared" si="14"/>
        <v>14</v>
      </c>
      <c r="AI22" s="589">
        <v>12</v>
      </c>
      <c r="AJ22" s="589">
        <f t="shared" si="15"/>
        <v>8</v>
      </c>
      <c r="AK22" s="590" t="str">
        <f t="shared" si="16"/>
        <v>Castilla - La Mancha</v>
      </c>
      <c r="AL22" s="591">
        <f t="shared" si="17"/>
        <v>1.2906701025020193</v>
      </c>
      <c r="AM22" s="587"/>
      <c r="AN22" s="589">
        <f t="shared" si="18"/>
        <v>19</v>
      </c>
      <c r="AO22" s="589">
        <v>12</v>
      </c>
      <c r="AP22" s="589">
        <f t="shared" si="19"/>
        <v>10</v>
      </c>
      <c r="AQ22" s="590" t="str">
        <f t="shared" si="20"/>
        <v>Comunitat Valenciana</v>
      </c>
      <c r="AR22" s="591">
        <f t="shared" si="21"/>
        <v>5.5324198735736614</v>
      </c>
      <c r="AS22" s="587"/>
      <c r="AT22" s="589">
        <f t="shared" si="22"/>
        <v>19</v>
      </c>
      <c r="AU22" s="589">
        <v>12</v>
      </c>
      <c r="AV22" s="589">
        <f t="shared" si="23"/>
        <v>14</v>
      </c>
      <c r="AW22" s="590" t="str">
        <f t="shared" si="24"/>
        <v>Murcia, Región de</v>
      </c>
      <c r="AX22" s="591">
        <f t="shared" si="25"/>
        <v>31.808665066160462</v>
      </c>
    </row>
    <row r="23" spans="1:50" s="231" customFormat="1" ht="18" customHeight="1" x14ac:dyDescent="0.15">
      <c r="A23" s="677"/>
      <c r="B23" s="678" t="s">
        <v>45</v>
      </c>
      <c r="C23" s="679"/>
      <c r="D23" s="680">
        <f t="shared" si="6"/>
        <v>6750336</v>
      </c>
      <c r="E23" s="681">
        <f t="shared" si="0"/>
        <v>14.218591431102663</v>
      </c>
      <c r="F23" s="679"/>
      <c r="G23" s="682">
        <f>'20pobl'!J24</f>
        <v>5514027</v>
      </c>
      <c r="H23" s="683">
        <f t="shared" si="7"/>
        <v>14.511968367537881</v>
      </c>
      <c r="I23" s="679"/>
      <c r="J23" s="682">
        <f>'20pobl'!Q24</f>
        <v>866035</v>
      </c>
      <c r="K23" s="683">
        <f t="shared" si="8"/>
        <v>13.092924104777257</v>
      </c>
      <c r="L23" s="679"/>
      <c r="M23" s="682">
        <f>'20pobl'!X24</f>
        <v>370274</v>
      </c>
      <c r="N23" s="683">
        <f t="shared" si="1"/>
        <v>12.92638147965968</v>
      </c>
      <c r="O23" s="679"/>
      <c r="P23" s="684">
        <f t="shared" si="2"/>
        <v>237448</v>
      </c>
      <c r="Q23" s="685">
        <f t="shared" si="9"/>
        <v>3.5175730511784895</v>
      </c>
      <c r="R23" s="679"/>
      <c r="S23" s="682">
        <f>'34adictcasaad'!G24</f>
        <v>56356</v>
      </c>
      <c r="T23" s="686">
        <f t="shared" si="10"/>
        <v>1.0220479515243577</v>
      </c>
      <c r="U23" s="679"/>
      <c r="V23" s="682">
        <f>'34adictcasaad'!J24</f>
        <v>45858</v>
      </c>
      <c r="W23" s="686">
        <f t="shared" si="11"/>
        <v>5.2951670544493004</v>
      </c>
      <c r="X23" s="679"/>
      <c r="Y23" s="605">
        <f>'34adictcasaad'!M24</f>
        <v>135234</v>
      </c>
      <c r="Z23" s="609">
        <f t="shared" si="12"/>
        <v>36.522683202169205</v>
      </c>
      <c r="AA23" s="588"/>
      <c r="AB23" s="589">
        <f t="shared" si="3"/>
        <v>13</v>
      </c>
      <c r="AC23" s="589">
        <v>13</v>
      </c>
      <c r="AD23" s="589">
        <f t="shared" si="13"/>
        <v>13</v>
      </c>
      <c r="AE23" s="590" t="str">
        <f t="shared" si="4"/>
        <v>Madrid, Comunidad de</v>
      </c>
      <c r="AF23" s="591">
        <f t="shared" si="5"/>
        <v>3.5175730511784895</v>
      </c>
      <c r="AG23" s="587"/>
      <c r="AH23" s="589">
        <f t="shared" si="14"/>
        <v>17</v>
      </c>
      <c r="AI23" s="589">
        <v>13</v>
      </c>
      <c r="AJ23" s="589">
        <f t="shared" si="15"/>
        <v>10</v>
      </c>
      <c r="AK23" s="590" t="str">
        <f t="shared" si="16"/>
        <v>Comunitat Valenciana</v>
      </c>
      <c r="AL23" s="591">
        <f t="shared" si="17"/>
        <v>1.2459844313837185</v>
      </c>
      <c r="AM23" s="587"/>
      <c r="AN23" s="589">
        <f t="shared" si="18"/>
        <v>13</v>
      </c>
      <c r="AO23" s="589">
        <v>13</v>
      </c>
      <c r="AP23" s="589">
        <f t="shared" si="19"/>
        <v>13</v>
      </c>
      <c r="AQ23" s="590" t="str">
        <f t="shared" si="20"/>
        <v>Madrid, Comunidad de</v>
      </c>
      <c r="AR23" s="591">
        <f t="shared" si="21"/>
        <v>5.2951670544493004</v>
      </c>
      <c r="AS23" s="587"/>
      <c r="AT23" s="589">
        <f t="shared" si="22"/>
        <v>9</v>
      </c>
      <c r="AU23" s="589">
        <v>13</v>
      </c>
      <c r="AV23" s="589">
        <f t="shared" si="23"/>
        <v>15</v>
      </c>
      <c r="AW23" s="590" t="str">
        <f t="shared" si="24"/>
        <v>Navarra, Comunidad Foral de</v>
      </c>
      <c r="AX23" s="591">
        <f t="shared" si="25"/>
        <v>30.657215873475096</v>
      </c>
    </row>
    <row r="24" spans="1:50" s="231" customFormat="1" ht="18" customHeight="1" x14ac:dyDescent="0.15">
      <c r="A24" s="677"/>
      <c r="B24" s="678" t="s">
        <v>46</v>
      </c>
      <c r="C24" s="679"/>
      <c r="D24" s="680">
        <f t="shared" si="6"/>
        <v>1531878</v>
      </c>
      <c r="E24" s="681">
        <f t="shared" si="0"/>
        <v>3.2266760357254345</v>
      </c>
      <c r="F24" s="679"/>
      <c r="G24" s="682">
        <f>'20pobl'!J25</f>
        <v>1285039</v>
      </c>
      <c r="H24" s="683">
        <f t="shared" si="7"/>
        <v>3.382001089050255</v>
      </c>
      <c r="I24" s="679"/>
      <c r="J24" s="682">
        <f>'20pobl'!Q25</f>
        <v>175195</v>
      </c>
      <c r="K24" s="683">
        <f t="shared" si="8"/>
        <v>2.6486398800700339</v>
      </c>
      <c r="L24" s="679"/>
      <c r="M24" s="682">
        <f>'20pobl'!X25</f>
        <v>71644</v>
      </c>
      <c r="N24" s="683">
        <f t="shared" si="1"/>
        <v>2.501114511763554</v>
      </c>
      <c r="O24" s="679"/>
      <c r="P24" s="684">
        <f t="shared" si="2"/>
        <v>53715</v>
      </c>
      <c r="Q24" s="685">
        <f t="shared" si="9"/>
        <v>3.5064802810667692</v>
      </c>
      <c r="R24" s="679"/>
      <c r="S24" s="682">
        <f>'34adictcasaad'!G25</f>
        <v>19240</v>
      </c>
      <c r="T24" s="686">
        <f t="shared" si="10"/>
        <v>1.4972308233446612</v>
      </c>
      <c r="U24" s="679"/>
      <c r="V24" s="682">
        <f>'34adictcasaad'!J25</f>
        <v>11686</v>
      </c>
      <c r="W24" s="686">
        <f t="shared" si="11"/>
        <v>6.6702816861211796</v>
      </c>
      <c r="X24" s="679"/>
      <c r="Y24" s="605">
        <f>'34adictcasaad'!M25</f>
        <v>22789</v>
      </c>
      <c r="Z24" s="609">
        <f t="shared" si="12"/>
        <v>31.808665066160462</v>
      </c>
      <c r="AA24" s="588"/>
      <c r="AB24" s="589">
        <f t="shared" si="3"/>
        <v>14</v>
      </c>
      <c r="AC24" s="589">
        <v>14</v>
      </c>
      <c r="AD24" s="589">
        <f t="shared" si="13"/>
        <v>14</v>
      </c>
      <c r="AE24" s="590" t="str">
        <f t="shared" si="4"/>
        <v>Murcia, Región de</v>
      </c>
      <c r="AF24" s="591">
        <f t="shared" si="5"/>
        <v>3.5064802810667692</v>
      </c>
      <c r="AG24" s="587"/>
      <c r="AH24" s="589">
        <f t="shared" si="14"/>
        <v>6</v>
      </c>
      <c r="AI24" s="589">
        <v>14</v>
      </c>
      <c r="AJ24" s="589">
        <f t="shared" si="15"/>
        <v>12</v>
      </c>
      <c r="AK24" s="590" t="str">
        <f t="shared" si="16"/>
        <v>Galicia</v>
      </c>
      <c r="AL24" s="591">
        <f t="shared" si="17"/>
        <v>1.1899887012698243</v>
      </c>
      <c r="AM24" s="587"/>
      <c r="AN24" s="589">
        <f t="shared" si="18"/>
        <v>5</v>
      </c>
      <c r="AO24" s="589">
        <v>14</v>
      </c>
      <c r="AP24" s="589">
        <f t="shared" si="19"/>
        <v>6</v>
      </c>
      <c r="AQ24" s="590" t="str">
        <f t="shared" si="20"/>
        <v>Cantabria</v>
      </c>
      <c r="AR24" s="591">
        <f t="shared" si="21"/>
        <v>5.180939417463339</v>
      </c>
      <c r="AS24" s="587"/>
      <c r="AT24" s="589">
        <f t="shared" si="22"/>
        <v>12</v>
      </c>
      <c r="AU24" s="589">
        <v>14</v>
      </c>
      <c r="AV24" s="589">
        <f t="shared" si="23"/>
        <v>2</v>
      </c>
      <c r="AW24" s="590" t="str">
        <f t="shared" si="24"/>
        <v>Aragón</v>
      </c>
      <c r="AX24" s="591">
        <f t="shared" si="25"/>
        <v>30.315654873005887</v>
      </c>
    </row>
    <row r="25" spans="1:50" s="231" customFormat="1" ht="18" customHeight="1" x14ac:dyDescent="0.15">
      <c r="B25" s="678" t="s">
        <v>47</v>
      </c>
      <c r="C25" s="679"/>
      <c r="D25" s="687">
        <f t="shared" si="6"/>
        <v>664117</v>
      </c>
      <c r="E25" s="681">
        <f t="shared" si="0"/>
        <v>1.3988649284198011</v>
      </c>
      <c r="F25" s="679"/>
      <c r="G25" s="688">
        <f>'20pobl'!J26</f>
        <v>529501</v>
      </c>
      <c r="H25" s="683">
        <f t="shared" si="7"/>
        <v>1.3935553385175072</v>
      </c>
      <c r="I25" s="679"/>
      <c r="J25" s="688">
        <f>'20pobl'!Q26</f>
        <v>93138</v>
      </c>
      <c r="K25" s="683">
        <f t="shared" si="8"/>
        <v>1.408082543165974</v>
      </c>
      <c r="L25" s="679"/>
      <c r="M25" s="688">
        <f>'20pobl'!X26</f>
        <v>41478</v>
      </c>
      <c r="N25" s="683">
        <f t="shared" si="1"/>
        <v>1.4480099899353567</v>
      </c>
      <c r="O25" s="679"/>
      <c r="P25" s="689">
        <f t="shared" si="2"/>
        <v>22051</v>
      </c>
      <c r="Q25" s="685">
        <f t="shared" si="9"/>
        <v>3.3203486735018077</v>
      </c>
      <c r="R25" s="679"/>
      <c r="S25" s="688">
        <f>'34adictcasaad'!G26</f>
        <v>5185</v>
      </c>
      <c r="T25" s="686">
        <f t="shared" si="10"/>
        <v>0.97922383527132151</v>
      </c>
      <c r="U25" s="679"/>
      <c r="V25" s="688">
        <f>'34adictcasaad'!J26</f>
        <v>4150</v>
      </c>
      <c r="W25" s="686">
        <f t="shared" si="11"/>
        <v>4.4557538276535897</v>
      </c>
      <c r="X25" s="679"/>
      <c r="Y25" s="611">
        <f>'34adictcasaad'!M26</f>
        <v>12716</v>
      </c>
      <c r="Z25" s="609">
        <f t="shared" si="12"/>
        <v>30.657215873475096</v>
      </c>
      <c r="AA25" s="588"/>
      <c r="AB25" s="589">
        <f t="shared" si="3"/>
        <v>16</v>
      </c>
      <c r="AC25" s="589">
        <v>15</v>
      </c>
      <c r="AD25" s="589">
        <f t="shared" si="13"/>
        <v>4</v>
      </c>
      <c r="AE25" s="590" t="str">
        <f t="shared" si="4"/>
        <v>Balears, Illes</v>
      </c>
      <c r="AF25" s="591">
        <f t="shared" si="5"/>
        <v>3.4431385813561959</v>
      </c>
      <c r="AG25" s="587"/>
      <c r="AH25" s="589">
        <f t="shared" si="14"/>
        <v>18</v>
      </c>
      <c r="AI25" s="589">
        <v>15</v>
      </c>
      <c r="AJ25" s="589">
        <f t="shared" si="15"/>
        <v>4</v>
      </c>
      <c r="AK25" s="590" t="str">
        <f t="shared" si="16"/>
        <v>Balears, Illes</v>
      </c>
      <c r="AL25" s="591">
        <f t="shared" si="17"/>
        <v>1.1650043580996654</v>
      </c>
      <c r="AM25" s="587"/>
      <c r="AN25" s="589">
        <f t="shared" si="18"/>
        <v>17</v>
      </c>
      <c r="AO25" s="589">
        <v>15</v>
      </c>
      <c r="AP25" s="589">
        <f t="shared" si="19"/>
        <v>3</v>
      </c>
      <c r="AQ25" s="590" t="str">
        <f t="shared" si="20"/>
        <v>Asturias, Principado de</v>
      </c>
      <c r="AR25" s="591">
        <f t="shared" si="21"/>
        <v>4.7308676188445959</v>
      </c>
      <c r="AS25" s="587"/>
      <c r="AT25" s="589">
        <f t="shared" si="22"/>
        <v>13</v>
      </c>
      <c r="AU25" s="589">
        <v>15</v>
      </c>
      <c r="AV25" s="589">
        <f t="shared" si="23"/>
        <v>18</v>
      </c>
      <c r="AW25" s="590" t="str">
        <f t="shared" si="24"/>
        <v>Ceuta y Melilla</v>
      </c>
      <c r="AX25" s="591">
        <f t="shared" si="25"/>
        <v>29.347602387322496</v>
      </c>
    </row>
    <row r="26" spans="1:50" s="231" customFormat="1" ht="18" customHeight="1" x14ac:dyDescent="0.15">
      <c r="B26" s="678" t="s">
        <v>48</v>
      </c>
      <c r="C26" s="679"/>
      <c r="D26" s="687">
        <f t="shared" si="6"/>
        <v>2208174</v>
      </c>
      <c r="E26" s="681">
        <f t="shared" si="0"/>
        <v>4.6511942390399073</v>
      </c>
      <c r="F26" s="679"/>
      <c r="G26" s="688">
        <f>'20pobl'!J27</f>
        <v>1695657</v>
      </c>
      <c r="H26" s="683">
        <f t="shared" si="7"/>
        <v>4.4626768686831202</v>
      </c>
      <c r="I26" s="679"/>
      <c r="J26" s="688">
        <f>'20pobl'!Q27</f>
        <v>353210</v>
      </c>
      <c r="K26" s="683">
        <f t="shared" si="8"/>
        <v>5.3399131940953604</v>
      </c>
      <c r="L26" s="679"/>
      <c r="M26" s="688">
        <f>'20pobl'!X27</f>
        <v>159307</v>
      </c>
      <c r="N26" s="683">
        <f t="shared" si="1"/>
        <v>5.561457338025745</v>
      </c>
      <c r="O26" s="679"/>
      <c r="P26" s="689">
        <f t="shared" si="2"/>
        <v>113145</v>
      </c>
      <c r="Q26" s="685">
        <f t="shared" si="9"/>
        <v>5.1239168652470326</v>
      </c>
      <c r="R26" s="679"/>
      <c r="S26" s="688">
        <f>'34adictcasaad'!G27</f>
        <v>29823</v>
      </c>
      <c r="T26" s="686">
        <f t="shared" si="10"/>
        <v>1.7587873019130638</v>
      </c>
      <c r="U26" s="679"/>
      <c r="V26" s="688">
        <f>'34adictcasaad'!J27</f>
        <v>22623</v>
      </c>
      <c r="W26" s="686">
        <f t="shared" si="11"/>
        <v>6.4049715466719519</v>
      </c>
      <c r="X26" s="679"/>
      <c r="Y26" s="611">
        <f>'34adictcasaad'!M27</f>
        <v>60699</v>
      </c>
      <c r="Z26" s="609">
        <f t="shared" si="12"/>
        <v>38.101903871141886</v>
      </c>
      <c r="AA26" s="588"/>
      <c r="AB26" s="589">
        <f t="shared" si="3"/>
        <v>3</v>
      </c>
      <c r="AC26" s="589">
        <v>16</v>
      </c>
      <c r="AD26" s="589">
        <f t="shared" si="13"/>
        <v>15</v>
      </c>
      <c r="AE26" s="590" t="str">
        <f t="shared" si="4"/>
        <v>Navarra, Comunidad Foral de</v>
      </c>
      <c r="AF26" s="592">
        <f t="shared" si="5"/>
        <v>3.3203486735018077</v>
      </c>
      <c r="AG26" s="587"/>
      <c r="AH26" s="589">
        <f t="shared" si="14"/>
        <v>2</v>
      </c>
      <c r="AI26" s="589">
        <v>16</v>
      </c>
      <c r="AJ26" s="589">
        <f t="shared" si="15"/>
        <v>5</v>
      </c>
      <c r="AK26" s="590" t="str">
        <f t="shared" si="16"/>
        <v>Canarias</v>
      </c>
      <c r="AL26" s="591">
        <f t="shared" si="17"/>
        <v>1.0814290954181935</v>
      </c>
      <c r="AM26" s="587"/>
      <c r="AN26" s="589">
        <f t="shared" si="18"/>
        <v>8</v>
      </c>
      <c r="AO26" s="589">
        <v>16</v>
      </c>
      <c r="AP26" s="589">
        <f t="shared" si="19"/>
        <v>2</v>
      </c>
      <c r="AQ26" s="590" t="str">
        <f t="shared" si="20"/>
        <v>Aragón</v>
      </c>
      <c r="AR26" s="591">
        <f t="shared" si="21"/>
        <v>4.6871571384101935</v>
      </c>
      <c r="AS26" s="587"/>
      <c r="AT26" s="589">
        <f t="shared" si="22"/>
        <v>6</v>
      </c>
      <c r="AU26" s="589">
        <v>16</v>
      </c>
      <c r="AV26" s="589">
        <f t="shared" si="23"/>
        <v>6</v>
      </c>
      <c r="AW26" s="590" t="str">
        <f t="shared" si="24"/>
        <v>Cantabria</v>
      </c>
      <c r="AX26" s="591">
        <f t="shared" si="25"/>
        <v>28.95583503948523</v>
      </c>
    </row>
    <row r="27" spans="1:50" s="231" customFormat="1" ht="18" customHeight="1" x14ac:dyDescent="0.15">
      <c r="B27" s="678" t="s">
        <v>49</v>
      </c>
      <c r="C27" s="679"/>
      <c r="D27" s="687">
        <f t="shared" si="6"/>
        <v>319892</v>
      </c>
      <c r="E27" s="690">
        <f t="shared" si="0"/>
        <v>0.67380551872948147</v>
      </c>
      <c r="F27" s="679"/>
      <c r="G27" s="688">
        <f>'20pobl'!J28</f>
        <v>251041</v>
      </c>
      <c r="H27" s="691">
        <f t="shared" si="7"/>
        <v>0.66069662897100012</v>
      </c>
      <c r="I27" s="679"/>
      <c r="J27" s="688">
        <f>'20pobl'!Q28</f>
        <v>46710</v>
      </c>
      <c r="K27" s="691">
        <f t="shared" si="8"/>
        <v>0.70617294328075164</v>
      </c>
      <c r="L27" s="679"/>
      <c r="M27" s="688">
        <f>'20pobl'!X28</f>
        <v>22141</v>
      </c>
      <c r="N27" s="691">
        <f t="shared" si="1"/>
        <v>0.77294925471716891</v>
      </c>
      <c r="O27" s="679"/>
      <c r="P27" s="689">
        <f t="shared" si="2"/>
        <v>14522</v>
      </c>
      <c r="Q27" s="692">
        <f t="shared" si="9"/>
        <v>4.5396571342828205</v>
      </c>
      <c r="R27" s="679"/>
      <c r="S27" s="688">
        <f>'34adictcasaad'!G28</f>
        <v>3418</v>
      </c>
      <c r="T27" s="414">
        <f t="shared" si="10"/>
        <v>1.3615305866372425</v>
      </c>
      <c r="U27" s="679"/>
      <c r="V27" s="688">
        <f>'34adictcasaad'!J28</f>
        <v>2695</v>
      </c>
      <c r="W27" s="414">
        <f t="shared" si="11"/>
        <v>5.7696424748447868</v>
      </c>
      <c r="X27" s="679"/>
      <c r="Y27" s="611">
        <f>'34adictcasaad'!M28</f>
        <v>8409</v>
      </c>
      <c r="Z27" s="612">
        <f t="shared" si="12"/>
        <v>37.979314394110474</v>
      </c>
      <c r="AA27" s="588"/>
      <c r="AB27" s="589">
        <f t="shared" si="3"/>
        <v>5</v>
      </c>
      <c r="AC27" s="589">
        <v>17</v>
      </c>
      <c r="AD27" s="589">
        <f t="shared" si="13"/>
        <v>12</v>
      </c>
      <c r="AE27" s="590" t="str">
        <f t="shared" si="4"/>
        <v>Galicia</v>
      </c>
      <c r="AF27" s="591">
        <f t="shared" si="5"/>
        <v>3.0922918871986393</v>
      </c>
      <c r="AG27" s="587"/>
      <c r="AH27" s="589">
        <f t="shared" si="14"/>
        <v>8</v>
      </c>
      <c r="AI27" s="589">
        <v>17</v>
      </c>
      <c r="AJ27" s="589">
        <f t="shared" si="15"/>
        <v>13</v>
      </c>
      <c r="AK27" s="590" t="str">
        <f t="shared" si="16"/>
        <v>Madrid, Comunidad de</v>
      </c>
      <c r="AL27" s="591">
        <f t="shared" si="17"/>
        <v>1.0220479515243577</v>
      </c>
      <c r="AM27" s="587"/>
      <c r="AN27" s="589">
        <f t="shared" si="18"/>
        <v>11</v>
      </c>
      <c r="AO27" s="589">
        <v>17</v>
      </c>
      <c r="AP27" s="589">
        <f t="shared" si="19"/>
        <v>15</v>
      </c>
      <c r="AQ27" s="590" t="str">
        <f t="shared" si="20"/>
        <v>Navarra, Comunidad Foral de</v>
      </c>
      <c r="AR27" s="591">
        <f t="shared" si="21"/>
        <v>4.4557538276535897</v>
      </c>
      <c r="AS27" s="587"/>
      <c r="AT27" s="589">
        <f t="shared" si="22"/>
        <v>7</v>
      </c>
      <c r="AU27" s="589">
        <v>17</v>
      </c>
      <c r="AV27" s="589">
        <f t="shared" si="23"/>
        <v>3</v>
      </c>
      <c r="AW27" s="590" t="str">
        <f t="shared" si="24"/>
        <v>Asturias, Principado de</v>
      </c>
      <c r="AX27" s="591">
        <f t="shared" si="25"/>
        <v>26.702731881336838</v>
      </c>
    </row>
    <row r="28" spans="1:50" s="231" customFormat="1" ht="18" customHeight="1" x14ac:dyDescent="0.15">
      <c r="B28" s="678" t="s">
        <v>4</v>
      </c>
      <c r="C28" s="679"/>
      <c r="D28" s="687">
        <f t="shared" si="6"/>
        <v>168287</v>
      </c>
      <c r="E28" s="690">
        <f t="shared" si="0"/>
        <v>0.35447185090726951</v>
      </c>
      <c r="F28" s="679"/>
      <c r="G28" s="688">
        <f>'20pobl'!J29</f>
        <v>148381</v>
      </c>
      <c r="H28" s="691">
        <f t="shared" si="7"/>
        <v>0.39051320901106185</v>
      </c>
      <c r="I28" s="679"/>
      <c r="J28" s="688">
        <f>'20pobl'!Q29</f>
        <v>15047</v>
      </c>
      <c r="K28" s="691">
        <f t="shared" si="8"/>
        <v>0.2274841421011661</v>
      </c>
      <c r="L28" s="679"/>
      <c r="M28" s="688">
        <f>'20pobl'!X29</f>
        <v>4859</v>
      </c>
      <c r="N28" s="691">
        <f t="shared" si="1"/>
        <v>0.16962921406759962</v>
      </c>
      <c r="O28" s="679"/>
      <c r="P28" s="689">
        <f t="shared" si="2"/>
        <v>5003</v>
      </c>
      <c r="Q28" s="692">
        <f t="shared" si="9"/>
        <v>2.9728974905964214</v>
      </c>
      <c r="R28" s="679"/>
      <c r="S28" s="688">
        <f>'34adictcasaad'!G29</f>
        <v>2650</v>
      </c>
      <c r="T28" s="414">
        <f t="shared" si="10"/>
        <v>1.785942944177489</v>
      </c>
      <c r="U28" s="679"/>
      <c r="V28" s="688">
        <f>'34adictcasaad'!J29</f>
        <v>927</v>
      </c>
      <c r="W28" s="414">
        <f t="shared" si="11"/>
        <v>6.1606964843490397</v>
      </c>
      <c r="X28" s="679"/>
      <c r="Y28" s="611">
        <f>'34adictcasaad'!M29</f>
        <v>1426</v>
      </c>
      <c r="Z28" s="612">
        <f t="shared" si="12"/>
        <v>29.347602387322496</v>
      </c>
      <c r="AA28" s="588"/>
      <c r="AB28" s="589">
        <f t="shared" si="3"/>
        <v>18</v>
      </c>
      <c r="AC28" s="589">
        <v>18</v>
      </c>
      <c r="AD28" s="589">
        <f t="shared" si="13"/>
        <v>18</v>
      </c>
      <c r="AE28" s="590" t="str">
        <f t="shared" si="4"/>
        <v>Ceuta y Melilla</v>
      </c>
      <c r="AF28" s="591">
        <f t="shared" si="5"/>
        <v>2.9728974905964214</v>
      </c>
      <c r="AG28" s="587"/>
      <c r="AH28" s="589">
        <f t="shared" si="14"/>
        <v>1</v>
      </c>
      <c r="AI28" s="589">
        <v>18</v>
      </c>
      <c r="AJ28" s="589">
        <f t="shared" si="15"/>
        <v>15</v>
      </c>
      <c r="AK28" s="590" t="str">
        <f t="shared" si="16"/>
        <v>Navarra, Comunidad Foral de</v>
      </c>
      <c r="AL28" s="591">
        <f t="shared" si="17"/>
        <v>0.97922383527132151</v>
      </c>
      <c r="AM28" s="587"/>
      <c r="AN28" s="589">
        <f t="shared" si="18"/>
        <v>10</v>
      </c>
      <c r="AO28" s="589">
        <v>18</v>
      </c>
      <c r="AP28" s="589">
        <f t="shared" si="19"/>
        <v>5</v>
      </c>
      <c r="AQ28" s="590" t="str">
        <f t="shared" si="20"/>
        <v>Canarias</v>
      </c>
      <c r="AR28" s="591">
        <f t="shared" si="21"/>
        <v>4.058136097873966</v>
      </c>
      <c r="AS28" s="587"/>
      <c r="AT28" s="589">
        <f t="shared" si="22"/>
        <v>15</v>
      </c>
      <c r="AU28" s="589">
        <v>18</v>
      </c>
      <c r="AV28" s="589">
        <f t="shared" si="23"/>
        <v>5</v>
      </c>
      <c r="AW28" s="590" t="str">
        <f t="shared" si="24"/>
        <v>Canarias</v>
      </c>
      <c r="AX28" s="591">
        <f t="shared" si="25"/>
        <v>22.707414430743118</v>
      </c>
    </row>
    <row r="29" spans="1:50" s="231" customFormat="1" ht="3.75" customHeight="1" x14ac:dyDescent="0.15">
      <c r="A29" s="677"/>
      <c r="B29" s="430"/>
      <c r="C29" s="513"/>
      <c r="D29" s="430"/>
      <c r="E29" s="693"/>
      <c r="F29" s="513"/>
      <c r="G29" s="430"/>
      <c r="H29" s="694"/>
      <c r="I29" s="513"/>
      <c r="J29" s="430"/>
      <c r="K29" s="694"/>
      <c r="L29" s="513"/>
      <c r="M29" s="430"/>
      <c r="N29" s="694"/>
      <c r="O29" s="513"/>
      <c r="P29" s="430"/>
      <c r="Q29" s="695"/>
      <c r="R29" s="513"/>
      <c r="S29" s="430"/>
      <c r="T29" s="696"/>
      <c r="U29" s="513"/>
      <c r="V29" s="430"/>
      <c r="W29" s="694"/>
      <c r="X29" s="513"/>
      <c r="Y29" s="672"/>
      <c r="Z29" s="593"/>
      <c r="AA29" s="588"/>
      <c r="AB29" s="585"/>
      <c r="AC29" s="585"/>
      <c r="AD29" s="589">
        <f>MATCH(AC30,AB$11:AB$30,0)</f>
        <v>5</v>
      </c>
      <c r="AE29" s="590" t="str">
        <f t="shared" si="4"/>
        <v>Canarias</v>
      </c>
      <c r="AF29" s="591">
        <f t="shared" si="5"/>
        <v>2.408503279375819</v>
      </c>
      <c r="AG29" s="587"/>
      <c r="AH29" s="585"/>
      <c r="AI29" s="585"/>
      <c r="AJ29" s="589">
        <f>MATCH(AI30,AH$11:AH$30,0)</f>
        <v>2</v>
      </c>
      <c r="AK29" s="590" t="str">
        <f t="shared" si="16"/>
        <v>Aragón</v>
      </c>
      <c r="AL29" s="591">
        <f t="shared" si="17"/>
        <v>0.95037551493592387</v>
      </c>
      <c r="AM29" s="587"/>
      <c r="AN29" s="585"/>
      <c r="AO29" s="585"/>
      <c r="AP29" s="589">
        <f>MATCH(AO30,AN$11:AN$30,0)</f>
        <v>12</v>
      </c>
      <c r="AQ29" s="590" t="str">
        <f t="shared" si="20"/>
        <v>Galicia</v>
      </c>
      <c r="AR29" s="591">
        <f>INDEX(W$11:W$30,AP29,1)</f>
        <v>3.2213996975231751</v>
      </c>
      <c r="AS29" s="587"/>
      <c r="AT29" s="585"/>
      <c r="AU29" s="585"/>
      <c r="AV29" s="589">
        <f>MATCH(AU30,AT$11:AT$30,0)</f>
        <v>12</v>
      </c>
      <c r="AW29" s="590" t="str">
        <f t="shared" si="24"/>
        <v>Galicia</v>
      </c>
      <c r="AX29" s="591">
        <f t="shared" si="25"/>
        <v>18.741721018835076</v>
      </c>
    </row>
    <row r="30" spans="1:50" s="439"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1937083</v>
      </c>
      <c r="Q30" s="695">
        <f>P30*100/D30</f>
        <v>4.0801808599060312</v>
      </c>
      <c r="R30" s="675"/>
      <c r="S30" s="698">
        <f>SUM(S11:S28)</f>
        <v>508202</v>
      </c>
      <c r="T30" s="696">
        <f>S30*100/G30</f>
        <v>1.3375000427671984</v>
      </c>
      <c r="U30" s="675"/>
      <c r="V30" s="698">
        <f>SUM(V11:V28)</f>
        <v>410465</v>
      </c>
      <c r="W30" s="696">
        <f>V30*100/J30</f>
        <v>6.2055079675387219</v>
      </c>
      <c r="X30" s="675"/>
      <c r="Y30" s="792">
        <f>SUM(Y11:Y28)</f>
        <v>1018416</v>
      </c>
      <c r="Z30" s="594">
        <f>Y30*100/M30</f>
        <v>35.55322199503366</v>
      </c>
      <c r="AA30" s="588"/>
      <c r="AB30" s="589">
        <f>_xlfn.RANK.EQ(Q30,Q$11:Q$30,0)</f>
        <v>9</v>
      </c>
      <c r="AC30" s="589">
        <v>19</v>
      </c>
      <c r="AD30" s="585"/>
      <c r="AE30" s="585"/>
      <c r="AF30" s="595"/>
      <c r="AG30" s="297"/>
      <c r="AH30" s="589">
        <f t="shared" si="14"/>
        <v>9</v>
      </c>
      <c r="AI30" s="589">
        <v>19</v>
      </c>
      <c r="AJ30" s="585"/>
      <c r="AK30" s="585"/>
      <c r="AL30" s="595"/>
      <c r="AM30" s="297"/>
      <c r="AN30" s="589">
        <f t="shared" si="18"/>
        <v>9</v>
      </c>
      <c r="AO30" s="589">
        <v>19</v>
      </c>
      <c r="AP30" s="585"/>
      <c r="AQ30" s="585"/>
      <c r="AR30" s="595"/>
      <c r="AS30" s="297"/>
      <c r="AT30" s="589">
        <f t="shared" si="22"/>
        <v>10</v>
      </c>
      <c r="AU30" s="589">
        <v>19</v>
      </c>
      <c r="AV30" s="585"/>
      <c r="AW30" s="585"/>
      <c r="AX30" s="595"/>
    </row>
    <row r="31" spans="1:50" s="297" customFormat="1" ht="5.25" customHeight="1" x14ac:dyDescent="0.2">
      <c r="B31" s="257" t="s">
        <v>42</v>
      </c>
      <c r="C31" s="613"/>
      <c r="D31" s="613"/>
      <c r="E31" s="613"/>
      <c r="F31" s="613"/>
      <c r="G31" s="613"/>
      <c r="H31" s="613"/>
      <c r="I31" s="613"/>
      <c r="R31" s="613"/>
    </row>
    <row r="32" spans="1:50" s="251" customFormat="1" ht="5.25" customHeight="1" x14ac:dyDescent="0.2">
      <c r="B32" s="257" t="s">
        <v>50</v>
      </c>
      <c r="C32" s="260"/>
      <c r="D32" s="260"/>
      <c r="E32" s="260"/>
      <c r="F32" s="260"/>
      <c r="G32" s="260"/>
      <c r="H32" s="260"/>
      <c r="I32" s="260"/>
      <c r="O32" s="259"/>
      <c r="R32" s="260"/>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251" customFormat="1" ht="13.5" customHeight="1" x14ac:dyDescent="0.2">
      <c r="B33" s="1071" t="s">
        <v>179</v>
      </c>
      <c r="C33" s="1071"/>
      <c r="D33" s="1071"/>
      <c r="E33" s="1071"/>
      <c r="F33" s="1071"/>
      <c r="G33" s="1071"/>
      <c r="H33" s="1071"/>
      <c r="I33" s="1071"/>
      <c r="J33" s="1071"/>
      <c r="K33" s="1071"/>
      <c r="L33" s="1071"/>
      <c r="M33" s="1071"/>
      <c r="O33" s="259"/>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ht="29.25" customHeight="1" x14ac:dyDescent="0.2">
      <c r="B34" s="1078"/>
      <c r="C34" s="1078"/>
      <c r="D34" s="1078"/>
      <c r="E34" s="1078"/>
      <c r="F34" s="1078"/>
      <c r="G34" s="1078"/>
      <c r="H34" s="1078"/>
      <c r="I34" s="1078"/>
      <c r="J34" s="1078"/>
      <c r="K34" s="1078"/>
      <c r="L34" s="1078"/>
      <c r="M34" s="1078"/>
      <c r="N34" s="1078"/>
      <c r="O34" s="1078"/>
      <c r="P34" s="1078"/>
      <c r="Q34" s="262"/>
      <c r="R34" s="262"/>
      <c r="S34" s="262"/>
    </row>
    <row r="35" spans="2:50" ht="4.5" customHeight="1" x14ac:dyDescent="0.2">
      <c r="B35" s="1079"/>
      <c r="C35" s="1079"/>
      <c r="D35" s="1079"/>
      <c r="E35" s="1079"/>
      <c r="F35" s="1079"/>
      <c r="G35" s="1079"/>
      <c r="H35" s="1079"/>
      <c r="I35" s="1079"/>
      <c r="J35" s="1079"/>
      <c r="K35" s="1079"/>
      <c r="L35" s="1079"/>
      <c r="M35" s="1079"/>
      <c r="N35" s="1079"/>
      <c r="O35" s="1079"/>
      <c r="P35" s="1079"/>
      <c r="Q35" s="262"/>
      <c r="R35" s="262"/>
      <c r="S35" s="262"/>
    </row>
    <row r="38" spans="2:50" x14ac:dyDescent="0.2">
      <c r="L38" s="263"/>
      <c r="M38" s="263"/>
      <c r="N38" s="263"/>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46"/>
  <sheetViews>
    <sheetView zoomScale="90" zoomScaleNormal="90" workbookViewId="0">
      <selection activeCell="B2" sqref="B2:C2"/>
    </sheetView>
  </sheetViews>
  <sheetFormatPr baseColWidth="10" defaultColWidth="11.42578125" defaultRowHeight="15" x14ac:dyDescent="0.2"/>
  <cols>
    <col min="1" max="1" width="3.42578125" style="261" customWidth="1"/>
    <col min="2" max="2" width="32.28515625" style="261" customWidth="1"/>
    <col min="3" max="3" width="0.5703125" style="261" customWidth="1"/>
    <col min="4" max="4" width="17"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28515625" style="261" customWidth="1"/>
    <col min="12" max="12" width="8.5703125" style="261" customWidth="1"/>
    <col min="13" max="13" width="5.7109375" style="261" customWidth="1"/>
    <col min="14" max="14" width="8.5703125" style="261" customWidth="1"/>
    <col min="15" max="15" width="7.28515625" style="261" customWidth="1"/>
    <col min="16" max="16" width="8.5703125" style="261" customWidth="1"/>
    <col min="17" max="17" width="7.28515625" style="261" customWidth="1"/>
    <col min="18" max="18" width="8.5703125" style="261" customWidth="1"/>
    <col min="19" max="19" width="6.140625" style="261" customWidth="1"/>
    <col min="20" max="20" width="8.5703125" style="261" customWidth="1"/>
    <col min="21" max="21" width="7.28515625" style="261" customWidth="1"/>
    <col min="22" max="22" width="8.5703125" style="261" customWidth="1"/>
    <col min="23" max="23" width="3.5703125" style="261" customWidth="1"/>
    <col min="24" max="25" width="2.42578125" style="261" bestFit="1" customWidth="1"/>
    <col min="26" max="26" width="5.5703125" style="439" customWidth="1"/>
    <col min="27" max="27" width="14.85546875" style="297" bestFit="1" customWidth="1"/>
    <col min="28" max="28" width="7" style="954" bestFit="1" customWidth="1"/>
    <col min="29" max="29" width="8.42578125" style="297" bestFit="1" customWidth="1"/>
    <col min="30" max="30" width="4.28515625" style="439" bestFit="1" customWidth="1"/>
    <col min="31" max="31" width="2.42578125" style="439" bestFit="1" customWidth="1"/>
    <col min="32" max="32" width="4.28515625" style="439" bestFit="1" customWidth="1"/>
    <col min="33" max="33" width="8.42578125" style="261" bestFit="1" customWidth="1"/>
    <col min="34" max="34" width="4.28515625" style="261" bestFit="1" customWidth="1"/>
    <col min="35" max="16384" width="11.42578125" style="261"/>
  </cols>
  <sheetData>
    <row r="1" spans="1:34" s="201" customFormat="1" ht="14.25" x14ac:dyDescent="0.2">
      <c r="B1" s="202"/>
      <c r="C1" s="203"/>
      <c r="E1" s="203"/>
      <c r="F1" s="714" t="s">
        <v>143</v>
      </c>
      <c r="G1" s="714"/>
      <c r="H1" s="714"/>
      <c r="I1" s="714" t="s">
        <v>19</v>
      </c>
      <c r="Z1" s="1009"/>
      <c r="AA1" s="714"/>
      <c r="AB1" s="951"/>
      <c r="AC1" s="714"/>
      <c r="AD1" s="1009"/>
      <c r="AE1" s="1009"/>
      <c r="AF1" s="1009"/>
    </row>
    <row r="2" spans="1:34" s="205" customFormat="1" x14ac:dyDescent="0.2">
      <c r="B2" s="1047"/>
      <c r="C2" s="1047"/>
      <c r="Z2" s="507"/>
      <c r="AA2" s="617"/>
      <c r="AB2" s="952"/>
      <c r="AC2" s="617"/>
      <c r="AD2" s="507"/>
      <c r="AE2" s="507"/>
      <c r="AF2" s="507"/>
    </row>
    <row r="3" spans="1:34" s="208" customFormat="1" ht="37.5" customHeight="1" x14ac:dyDescent="0.2">
      <c r="B3" s="1048"/>
      <c r="C3" s="1048"/>
      <c r="Z3" s="507"/>
      <c r="AA3" s="617"/>
      <c r="AB3" s="952"/>
      <c r="AC3" s="617"/>
      <c r="AD3" s="507"/>
      <c r="AE3" s="507"/>
      <c r="AF3" s="507"/>
    </row>
    <row r="4" spans="1:34" s="208" customFormat="1" ht="19.5" x14ac:dyDescent="0.2">
      <c r="A4" s="1095" t="s">
        <v>486</v>
      </c>
      <c r="B4" s="1095"/>
      <c r="C4" s="1095"/>
      <c r="D4" s="1095"/>
      <c r="E4" s="1095"/>
      <c r="F4" s="1095"/>
      <c r="G4" s="1095"/>
      <c r="H4" s="1095"/>
      <c r="I4" s="1095"/>
      <c r="J4" s="1095"/>
      <c r="K4" s="1095"/>
      <c r="L4" s="1095"/>
      <c r="M4" s="1095"/>
      <c r="N4" s="1095"/>
      <c r="O4" s="1095"/>
      <c r="P4" s="1095"/>
      <c r="Q4" s="1095"/>
      <c r="R4" s="1095"/>
      <c r="S4" s="1095"/>
      <c r="T4" s="1095"/>
      <c r="U4" s="1095"/>
      <c r="Z4" s="507"/>
      <c r="AA4" s="617"/>
      <c r="AB4" s="952"/>
      <c r="AC4" s="617"/>
      <c r="AD4" s="507"/>
      <c r="AE4" s="507"/>
      <c r="AF4" s="507"/>
    </row>
    <row r="5" spans="1:34" s="208" customFormat="1" ht="18.75" customHeight="1" x14ac:dyDescent="0.2">
      <c r="B5" s="1049" t="str">
        <f>porsaad!B6</f>
        <v>Situación a 30 de noviembre de 2023</v>
      </c>
      <c r="C5" s="1049"/>
      <c r="D5" s="1049"/>
      <c r="E5" s="1049"/>
      <c r="F5" s="1049"/>
      <c r="G5" s="1049"/>
      <c r="H5" s="1049"/>
      <c r="I5" s="1049"/>
      <c r="J5" s="1049"/>
      <c r="K5" s="1049"/>
      <c r="L5" s="1049"/>
      <c r="M5" s="1049"/>
      <c r="N5" s="1049"/>
      <c r="O5" s="1049"/>
      <c r="P5" s="1049"/>
      <c r="Q5" s="1049"/>
      <c r="R5" s="1049"/>
      <c r="S5" s="1049"/>
      <c r="T5" s="1049"/>
      <c r="U5" s="1049"/>
      <c r="V5" s="1049"/>
      <c r="Z5" s="507"/>
      <c r="AA5" s="617"/>
      <c r="AB5" s="952"/>
      <c r="AC5" s="617"/>
      <c r="AD5" s="507"/>
      <c r="AE5" s="507"/>
      <c r="AF5" s="507"/>
    </row>
    <row r="6" spans="1:34" s="208" customFormat="1" ht="6.75" customHeight="1" x14ac:dyDescent="0.2">
      <c r="Z6" s="507"/>
      <c r="AA6" s="617"/>
      <c r="AB6" s="952"/>
      <c r="AC6" s="617"/>
      <c r="AD6" s="507"/>
      <c r="AE6" s="507"/>
      <c r="AF6" s="507"/>
    </row>
    <row r="7" spans="1:34" s="213" customFormat="1" ht="8.25" customHeight="1" x14ac:dyDescent="0.2">
      <c r="A7" s="209"/>
      <c r="B7" s="1050" t="s">
        <v>15</v>
      </c>
      <c r="C7" s="211"/>
      <c r="D7" s="1096" t="s">
        <v>254</v>
      </c>
      <c r="E7" s="568"/>
      <c r="F7" s="1057"/>
      <c r="G7" s="1057"/>
      <c r="H7" s="568"/>
      <c r="I7" s="864"/>
      <c r="J7" s="864"/>
      <c r="K7" s="942"/>
      <c r="L7" s="942"/>
      <c r="M7" s="943"/>
      <c r="N7" s="943"/>
      <c r="O7" s="943"/>
      <c r="P7" s="943"/>
      <c r="Q7" s="943"/>
      <c r="R7" s="943"/>
      <c r="S7" s="944"/>
      <c r="T7" s="945"/>
      <c r="U7" s="945"/>
      <c r="V7" s="946"/>
      <c r="Z7" s="431"/>
      <c r="AA7" s="596"/>
      <c r="AB7" s="953"/>
      <c r="AC7" s="596"/>
      <c r="AD7" s="431"/>
      <c r="AE7" s="431"/>
      <c r="AF7" s="431"/>
    </row>
    <row r="8" spans="1:34" s="213" customFormat="1" ht="15.75" customHeight="1" x14ac:dyDescent="0.2">
      <c r="A8" s="209"/>
      <c r="B8" s="1051"/>
      <c r="C8" s="211"/>
      <c r="D8" s="1097"/>
      <c r="E8" s="799"/>
      <c r="F8" s="1059" t="s">
        <v>394</v>
      </c>
      <c r="G8" s="1058"/>
      <c r="H8" s="211"/>
      <c r="I8" s="1059" t="s">
        <v>395</v>
      </c>
      <c r="J8" s="1058"/>
      <c r="K8" s="1098" t="s">
        <v>383</v>
      </c>
      <c r="L8" s="1099"/>
      <c r="M8" s="1099"/>
      <c r="N8" s="1099"/>
      <c r="O8" s="1099"/>
      <c r="P8" s="1099"/>
      <c r="Q8" s="1099"/>
      <c r="R8" s="1099"/>
      <c r="S8" s="1099"/>
      <c r="T8" s="1099"/>
      <c r="U8" s="1099"/>
      <c r="V8" s="1100"/>
      <c r="Z8" s="431"/>
      <c r="AA8" s="596"/>
      <c r="AB8" s="953"/>
      <c r="AC8" s="596"/>
      <c r="AD8" s="431"/>
      <c r="AE8" s="431"/>
      <c r="AF8" s="431"/>
    </row>
    <row r="9" spans="1:34" s="213" customFormat="1" ht="28.5" customHeight="1" x14ac:dyDescent="0.2">
      <c r="A9" s="209"/>
      <c r="B9" s="1051"/>
      <c r="C9" s="211"/>
      <c r="D9" s="1097"/>
      <c r="E9" s="211"/>
      <c r="F9" s="1088"/>
      <c r="G9" s="1089"/>
      <c r="H9" s="211"/>
      <c r="I9" s="1088"/>
      <c r="J9" s="1089"/>
      <c r="K9" s="1059" t="s">
        <v>384</v>
      </c>
      <c r="L9" s="1058"/>
      <c r="M9" s="1059" t="s">
        <v>385</v>
      </c>
      <c r="N9" s="1058"/>
      <c r="O9" s="1059" t="s">
        <v>386</v>
      </c>
      <c r="P9" s="1058"/>
      <c r="Q9" s="1059" t="s">
        <v>387</v>
      </c>
      <c r="R9" s="1058"/>
      <c r="S9" s="1059" t="s">
        <v>388</v>
      </c>
      <c r="T9" s="1058"/>
      <c r="U9" s="1059" t="s">
        <v>389</v>
      </c>
      <c r="V9" s="1058"/>
      <c r="Z9" s="431"/>
      <c r="AA9" s="596"/>
      <c r="AB9" s="953"/>
      <c r="AC9" s="596"/>
      <c r="AD9" s="431"/>
      <c r="AE9" s="431"/>
      <c r="AF9" s="431"/>
    </row>
    <row r="10" spans="1:34" s="219" customFormat="1" ht="22.5" x14ac:dyDescent="0.2">
      <c r="A10" s="214"/>
      <c r="B10" s="1052"/>
      <c r="C10" s="216"/>
      <c r="D10" s="800" t="s">
        <v>12</v>
      </c>
      <c r="E10" s="216"/>
      <c r="F10" s="217" t="s">
        <v>12</v>
      </c>
      <c r="G10" s="218" t="s">
        <v>284</v>
      </c>
      <c r="H10" s="216"/>
      <c r="I10" s="217" t="s">
        <v>12</v>
      </c>
      <c r="J10" s="218" t="s">
        <v>284</v>
      </c>
      <c r="K10" s="217" t="s">
        <v>12</v>
      </c>
      <c r="L10" s="218" t="s">
        <v>390</v>
      </c>
      <c r="M10" s="217" t="s">
        <v>12</v>
      </c>
      <c r="N10" s="218" t="s">
        <v>390</v>
      </c>
      <c r="O10" s="217" t="s">
        <v>12</v>
      </c>
      <c r="P10" s="218" t="s">
        <v>390</v>
      </c>
      <c r="Q10" s="217" t="s">
        <v>12</v>
      </c>
      <c r="R10" s="218" t="s">
        <v>390</v>
      </c>
      <c r="S10" s="217" t="s">
        <v>12</v>
      </c>
      <c r="T10" s="218" t="s">
        <v>390</v>
      </c>
      <c r="U10" s="217" t="s">
        <v>12</v>
      </c>
      <c r="V10" s="218" t="s">
        <v>390</v>
      </c>
      <c r="Z10" s="435"/>
      <c r="AA10" s="590" t="s">
        <v>217</v>
      </c>
      <c r="AB10" s="947" t="s">
        <v>396</v>
      </c>
      <c r="AC10" s="948" t="s">
        <v>397</v>
      </c>
      <c r="AD10" s="435"/>
      <c r="AE10" s="435"/>
      <c r="AF10" s="435"/>
    </row>
    <row r="11" spans="1:34"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Z11" s="231"/>
      <c r="AA11" s="949">
        <v>44286</v>
      </c>
      <c r="AB11" s="947">
        <v>25720</v>
      </c>
      <c r="AC11" s="947">
        <v>23592</v>
      </c>
      <c r="AD11" s="231"/>
      <c r="AE11" s="231"/>
      <c r="AF11" s="231"/>
    </row>
    <row r="12" spans="1:34" s="232" customFormat="1" ht="14.25" x14ac:dyDescent="0.15">
      <c r="A12" s="224"/>
      <c r="B12" s="225" t="s">
        <v>11</v>
      </c>
      <c r="C12" s="226"/>
      <c r="D12" s="801">
        <v>394981</v>
      </c>
      <c r="E12" s="226"/>
      <c r="F12" s="227">
        <v>6372</v>
      </c>
      <c r="G12" s="228">
        <v>1.6132421559518055</v>
      </c>
      <c r="H12" s="226"/>
      <c r="I12" s="227">
        <v>3023</v>
      </c>
      <c r="J12" s="228">
        <v>0.7653532701572987</v>
      </c>
      <c r="K12" s="227">
        <v>2665</v>
      </c>
      <c r="L12" s="228">
        <v>88.157459477340396</v>
      </c>
      <c r="M12" s="227">
        <v>51</v>
      </c>
      <c r="N12" s="228">
        <v>1.6870658286470392</v>
      </c>
      <c r="O12" s="227">
        <v>0</v>
      </c>
      <c r="P12" s="228">
        <v>0</v>
      </c>
      <c r="Q12" s="227">
        <v>229</v>
      </c>
      <c r="R12" s="228">
        <v>7.5752563678465101</v>
      </c>
      <c r="S12" s="227">
        <v>34</v>
      </c>
      <c r="T12" s="228">
        <v>1.1247105524313596</v>
      </c>
      <c r="U12" s="227">
        <v>44</v>
      </c>
      <c r="V12" s="228">
        <v>1.4555077737347006</v>
      </c>
      <c r="X12" s="305"/>
      <c r="Y12" s="305"/>
      <c r="Z12" s="305"/>
      <c r="AA12" s="949">
        <v>44316</v>
      </c>
      <c r="AB12" s="947">
        <v>26707</v>
      </c>
      <c r="AC12" s="947">
        <v>18034</v>
      </c>
      <c r="AD12" s="305"/>
      <c r="AE12" s="305"/>
      <c r="AF12" s="305"/>
      <c r="AG12" s="306"/>
      <c r="AH12" s="950"/>
    </row>
    <row r="13" spans="1:34" s="232" customFormat="1" ht="14.25" x14ac:dyDescent="0.15">
      <c r="A13" s="224"/>
      <c r="B13" s="233" t="s">
        <v>10</v>
      </c>
      <c r="C13" s="226"/>
      <c r="D13" s="802">
        <v>48404</v>
      </c>
      <c r="E13" s="226"/>
      <c r="F13" s="234">
        <v>689</v>
      </c>
      <c r="G13" s="235">
        <v>1.4234360796628378</v>
      </c>
      <c r="H13" s="226"/>
      <c r="I13" s="234">
        <v>493</v>
      </c>
      <c r="J13" s="235">
        <v>1.0185108668705065</v>
      </c>
      <c r="K13" s="234">
        <v>480</v>
      </c>
      <c r="L13" s="235">
        <v>97.363083164300207</v>
      </c>
      <c r="M13" s="234">
        <v>9</v>
      </c>
      <c r="N13" s="235">
        <v>1.8255578093306288</v>
      </c>
      <c r="O13" s="234">
        <v>0</v>
      </c>
      <c r="P13" s="235">
        <v>0</v>
      </c>
      <c r="Q13" s="234">
        <v>0</v>
      </c>
      <c r="R13" s="235">
        <v>0</v>
      </c>
      <c r="S13" s="234">
        <v>0</v>
      </c>
      <c r="T13" s="235">
        <v>0</v>
      </c>
      <c r="U13" s="234">
        <v>4</v>
      </c>
      <c r="V13" s="235">
        <v>0.81135902636916835</v>
      </c>
      <c r="X13" s="305"/>
      <c r="Y13" s="305"/>
      <c r="Z13" s="305"/>
      <c r="AA13" s="949">
        <v>44347</v>
      </c>
      <c r="AB13" s="947">
        <v>28175</v>
      </c>
      <c r="AC13" s="947">
        <v>15503</v>
      </c>
      <c r="AD13" s="305"/>
      <c r="AE13" s="305"/>
      <c r="AF13" s="305"/>
      <c r="AG13" s="306"/>
      <c r="AH13" s="950"/>
    </row>
    <row r="14" spans="1:34" s="232" customFormat="1" ht="14.25" x14ac:dyDescent="0.15">
      <c r="A14" s="224"/>
      <c r="B14" s="233" t="s">
        <v>40</v>
      </c>
      <c r="C14" s="226"/>
      <c r="D14" s="802">
        <v>41140</v>
      </c>
      <c r="E14" s="226"/>
      <c r="F14" s="234">
        <v>492</v>
      </c>
      <c r="G14" s="235">
        <v>1.1959163830821584</v>
      </c>
      <c r="H14" s="226"/>
      <c r="I14" s="234">
        <v>433</v>
      </c>
      <c r="J14" s="235">
        <v>1.0525036460865338</v>
      </c>
      <c r="K14" s="234">
        <v>404</v>
      </c>
      <c r="L14" s="235">
        <v>93.302540415704385</v>
      </c>
      <c r="M14" s="234">
        <v>9</v>
      </c>
      <c r="N14" s="235">
        <v>2.0785219399538106</v>
      </c>
      <c r="O14" s="234">
        <v>3</v>
      </c>
      <c r="P14" s="235">
        <v>0.69284064665127021</v>
      </c>
      <c r="Q14" s="234">
        <v>1</v>
      </c>
      <c r="R14" s="235">
        <v>0.23094688221709006</v>
      </c>
      <c r="S14" s="234">
        <v>5</v>
      </c>
      <c r="T14" s="235">
        <v>1.1547344110854503</v>
      </c>
      <c r="U14" s="234">
        <v>11</v>
      </c>
      <c r="V14" s="235">
        <v>2.5404157043879905</v>
      </c>
      <c r="X14" s="305"/>
      <c r="Y14" s="305"/>
      <c r="Z14" s="305"/>
      <c r="AA14" s="949">
        <v>44377</v>
      </c>
      <c r="AB14" s="947">
        <v>28047</v>
      </c>
      <c r="AC14" s="947">
        <v>18622</v>
      </c>
      <c r="AD14" s="305"/>
      <c r="AE14" s="305"/>
      <c r="AF14" s="305"/>
      <c r="AG14" s="306"/>
      <c r="AH14" s="950"/>
    </row>
    <row r="15" spans="1:34" s="232" customFormat="1" ht="14.25" x14ac:dyDescent="0.15">
      <c r="A15" s="224"/>
      <c r="B15" s="233" t="s">
        <v>41</v>
      </c>
      <c r="C15" s="226"/>
      <c r="D15" s="802">
        <v>40514</v>
      </c>
      <c r="E15" s="226"/>
      <c r="F15" s="234">
        <v>691</v>
      </c>
      <c r="G15" s="235">
        <v>1.7055832551710521</v>
      </c>
      <c r="H15" s="226"/>
      <c r="I15" s="234">
        <v>351</v>
      </c>
      <c r="J15" s="235">
        <v>0.86636718171496274</v>
      </c>
      <c r="K15" s="234">
        <v>340</v>
      </c>
      <c r="L15" s="235">
        <v>96.866096866096868</v>
      </c>
      <c r="M15" s="234">
        <v>11</v>
      </c>
      <c r="N15" s="235">
        <v>3.133903133903134</v>
      </c>
      <c r="O15" s="234">
        <v>0</v>
      </c>
      <c r="P15" s="235">
        <v>0</v>
      </c>
      <c r="Q15" s="234">
        <v>0</v>
      </c>
      <c r="R15" s="235">
        <v>0</v>
      </c>
      <c r="S15" s="234">
        <v>0</v>
      </c>
      <c r="T15" s="235">
        <v>0</v>
      </c>
      <c r="U15" s="234">
        <v>0</v>
      </c>
      <c r="V15" s="235">
        <v>0</v>
      </c>
      <c r="X15" s="305"/>
      <c r="Y15" s="305"/>
      <c r="Z15" s="305"/>
      <c r="AA15" s="949">
        <v>44408</v>
      </c>
      <c r="AB15" s="947">
        <v>26363</v>
      </c>
      <c r="AC15" s="947">
        <v>16904</v>
      </c>
      <c r="AD15" s="305"/>
      <c r="AE15" s="305"/>
      <c r="AF15" s="305"/>
      <c r="AG15" s="306"/>
      <c r="AH15" s="950"/>
    </row>
    <row r="16" spans="1:34" s="232" customFormat="1" ht="14.25" x14ac:dyDescent="0.15">
      <c r="A16" s="224"/>
      <c r="B16" s="233" t="s">
        <v>9</v>
      </c>
      <c r="C16" s="226"/>
      <c r="D16" s="802">
        <v>52450</v>
      </c>
      <c r="E16" s="226"/>
      <c r="F16" s="234">
        <v>910</v>
      </c>
      <c r="G16" s="235">
        <v>1.7349857006673024</v>
      </c>
      <c r="H16" s="226"/>
      <c r="I16" s="234">
        <v>557</v>
      </c>
      <c r="J16" s="235">
        <v>1.0619637750238322</v>
      </c>
      <c r="K16" s="234">
        <v>541</v>
      </c>
      <c r="L16" s="235">
        <v>97.127468581687609</v>
      </c>
      <c r="M16" s="234">
        <v>2</v>
      </c>
      <c r="N16" s="235">
        <v>0.35906642728904847</v>
      </c>
      <c r="O16" s="234">
        <v>0</v>
      </c>
      <c r="P16" s="235">
        <v>0</v>
      </c>
      <c r="Q16" s="234">
        <v>2</v>
      </c>
      <c r="R16" s="235">
        <v>0.35906642728904847</v>
      </c>
      <c r="S16" s="234">
        <v>12</v>
      </c>
      <c r="T16" s="235">
        <v>2.1543985637342908</v>
      </c>
      <c r="U16" s="234">
        <v>0</v>
      </c>
      <c r="V16" s="235">
        <v>0</v>
      </c>
      <c r="X16" s="305"/>
      <c r="Y16" s="305"/>
      <c r="Z16" s="305"/>
      <c r="AA16" s="949">
        <v>44439</v>
      </c>
      <c r="AB16" s="947">
        <v>16420</v>
      </c>
      <c r="AC16" s="947">
        <v>20385</v>
      </c>
      <c r="AD16" s="305"/>
      <c r="AE16" s="305"/>
      <c r="AF16" s="305"/>
      <c r="AG16" s="306"/>
      <c r="AH16" s="950"/>
    </row>
    <row r="17" spans="1:34" s="232" customFormat="1" ht="14.25" x14ac:dyDescent="0.15">
      <c r="A17" s="224"/>
      <c r="B17" s="233" t="s">
        <v>8</v>
      </c>
      <c r="C17" s="226"/>
      <c r="D17" s="803">
        <v>23023</v>
      </c>
      <c r="E17" s="226"/>
      <c r="F17" s="234">
        <v>258</v>
      </c>
      <c r="G17" s="235">
        <v>1.1206185119228598</v>
      </c>
      <c r="H17" s="226"/>
      <c r="I17" s="234">
        <v>168</v>
      </c>
      <c r="J17" s="235">
        <v>0.72970507753116454</v>
      </c>
      <c r="K17" s="238">
        <v>162</v>
      </c>
      <c r="L17" s="235">
        <v>96.428571428571431</v>
      </c>
      <c r="M17" s="238">
        <v>6</v>
      </c>
      <c r="N17" s="235">
        <v>3.5714285714285712</v>
      </c>
      <c r="O17" s="238">
        <v>0</v>
      </c>
      <c r="P17" s="235">
        <v>0</v>
      </c>
      <c r="Q17" s="238">
        <v>0</v>
      </c>
      <c r="R17" s="235">
        <v>0</v>
      </c>
      <c r="S17" s="238">
        <v>0</v>
      </c>
      <c r="T17" s="235">
        <v>0</v>
      </c>
      <c r="U17" s="238">
        <v>0</v>
      </c>
      <c r="V17" s="235">
        <v>0</v>
      </c>
      <c r="X17" s="305"/>
      <c r="Y17" s="305"/>
      <c r="Z17" s="305"/>
      <c r="AA17" s="949">
        <v>44469</v>
      </c>
      <c r="AB17" s="947">
        <v>22330</v>
      </c>
      <c r="AC17" s="947">
        <v>19468</v>
      </c>
      <c r="AD17" s="305"/>
      <c r="AE17" s="305"/>
      <c r="AF17" s="305"/>
      <c r="AG17" s="306"/>
      <c r="AH17" s="950"/>
    </row>
    <row r="18" spans="1:34" s="232" customFormat="1" ht="14.25" x14ac:dyDescent="0.15">
      <c r="A18" s="224"/>
      <c r="B18" s="233" t="s">
        <v>7</v>
      </c>
      <c r="C18" s="226"/>
      <c r="D18" s="802">
        <v>146879</v>
      </c>
      <c r="E18" s="226"/>
      <c r="F18" s="234">
        <v>2080</v>
      </c>
      <c r="G18" s="235">
        <v>1.4161316457764554</v>
      </c>
      <c r="H18" s="226"/>
      <c r="I18" s="234">
        <v>1330</v>
      </c>
      <c r="J18" s="235">
        <v>0.90550725427052203</v>
      </c>
      <c r="K18" s="234">
        <v>1250</v>
      </c>
      <c r="L18" s="235">
        <v>93.984962406015043</v>
      </c>
      <c r="M18" s="234">
        <v>56</v>
      </c>
      <c r="N18" s="235">
        <v>4.2105263157894735</v>
      </c>
      <c r="O18" s="234">
        <v>0</v>
      </c>
      <c r="P18" s="235">
        <v>0</v>
      </c>
      <c r="Q18" s="234">
        <v>3</v>
      </c>
      <c r="R18" s="235">
        <v>0.22556390977443611</v>
      </c>
      <c r="S18" s="234">
        <v>0</v>
      </c>
      <c r="T18" s="235">
        <v>0</v>
      </c>
      <c r="U18" s="234">
        <v>21</v>
      </c>
      <c r="V18" s="235">
        <v>1.5789473684210527</v>
      </c>
      <c r="X18" s="305"/>
      <c r="Y18" s="305"/>
      <c r="Z18" s="305"/>
      <c r="AA18" s="949">
        <v>44500</v>
      </c>
      <c r="AB18" s="947">
        <v>29317</v>
      </c>
      <c r="AC18" s="947">
        <v>17136</v>
      </c>
      <c r="AD18" s="305"/>
      <c r="AE18" s="305"/>
      <c r="AF18" s="305"/>
      <c r="AG18" s="306"/>
      <c r="AH18" s="950"/>
    </row>
    <row r="19" spans="1:34" s="232" customFormat="1" ht="14.25" x14ac:dyDescent="0.15">
      <c r="A19" s="224"/>
      <c r="B19" s="233" t="s">
        <v>43</v>
      </c>
      <c r="C19" s="226"/>
      <c r="D19" s="802">
        <v>92354</v>
      </c>
      <c r="E19" s="226"/>
      <c r="F19" s="234">
        <v>1587</v>
      </c>
      <c r="G19" s="235">
        <v>1.7183879420490722</v>
      </c>
      <c r="H19" s="226"/>
      <c r="I19" s="234">
        <v>1196</v>
      </c>
      <c r="J19" s="235">
        <v>1.2950169998050978</v>
      </c>
      <c r="K19" s="234">
        <v>745</v>
      </c>
      <c r="L19" s="235">
        <v>62.290969899665548</v>
      </c>
      <c r="M19" s="234">
        <v>45</v>
      </c>
      <c r="N19" s="235">
        <v>3.7625418060200673</v>
      </c>
      <c r="O19" s="234">
        <v>17</v>
      </c>
      <c r="P19" s="235">
        <v>1.4214046822742474</v>
      </c>
      <c r="Q19" s="234">
        <v>107</v>
      </c>
      <c r="R19" s="235">
        <v>8.9464882943143813</v>
      </c>
      <c r="S19" s="234">
        <v>7</v>
      </c>
      <c r="T19" s="235">
        <v>0.58528428093645479</v>
      </c>
      <c r="U19" s="234">
        <v>275</v>
      </c>
      <c r="V19" s="235">
        <v>22.993311036789301</v>
      </c>
      <c r="X19" s="305"/>
      <c r="Y19" s="305"/>
      <c r="Z19" s="305"/>
      <c r="AA19" s="949">
        <v>44530</v>
      </c>
      <c r="AB19" s="947">
        <v>28155</v>
      </c>
      <c r="AC19" s="947">
        <v>19590</v>
      </c>
      <c r="AD19" s="305"/>
      <c r="AE19" s="305"/>
      <c r="AF19" s="305"/>
      <c r="AG19" s="306"/>
      <c r="AH19" s="950"/>
    </row>
    <row r="20" spans="1:34" s="232" customFormat="1" ht="14.25" x14ac:dyDescent="0.15">
      <c r="A20" s="224"/>
      <c r="B20" s="233" t="s">
        <v>44</v>
      </c>
      <c r="C20" s="226"/>
      <c r="D20" s="802">
        <v>324785</v>
      </c>
      <c r="E20" s="226"/>
      <c r="F20" s="234">
        <v>5283</v>
      </c>
      <c r="G20" s="235">
        <v>1.6266145296118972</v>
      </c>
      <c r="H20" s="226"/>
      <c r="I20" s="234">
        <v>30195</v>
      </c>
      <c r="J20" s="235">
        <v>9.2969195005927006</v>
      </c>
      <c r="K20" s="234">
        <v>2539</v>
      </c>
      <c r="L20" s="235">
        <v>8.4086769332670972</v>
      </c>
      <c r="M20" s="234">
        <v>48</v>
      </c>
      <c r="N20" s="235">
        <v>0.15896671634376552</v>
      </c>
      <c r="O20" s="234">
        <v>5333</v>
      </c>
      <c r="P20" s="235">
        <v>17.661864547110447</v>
      </c>
      <c r="Q20" s="234">
        <v>7191</v>
      </c>
      <c r="R20" s="235">
        <v>23.815201192250374</v>
      </c>
      <c r="S20" s="234">
        <v>2652</v>
      </c>
      <c r="T20" s="235">
        <v>8.7829110779930453</v>
      </c>
      <c r="U20" s="234">
        <v>12432</v>
      </c>
      <c r="V20" s="235">
        <v>41.172379533035269</v>
      </c>
      <c r="X20" s="305"/>
      <c r="Y20" s="305"/>
      <c r="Z20" s="305"/>
      <c r="AA20" s="949">
        <v>44561</v>
      </c>
      <c r="AB20" s="947">
        <v>24865</v>
      </c>
      <c r="AC20" s="947">
        <v>26807</v>
      </c>
      <c r="AD20" s="305"/>
      <c r="AE20" s="305"/>
      <c r="AF20" s="305"/>
      <c r="AG20" s="306"/>
      <c r="AH20" s="950"/>
    </row>
    <row r="21" spans="1:34" s="232" customFormat="1" ht="14.25" x14ac:dyDescent="0.15">
      <c r="A21" s="224"/>
      <c r="B21" s="233" t="s">
        <v>6</v>
      </c>
      <c r="C21" s="226"/>
      <c r="D21" s="802">
        <v>187392</v>
      </c>
      <c r="E21" s="226"/>
      <c r="F21" s="234">
        <v>3470</v>
      </c>
      <c r="G21" s="235">
        <v>1.8517332650273226</v>
      </c>
      <c r="H21" s="226"/>
      <c r="I21" s="234">
        <v>1526</v>
      </c>
      <c r="J21" s="235">
        <v>0.81433572404371579</v>
      </c>
      <c r="K21" s="234">
        <v>1454</v>
      </c>
      <c r="L21" s="235">
        <v>95.281782437745747</v>
      </c>
      <c r="M21" s="234">
        <v>37</v>
      </c>
      <c r="N21" s="235">
        <v>2.4246395806028835</v>
      </c>
      <c r="O21" s="234">
        <v>0</v>
      </c>
      <c r="P21" s="235">
        <v>0</v>
      </c>
      <c r="Q21" s="234">
        <v>19</v>
      </c>
      <c r="R21" s="235">
        <v>1.2450851900393185</v>
      </c>
      <c r="S21" s="234">
        <v>1</v>
      </c>
      <c r="T21" s="235">
        <v>6.5530799475753604E-2</v>
      </c>
      <c r="U21" s="234">
        <v>15</v>
      </c>
      <c r="V21" s="235">
        <v>0.98296199213630409</v>
      </c>
      <c r="X21" s="305"/>
      <c r="Y21" s="305"/>
      <c r="Z21" s="305"/>
      <c r="AA21" s="949">
        <v>44592</v>
      </c>
      <c r="AB21" s="947">
        <v>20377</v>
      </c>
      <c r="AC21" s="947">
        <v>22366</v>
      </c>
      <c r="AD21" s="305"/>
      <c r="AE21" s="305"/>
      <c r="AF21" s="305"/>
      <c r="AG21" s="306"/>
      <c r="AH21" s="950"/>
    </row>
    <row r="22" spans="1:34" s="232" customFormat="1" ht="14.25" x14ac:dyDescent="0.15">
      <c r="A22" s="224"/>
      <c r="B22" s="233" t="s">
        <v>5</v>
      </c>
      <c r="C22" s="226"/>
      <c r="D22" s="802">
        <v>56080</v>
      </c>
      <c r="E22" s="226"/>
      <c r="F22" s="234">
        <v>867</v>
      </c>
      <c r="G22" s="235">
        <v>1.5460057061340942</v>
      </c>
      <c r="H22" s="226"/>
      <c r="I22" s="234">
        <v>632</v>
      </c>
      <c r="J22" s="235">
        <v>1.1269614835948645</v>
      </c>
      <c r="K22" s="234">
        <v>467</v>
      </c>
      <c r="L22" s="235">
        <v>73.89240506329115</v>
      </c>
      <c r="M22" s="234">
        <v>21</v>
      </c>
      <c r="N22" s="235">
        <v>3.3227848101265818</v>
      </c>
      <c r="O22" s="234">
        <v>0</v>
      </c>
      <c r="P22" s="235">
        <v>0</v>
      </c>
      <c r="Q22" s="234">
        <v>3</v>
      </c>
      <c r="R22" s="235">
        <v>0.4746835443037975</v>
      </c>
      <c r="S22" s="234">
        <v>0</v>
      </c>
      <c r="T22" s="235">
        <v>0</v>
      </c>
      <c r="U22" s="234">
        <v>141</v>
      </c>
      <c r="V22" s="235">
        <v>22.310126582278482</v>
      </c>
      <c r="X22" s="305"/>
      <c r="Y22" s="305"/>
      <c r="Z22" s="305"/>
      <c r="AA22" s="949">
        <v>44620</v>
      </c>
      <c r="AB22" s="947">
        <v>25448</v>
      </c>
      <c r="AC22" s="947">
        <v>23602</v>
      </c>
      <c r="AD22" s="305"/>
      <c r="AE22" s="305"/>
      <c r="AF22" s="305"/>
      <c r="AG22" s="306"/>
      <c r="AH22" s="950"/>
    </row>
    <row r="23" spans="1:34" s="232" customFormat="1" ht="14.25" x14ac:dyDescent="0.15">
      <c r="A23" s="224"/>
      <c r="B23" s="233" t="s">
        <v>38</v>
      </c>
      <c r="C23" s="226"/>
      <c r="D23" s="802">
        <v>83197</v>
      </c>
      <c r="E23" s="226"/>
      <c r="F23" s="234">
        <v>849</v>
      </c>
      <c r="G23" s="235">
        <v>1.0204694880825029</v>
      </c>
      <c r="H23" s="226"/>
      <c r="I23" s="234">
        <v>776</v>
      </c>
      <c r="J23" s="235">
        <v>0.93272593963724648</v>
      </c>
      <c r="K23" s="234">
        <v>750</v>
      </c>
      <c r="L23" s="235">
        <v>96.649484536082468</v>
      </c>
      <c r="M23" s="234">
        <v>8</v>
      </c>
      <c r="N23" s="235">
        <v>1.0309278350515463</v>
      </c>
      <c r="O23" s="234">
        <v>0</v>
      </c>
      <c r="P23" s="235">
        <v>0</v>
      </c>
      <c r="Q23" s="234">
        <v>13</v>
      </c>
      <c r="R23" s="235">
        <v>1.6752577319587629</v>
      </c>
      <c r="S23" s="234">
        <v>5</v>
      </c>
      <c r="T23" s="235">
        <v>0.64432989690721643</v>
      </c>
      <c r="U23" s="234">
        <v>0</v>
      </c>
      <c r="V23" s="235">
        <v>0</v>
      </c>
      <c r="X23" s="305"/>
      <c r="Y23" s="305"/>
      <c r="Z23" s="305"/>
      <c r="AA23" s="949">
        <v>44651</v>
      </c>
      <c r="AB23" s="947">
        <v>31825</v>
      </c>
      <c r="AC23" s="947">
        <v>22165</v>
      </c>
      <c r="AD23" s="305"/>
      <c r="AE23" s="305"/>
      <c r="AF23" s="305"/>
      <c r="AG23" s="306"/>
      <c r="AH23" s="950"/>
    </row>
    <row r="24" spans="1:34" s="232" customFormat="1" ht="14.25" x14ac:dyDescent="0.15">
      <c r="A24" s="224"/>
      <c r="B24" s="233" t="s">
        <v>45</v>
      </c>
      <c r="C24" s="226"/>
      <c r="D24" s="802">
        <v>237448</v>
      </c>
      <c r="E24" s="226"/>
      <c r="F24" s="234">
        <v>1468</v>
      </c>
      <c r="G24" s="235">
        <v>0.61824062531585866</v>
      </c>
      <c r="H24" s="226"/>
      <c r="I24" s="234">
        <v>2530</v>
      </c>
      <c r="J24" s="235">
        <v>1.0654964455375493</v>
      </c>
      <c r="K24" s="234">
        <v>1924</v>
      </c>
      <c r="L24" s="235">
        <v>76.047430830039531</v>
      </c>
      <c r="M24" s="234">
        <v>119</v>
      </c>
      <c r="N24" s="235">
        <v>4.7035573122529639</v>
      </c>
      <c r="O24" s="234">
        <v>0</v>
      </c>
      <c r="P24" s="235">
        <v>0</v>
      </c>
      <c r="Q24" s="234">
        <v>6</v>
      </c>
      <c r="R24" s="235">
        <v>0.23715415019762848</v>
      </c>
      <c r="S24" s="234">
        <v>0</v>
      </c>
      <c r="T24" s="235">
        <v>0</v>
      </c>
      <c r="U24" s="234">
        <v>481</v>
      </c>
      <c r="V24" s="235">
        <v>19.011857707509883</v>
      </c>
      <c r="X24" s="305"/>
      <c r="Y24" s="305"/>
      <c r="Z24" s="305"/>
      <c r="AA24" s="949">
        <v>44681</v>
      </c>
      <c r="AB24" s="947">
        <v>29337</v>
      </c>
      <c r="AC24" s="947">
        <v>20494</v>
      </c>
      <c r="AD24" s="305"/>
      <c r="AE24" s="305"/>
      <c r="AF24" s="305"/>
      <c r="AG24" s="306"/>
      <c r="AH24" s="950"/>
    </row>
    <row r="25" spans="1:34" s="240" customFormat="1" ht="14.25" x14ac:dyDescent="0.15">
      <c r="A25" s="239"/>
      <c r="B25" s="233" t="s">
        <v>46</v>
      </c>
      <c r="C25" s="226"/>
      <c r="D25" s="802">
        <v>53715</v>
      </c>
      <c r="E25" s="226"/>
      <c r="F25" s="234">
        <v>1467</v>
      </c>
      <c r="G25" s="235">
        <v>2.7310807037140465</v>
      </c>
      <c r="H25" s="226"/>
      <c r="I25" s="234">
        <v>563</v>
      </c>
      <c r="J25" s="235">
        <v>1.0481243600484036</v>
      </c>
      <c r="K25" s="234">
        <v>341</v>
      </c>
      <c r="L25" s="235">
        <v>60.568383658969807</v>
      </c>
      <c r="M25" s="234">
        <v>9</v>
      </c>
      <c r="N25" s="235">
        <v>1.5985790408525755</v>
      </c>
      <c r="O25" s="234">
        <v>6</v>
      </c>
      <c r="P25" s="235">
        <v>1.0657193605683837</v>
      </c>
      <c r="Q25" s="234">
        <v>175</v>
      </c>
      <c r="R25" s="235">
        <v>31.083481349911189</v>
      </c>
      <c r="S25" s="234">
        <v>21</v>
      </c>
      <c r="T25" s="235">
        <v>3.7300177619893424</v>
      </c>
      <c r="U25" s="234">
        <v>11</v>
      </c>
      <c r="V25" s="235">
        <v>1.9538188277087036</v>
      </c>
      <c r="X25" s="305"/>
      <c r="Y25" s="305"/>
      <c r="Z25" s="305"/>
      <c r="AA25" s="949">
        <v>44712</v>
      </c>
      <c r="AB25" s="947">
        <v>27733</v>
      </c>
      <c r="AC25" s="947">
        <v>19944</v>
      </c>
      <c r="AD25" s="305"/>
      <c r="AE25" s="305"/>
      <c r="AF25" s="305"/>
      <c r="AG25" s="306"/>
      <c r="AH25" s="950"/>
    </row>
    <row r="26" spans="1:34" s="232" customFormat="1" ht="14.25" x14ac:dyDescent="0.15">
      <c r="B26" s="233" t="s">
        <v>47</v>
      </c>
      <c r="C26" s="226"/>
      <c r="D26" s="804">
        <v>22051</v>
      </c>
      <c r="E26" s="226"/>
      <c r="F26" s="238">
        <v>302</v>
      </c>
      <c r="G26" s="235">
        <v>1.369552401251644</v>
      </c>
      <c r="H26" s="226"/>
      <c r="I26" s="238">
        <v>209</v>
      </c>
      <c r="J26" s="235">
        <v>0.94780282073375355</v>
      </c>
      <c r="K26" s="238">
        <v>206</v>
      </c>
      <c r="L26" s="235">
        <v>98.564593301435409</v>
      </c>
      <c r="M26" s="238">
        <v>3</v>
      </c>
      <c r="N26" s="235">
        <v>1.4354066985645932</v>
      </c>
      <c r="O26" s="238">
        <v>0</v>
      </c>
      <c r="P26" s="235">
        <v>0</v>
      </c>
      <c r="Q26" s="238">
        <v>0</v>
      </c>
      <c r="R26" s="235">
        <v>0</v>
      </c>
      <c r="S26" s="238">
        <v>0</v>
      </c>
      <c r="T26" s="235">
        <v>0</v>
      </c>
      <c r="U26" s="238">
        <v>0</v>
      </c>
      <c r="V26" s="235">
        <v>0</v>
      </c>
      <c r="X26" s="305"/>
      <c r="Y26" s="305"/>
      <c r="Z26" s="305"/>
      <c r="AA26" s="949">
        <v>44742</v>
      </c>
      <c r="AB26" s="947">
        <v>30967</v>
      </c>
      <c r="AC26" s="947">
        <v>20368</v>
      </c>
      <c r="AD26" s="305"/>
      <c r="AE26" s="305"/>
      <c r="AF26" s="305"/>
      <c r="AG26" s="306"/>
      <c r="AH26" s="950"/>
    </row>
    <row r="27" spans="1:34" s="232" customFormat="1" ht="14.25" x14ac:dyDescent="0.15">
      <c r="B27" s="233" t="s">
        <v>48</v>
      </c>
      <c r="C27" s="226"/>
      <c r="D27" s="804">
        <v>113145</v>
      </c>
      <c r="E27" s="226"/>
      <c r="F27" s="238">
        <v>1288</v>
      </c>
      <c r="G27" s="235">
        <v>1.1383622784922003</v>
      </c>
      <c r="H27" s="226"/>
      <c r="I27" s="238">
        <v>1107</v>
      </c>
      <c r="J27" s="235">
        <v>0.97839056078483366</v>
      </c>
      <c r="K27" s="238">
        <v>1036</v>
      </c>
      <c r="L27" s="235">
        <v>93.586269196025299</v>
      </c>
      <c r="M27" s="238">
        <v>43</v>
      </c>
      <c r="N27" s="235">
        <v>3.8843721770551038</v>
      </c>
      <c r="O27" s="238">
        <v>0</v>
      </c>
      <c r="P27" s="235">
        <v>0</v>
      </c>
      <c r="Q27" s="238">
        <v>13</v>
      </c>
      <c r="R27" s="235">
        <v>1.1743450767841013</v>
      </c>
      <c r="S27" s="238">
        <v>9</v>
      </c>
      <c r="T27" s="235">
        <v>0.81300813008130091</v>
      </c>
      <c r="U27" s="238">
        <v>6</v>
      </c>
      <c r="V27" s="235">
        <v>0.54200542005420049</v>
      </c>
      <c r="X27" s="305"/>
      <c r="Y27" s="305"/>
      <c r="Z27" s="305"/>
      <c r="AA27" s="949">
        <v>44773</v>
      </c>
      <c r="AB27" s="947">
        <v>28674</v>
      </c>
      <c r="AC27" s="947">
        <v>20566</v>
      </c>
      <c r="AD27" s="305"/>
      <c r="AE27" s="305"/>
      <c r="AF27" s="305"/>
      <c r="AG27" s="306"/>
      <c r="AH27" s="950"/>
    </row>
    <row r="28" spans="1:34" s="232" customFormat="1" ht="14.25" x14ac:dyDescent="0.15">
      <c r="B28" s="233" t="s">
        <v>49</v>
      </c>
      <c r="C28" s="226"/>
      <c r="D28" s="804">
        <v>14522</v>
      </c>
      <c r="E28" s="226"/>
      <c r="F28" s="238">
        <v>300</v>
      </c>
      <c r="G28" s="242">
        <v>2.0658311527337831</v>
      </c>
      <c r="H28" s="226"/>
      <c r="I28" s="238">
        <v>367</v>
      </c>
      <c r="J28" s="242">
        <v>2.5272001101776613</v>
      </c>
      <c r="K28" s="238">
        <v>47</v>
      </c>
      <c r="L28" s="242">
        <v>12.806539509536785</v>
      </c>
      <c r="M28" s="238">
        <v>3</v>
      </c>
      <c r="N28" s="242">
        <v>0.81743869209809261</v>
      </c>
      <c r="O28" s="238">
        <v>133</v>
      </c>
      <c r="P28" s="242">
        <v>36.239782016348776</v>
      </c>
      <c r="Q28" s="238">
        <v>0</v>
      </c>
      <c r="R28" s="242">
        <v>0</v>
      </c>
      <c r="S28" s="238">
        <v>0</v>
      </c>
      <c r="T28" s="242">
        <v>0</v>
      </c>
      <c r="U28" s="238">
        <v>184</v>
      </c>
      <c r="V28" s="242">
        <v>50.136239782016347</v>
      </c>
      <c r="X28" s="305"/>
      <c r="Y28" s="305"/>
      <c r="Z28" s="305"/>
      <c r="AA28" s="949">
        <v>44804</v>
      </c>
      <c r="AB28" s="947">
        <v>19988</v>
      </c>
      <c r="AC28" s="947">
        <v>21716</v>
      </c>
      <c r="AD28" s="305"/>
      <c r="AE28" s="305"/>
      <c r="AF28" s="305"/>
      <c r="AG28" s="306"/>
      <c r="AH28" s="950"/>
    </row>
    <row r="29" spans="1:34" s="232" customFormat="1" ht="14.25" x14ac:dyDescent="0.15">
      <c r="B29" s="244" t="s">
        <v>4</v>
      </c>
      <c r="C29" s="226"/>
      <c r="D29" s="805">
        <v>5003</v>
      </c>
      <c r="E29" s="226"/>
      <c r="F29" s="245">
        <v>61</v>
      </c>
      <c r="G29" s="246">
        <v>1.2192684389366379</v>
      </c>
      <c r="H29" s="226"/>
      <c r="I29" s="245">
        <v>44</v>
      </c>
      <c r="J29" s="246">
        <v>0.87947231661003389</v>
      </c>
      <c r="K29" s="245">
        <v>28</v>
      </c>
      <c r="L29" s="246">
        <v>63.636363636363633</v>
      </c>
      <c r="M29" s="245">
        <v>6</v>
      </c>
      <c r="N29" s="246">
        <v>13.636363636363635</v>
      </c>
      <c r="O29" s="245">
        <v>1</v>
      </c>
      <c r="P29" s="246">
        <v>2.2727272727272729</v>
      </c>
      <c r="Q29" s="245">
        <v>6</v>
      </c>
      <c r="R29" s="246">
        <v>13.636363636363635</v>
      </c>
      <c r="S29" s="245">
        <v>0</v>
      </c>
      <c r="T29" s="246">
        <v>0</v>
      </c>
      <c r="U29" s="245">
        <v>3</v>
      </c>
      <c r="V29" s="246">
        <v>6.8181818181818175</v>
      </c>
      <c r="X29" s="305"/>
      <c r="Y29" s="305"/>
      <c r="Z29" s="305"/>
      <c r="AA29" s="949">
        <v>44834</v>
      </c>
      <c r="AB29" s="947">
        <v>27552</v>
      </c>
      <c r="AC29" s="947">
        <v>21574</v>
      </c>
      <c r="AD29" s="305"/>
      <c r="AE29" s="305"/>
      <c r="AF29" s="305"/>
      <c r="AG29" s="306"/>
      <c r="AH29" s="950"/>
    </row>
    <row r="30" spans="1:34"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X30" s="309"/>
      <c r="Y30" s="309"/>
      <c r="Z30" s="305"/>
      <c r="AA30" s="949">
        <v>44865</v>
      </c>
      <c r="AB30" s="947">
        <v>29104</v>
      </c>
      <c r="AC30" s="947">
        <v>17287</v>
      </c>
      <c r="AD30" s="309"/>
      <c r="AE30" s="309"/>
      <c r="AF30" s="305"/>
      <c r="AG30" s="306"/>
      <c r="AH30" s="950"/>
    </row>
    <row r="31" spans="1:34" s="251" customFormat="1" x14ac:dyDescent="0.15">
      <c r="B31" s="252" t="s">
        <v>3</v>
      </c>
      <c r="C31" s="211"/>
      <c r="D31" s="806">
        <v>1937083</v>
      </c>
      <c r="E31" s="211"/>
      <c r="F31" s="253">
        <v>28434</v>
      </c>
      <c r="G31" s="254">
        <v>1.4678772153800328</v>
      </c>
      <c r="H31" s="211"/>
      <c r="I31" s="253">
        <v>45500</v>
      </c>
      <c r="J31" s="254">
        <v>2.3488926390867091</v>
      </c>
      <c r="K31" s="253">
        <v>15379</v>
      </c>
      <c r="L31" s="254">
        <v>33.800000000000004</v>
      </c>
      <c r="M31" s="253">
        <v>486</v>
      </c>
      <c r="N31" s="254">
        <v>1.0681318681318681</v>
      </c>
      <c r="O31" s="253">
        <v>5493</v>
      </c>
      <c r="P31" s="254">
        <v>12.072527472527472</v>
      </c>
      <c r="Q31" s="253">
        <v>7768</v>
      </c>
      <c r="R31" s="254">
        <v>17.072527472527472</v>
      </c>
      <c r="S31" s="253">
        <v>2746</v>
      </c>
      <c r="T31" s="254">
        <v>6.035164835164835</v>
      </c>
      <c r="U31" s="253">
        <v>13628</v>
      </c>
      <c r="V31" s="254">
        <v>29.951648351648352</v>
      </c>
      <c r="X31" s="305"/>
      <c r="Y31" s="305"/>
      <c r="Z31" s="309"/>
      <c r="AA31" s="949">
        <v>44895</v>
      </c>
      <c r="AB31" s="947">
        <v>30634</v>
      </c>
      <c r="AC31" s="947">
        <v>17693</v>
      </c>
      <c r="AD31" s="305"/>
      <c r="AE31" s="305"/>
      <c r="AF31" s="309"/>
      <c r="AG31" s="309"/>
      <c r="AH31" s="438"/>
    </row>
    <row r="32" spans="1:34" s="256" customFormat="1" ht="6.75" customHeight="1" x14ac:dyDescent="0.2">
      <c r="B32" s="257" t="s">
        <v>42</v>
      </c>
      <c r="C32" s="258"/>
      <c r="E32" s="258"/>
      <c r="Z32" s="439"/>
      <c r="AA32" s="949">
        <v>44926</v>
      </c>
      <c r="AB32" s="947">
        <v>28835</v>
      </c>
      <c r="AC32" s="947">
        <v>20499</v>
      </c>
      <c r="AD32" s="439"/>
      <c r="AE32" s="439"/>
      <c r="AF32" s="439"/>
    </row>
    <row r="33" spans="2:32" s="251" customFormat="1" x14ac:dyDescent="0.2">
      <c r="B33" s="1094" t="s">
        <v>398</v>
      </c>
      <c r="C33" s="1094"/>
      <c r="D33" s="1094"/>
      <c r="E33" s="1094"/>
      <c r="F33" s="1094"/>
      <c r="G33" s="1094"/>
      <c r="H33" s="1094"/>
      <c r="I33" s="1094"/>
      <c r="J33" s="1094"/>
      <c r="K33" s="1094"/>
      <c r="L33" s="1094"/>
      <c r="M33" s="1094"/>
      <c r="N33" s="1094"/>
      <c r="O33" s="1094"/>
      <c r="P33" s="1094"/>
      <c r="Q33" s="1094"/>
      <c r="R33" s="1094"/>
      <c r="S33" s="1094"/>
      <c r="T33" s="1094"/>
      <c r="U33" s="1094"/>
      <c r="V33" s="1094"/>
      <c r="Z33" s="439"/>
      <c r="AA33" s="949">
        <v>44957</v>
      </c>
      <c r="AB33" s="947">
        <v>25222</v>
      </c>
      <c r="AC33" s="947">
        <v>21942</v>
      </c>
      <c r="AD33" s="439"/>
      <c r="AE33" s="439"/>
      <c r="AF33" s="439"/>
    </row>
    <row r="34" spans="2:32" s="251" customFormat="1" ht="9" customHeight="1" x14ac:dyDescent="0.2">
      <c r="B34" s="1094"/>
      <c r="C34" s="1094"/>
      <c r="D34" s="1094"/>
      <c r="E34" s="1094"/>
      <c r="F34" s="1094"/>
      <c r="G34" s="1094"/>
      <c r="H34" s="1094"/>
      <c r="I34" s="1094"/>
      <c r="J34" s="1094"/>
      <c r="K34" s="1094"/>
      <c r="L34" s="1094"/>
      <c r="M34" s="1094"/>
      <c r="N34" s="1094"/>
      <c r="O34" s="1094"/>
      <c r="P34" s="1094"/>
      <c r="Q34" s="1094"/>
      <c r="R34" s="1094"/>
      <c r="S34" s="1094"/>
      <c r="T34" s="1094"/>
      <c r="U34" s="1094"/>
      <c r="V34" s="1094"/>
      <c r="Z34" s="439"/>
      <c r="AA34" s="949">
        <v>44985</v>
      </c>
      <c r="AB34" s="947">
        <v>28262</v>
      </c>
      <c r="AC34" s="947">
        <v>21287</v>
      </c>
      <c r="AD34" s="439"/>
      <c r="AE34" s="439"/>
      <c r="AF34" s="439"/>
    </row>
    <row r="35" spans="2:32" x14ac:dyDescent="0.2">
      <c r="B35" s="1078"/>
      <c r="C35" s="1078"/>
      <c r="D35" s="1078"/>
      <c r="E35" s="262"/>
      <c r="F35" s="262"/>
      <c r="AA35" s="949">
        <v>45016</v>
      </c>
      <c r="AB35" s="947">
        <v>37938</v>
      </c>
      <c r="AC35" s="947">
        <v>24401</v>
      </c>
    </row>
    <row r="36" spans="2:32" x14ac:dyDescent="0.2">
      <c r="B36" s="1079"/>
      <c r="C36" s="1079"/>
      <c r="D36" s="1079"/>
      <c r="E36" s="262"/>
      <c r="F36" s="262"/>
      <c r="AA36" s="949">
        <v>45046</v>
      </c>
      <c r="AB36" s="947">
        <v>30972</v>
      </c>
      <c r="AC36" s="947">
        <v>22154</v>
      </c>
    </row>
    <row r="37" spans="2:32" x14ac:dyDescent="0.2">
      <c r="AA37" s="949">
        <v>45077</v>
      </c>
      <c r="AB37" s="947">
        <v>34993</v>
      </c>
      <c r="AC37" s="947">
        <v>18583</v>
      </c>
    </row>
    <row r="38" spans="2:32" x14ac:dyDescent="0.2">
      <c r="AA38" s="949">
        <v>45107</v>
      </c>
      <c r="AB38" s="947">
        <v>33173</v>
      </c>
      <c r="AC38" s="947">
        <v>18432</v>
      </c>
    </row>
    <row r="39" spans="2:32" x14ac:dyDescent="0.2">
      <c r="AA39" s="949">
        <v>45138</v>
      </c>
      <c r="AB39" s="947">
        <v>29845</v>
      </c>
      <c r="AC39" s="947">
        <v>17338</v>
      </c>
    </row>
    <row r="40" spans="2:32" x14ac:dyDescent="0.2">
      <c r="AA40" s="949">
        <v>45169</v>
      </c>
      <c r="AB40" s="947">
        <v>17652</v>
      </c>
      <c r="AC40" s="947">
        <v>15962</v>
      </c>
    </row>
    <row r="41" spans="2:32" x14ac:dyDescent="0.2">
      <c r="AA41" s="949">
        <v>45199</v>
      </c>
      <c r="AB41" s="947">
        <v>35295</v>
      </c>
      <c r="AC41" s="947">
        <v>21157</v>
      </c>
    </row>
    <row r="42" spans="2:32" x14ac:dyDescent="0.2">
      <c r="AA42" s="949">
        <v>45230</v>
      </c>
      <c r="AB42" s="947">
        <v>31994</v>
      </c>
      <c r="AC42" s="947">
        <v>20149</v>
      </c>
    </row>
    <row r="43" spans="2:32" x14ac:dyDescent="0.2">
      <c r="AA43" s="949">
        <v>45260</v>
      </c>
      <c r="AB43" s="947">
        <v>28434</v>
      </c>
      <c r="AC43" s="947">
        <v>45500</v>
      </c>
    </row>
    <row r="44" spans="2:32" x14ac:dyDescent="0.2">
      <c r="AA44" s="949"/>
    </row>
    <row r="45" spans="2:32" x14ac:dyDescent="0.2">
      <c r="AA45" s="949"/>
    </row>
    <row r="46" spans="2:32" x14ac:dyDescent="0.2">
      <c r="AA46" s="949"/>
    </row>
  </sheetData>
  <mergeCells count="19">
    <mergeCell ref="B2:C2"/>
    <mergeCell ref="B3:C3"/>
    <mergeCell ref="A4:U4"/>
    <mergeCell ref="B5:V5"/>
    <mergeCell ref="B7:B10"/>
    <mergeCell ref="D7:D9"/>
    <mergeCell ref="F7:G7"/>
    <mergeCell ref="F8:G9"/>
    <mergeCell ref="I8:J9"/>
    <mergeCell ref="K8:V8"/>
    <mergeCell ref="B33:V34"/>
    <mergeCell ref="B35:D35"/>
    <mergeCell ref="B36:D36"/>
    <mergeCell ref="K9:L9"/>
    <mergeCell ref="M9:N9"/>
    <mergeCell ref="O9:P9"/>
    <mergeCell ref="Q9:R9"/>
    <mergeCell ref="S9:T9"/>
    <mergeCell ref="U9:V9"/>
  </mergeCells>
  <printOptions horizontalCentered="1"/>
  <pageMargins left="0" right="0" top="0.43307086614173229" bottom="0.43307086614173229" header="0" footer="0"/>
  <pageSetup paperSize="9" scale="74"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95" zoomScaleNormal="95" workbookViewId="0"/>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85546875" style="1" customWidth="1"/>
    <col min="22" max="22" width="0.7109375" style="1" customWidth="1"/>
    <col min="23" max="23" width="7.5703125" style="1" customWidth="1"/>
    <col min="24" max="24" width="6.140625" style="1" customWidth="1"/>
    <col min="25" max="25" width="0.5703125" style="1" customWidth="1"/>
    <col min="26" max="26" width="8.1406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2" hidden="1" x14ac:dyDescent="0.2">
      <c r="E1" s="140" t="s">
        <v>39</v>
      </c>
      <c r="F1" s="140"/>
      <c r="H1" s="140" t="s">
        <v>24</v>
      </c>
      <c r="K1" s="140" t="s">
        <v>23</v>
      </c>
      <c r="N1" s="140" t="s">
        <v>22</v>
      </c>
      <c r="Q1" s="140" t="s">
        <v>21</v>
      </c>
      <c r="T1" s="140" t="s">
        <v>20</v>
      </c>
      <c r="W1" s="140" t="s">
        <v>19</v>
      </c>
      <c r="Z1" s="140" t="s">
        <v>18</v>
      </c>
    </row>
    <row r="2" spans="2:32" s="2" customFormat="1" ht="14.25" x14ac:dyDescent="0.2">
      <c r="B2" s="11"/>
      <c r="C2" s="46"/>
      <c r="D2" s="46"/>
      <c r="AB2" s="46"/>
      <c r="AD2" s="90"/>
    </row>
    <row r="3" spans="2:32" s="44" customFormat="1" ht="47.25" customHeight="1" x14ac:dyDescent="0.2">
      <c r="B3" s="1072"/>
      <c r="C3" s="1072"/>
      <c r="D3" s="1072"/>
      <c r="E3" s="1072"/>
      <c r="F3" s="1072"/>
      <c r="G3" s="1072"/>
      <c r="H3" s="1072"/>
      <c r="I3" s="1072"/>
      <c r="J3" s="1072"/>
      <c r="K3" s="1072"/>
      <c r="L3" s="45"/>
      <c r="M3" s="45"/>
      <c r="W3" s="89"/>
      <c r="AA3" s="89"/>
      <c r="AD3" s="88"/>
    </row>
    <row r="4" spans="2:32" s="7" customFormat="1" ht="2.25" customHeight="1" x14ac:dyDescent="0.2">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c r="AD4" s="1045"/>
    </row>
    <row r="5" spans="2:32" s="7" customFormat="1" ht="16.5" customHeight="1" x14ac:dyDescent="0.2">
      <c r="B5" s="1045" t="s">
        <v>421</v>
      </c>
      <c r="C5" s="1045"/>
      <c r="D5" s="1045"/>
      <c r="E5" s="1045"/>
      <c r="F5" s="1045"/>
      <c r="G5" s="1045"/>
      <c r="H5" s="1045"/>
      <c r="I5" s="1045"/>
      <c r="J5" s="1045"/>
      <c r="K5" s="1045"/>
      <c r="L5" s="1045"/>
      <c r="M5" s="1045"/>
      <c r="N5" s="1045"/>
      <c r="O5" s="1045"/>
      <c r="P5" s="1045"/>
      <c r="Q5" s="1045"/>
      <c r="R5" s="1045"/>
      <c r="S5" s="1045"/>
      <c r="T5" s="1045"/>
      <c r="U5" s="1045"/>
      <c r="V5" s="1045"/>
      <c r="W5" s="1045"/>
      <c r="X5" s="1045"/>
      <c r="Y5" s="1045"/>
      <c r="Z5" s="1045"/>
      <c r="AA5" s="1045"/>
      <c r="AB5" s="1045"/>
      <c r="AC5" s="1045"/>
      <c r="AD5" s="1045"/>
    </row>
    <row r="6" spans="2:32" s="7" customFormat="1" ht="14.25" customHeight="1" x14ac:dyDescent="0.2">
      <c r="B6" s="1049" t="str">
        <f>porsaad!B6</f>
        <v>Situación a 30 de noviembre de 2023</v>
      </c>
      <c r="C6" s="1049"/>
      <c r="D6" s="1049"/>
      <c r="E6" s="1049"/>
      <c r="F6" s="1049"/>
      <c r="G6" s="1049"/>
      <c r="H6" s="1049"/>
      <c r="I6" s="1049"/>
      <c r="J6" s="1049"/>
      <c r="K6" s="1049"/>
      <c r="L6" s="1049"/>
      <c r="M6" s="1049"/>
      <c r="N6" s="1049"/>
      <c r="O6" s="1049"/>
      <c r="P6" s="1049"/>
      <c r="Q6" s="1049"/>
      <c r="R6" s="1049"/>
      <c r="S6" s="1049"/>
      <c r="T6" s="1049"/>
      <c r="U6" s="1049"/>
      <c r="V6" s="1049"/>
      <c r="W6" s="1049"/>
      <c r="X6" s="1049"/>
      <c r="Y6" s="1049"/>
      <c r="Z6" s="1049"/>
      <c r="AA6" s="1049"/>
      <c r="AB6" s="1049"/>
      <c r="AC6" s="1049"/>
      <c r="AD6" s="8"/>
    </row>
    <row r="7" spans="2:32" s="7" customFormat="1" ht="5.25" customHeight="1" x14ac:dyDescent="0.2">
      <c r="AC7" s="87"/>
      <c r="AD7" s="86"/>
    </row>
    <row r="8" spans="2:32" s="83" customFormat="1" ht="21.75" customHeight="1" x14ac:dyDescent="0.2">
      <c r="B8" s="1106" t="s">
        <v>30</v>
      </c>
      <c r="C8" s="68"/>
      <c r="D8" s="1106" t="s">
        <v>120</v>
      </c>
      <c r="E8" s="1109" t="s">
        <v>29</v>
      </c>
      <c r="F8" s="1110"/>
      <c r="G8" s="1110"/>
      <c r="H8" s="1110"/>
      <c r="I8" s="1110"/>
      <c r="J8" s="1110"/>
      <c r="K8" s="1110"/>
      <c r="L8" s="1110"/>
      <c r="M8" s="1110"/>
      <c r="N8" s="1110"/>
      <c r="O8" s="1110"/>
      <c r="P8" s="1110"/>
      <c r="Q8" s="1110"/>
      <c r="R8" s="1110"/>
      <c r="S8" s="1110"/>
      <c r="T8" s="1110"/>
      <c r="U8" s="1110"/>
      <c r="V8" s="1110"/>
      <c r="W8" s="1110"/>
      <c r="X8" s="1110"/>
      <c r="Y8" s="1110"/>
      <c r="Z8" s="1110"/>
      <c r="AA8" s="1111"/>
      <c r="AB8" s="68"/>
      <c r="AC8" s="1112" t="s">
        <v>3</v>
      </c>
      <c r="AD8" s="1113"/>
    </row>
    <row r="9" spans="2:32" s="83" customFormat="1" ht="21.75" customHeight="1" x14ac:dyDescent="0.2">
      <c r="B9" s="1107"/>
      <c r="C9" s="68"/>
      <c r="D9" s="1107"/>
      <c r="E9" s="1103" t="s">
        <v>25</v>
      </c>
      <c r="F9" s="1104"/>
      <c r="G9" s="199"/>
      <c r="H9" s="1103" t="s">
        <v>24</v>
      </c>
      <c r="I9" s="1104"/>
      <c r="J9" s="199"/>
      <c r="K9" s="1103" t="s">
        <v>23</v>
      </c>
      <c r="L9" s="1104"/>
      <c r="M9" s="199"/>
      <c r="N9" s="1103" t="s">
        <v>22</v>
      </c>
      <c r="O9" s="1104"/>
      <c r="P9" s="199"/>
      <c r="Q9" s="1103" t="s">
        <v>21</v>
      </c>
      <c r="R9" s="1104"/>
      <c r="S9" s="199"/>
      <c r="T9" s="1103" t="s">
        <v>20</v>
      </c>
      <c r="U9" s="1104"/>
      <c r="V9" s="199"/>
      <c r="W9" s="1103" t="s">
        <v>19</v>
      </c>
      <c r="X9" s="1104"/>
      <c r="Y9" s="199"/>
      <c r="Z9" s="1103" t="s">
        <v>18</v>
      </c>
      <c r="AA9" s="1104"/>
      <c r="AB9" s="68"/>
      <c r="AC9" s="1114"/>
      <c r="AD9" s="1115"/>
    </row>
    <row r="10" spans="2:32" s="83" customFormat="1" ht="21.75" customHeight="1" x14ac:dyDescent="0.2">
      <c r="B10" s="1108"/>
      <c r="D10" s="1108"/>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2"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2" s="73" customFormat="1" ht="21" customHeight="1" x14ac:dyDescent="0.2">
      <c r="B12" s="1129" t="s">
        <v>27</v>
      </c>
      <c r="D12" s="417" t="s">
        <v>34</v>
      </c>
      <c r="E12" s="77">
        <v>615</v>
      </c>
      <c r="F12" s="76">
        <v>0.22325804273485658</v>
      </c>
      <c r="G12" s="74"/>
      <c r="H12" s="77">
        <v>10055</v>
      </c>
      <c r="I12" s="76">
        <v>3.6501782434129804</v>
      </c>
      <c r="J12" s="74"/>
      <c r="K12" s="77">
        <v>6147</v>
      </c>
      <c r="L12" s="76">
        <v>2.231491363725469</v>
      </c>
      <c r="M12" s="74"/>
      <c r="N12" s="77">
        <v>9212</v>
      </c>
      <c r="O12" s="76">
        <v>3.3441513653227624</v>
      </c>
      <c r="P12" s="74"/>
      <c r="Q12" s="77">
        <v>8570</v>
      </c>
      <c r="R12" s="76">
        <v>3.1110917499800337</v>
      </c>
      <c r="S12" s="74"/>
      <c r="T12" s="77">
        <v>11769</v>
      </c>
      <c r="U12" s="76">
        <v>4.2723965934089874</v>
      </c>
      <c r="V12" s="74"/>
      <c r="W12" s="77">
        <v>40549</v>
      </c>
      <c r="X12" s="76">
        <v>14.720146950984876</v>
      </c>
      <c r="Y12" s="74"/>
      <c r="Z12" s="77">
        <v>188549</v>
      </c>
      <c r="AA12" s="76">
        <f t="shared" ref="AA12:AA21" si="0">Z12*100/$AC12</f>
        <v>68.447285690430036</v>
      </c>
      <c r="AB12" s="66"/>
      <c r="AC12" s="153">
        <f t="shared" ref="AC12:AD15" si="1">E12+H12+K12+N12+Q12+T12+W12+Z12</f>
        <v>275466</v>
      </c>
      <c r="AD12" s="75">
        <f t="shared" si="1"/>
        <v>100</v>
      </c>
      <c r="AF12" s="425"/>
    </row>
    <row r="13" spans="2:32" s="73" customFormat="1" ht="21" customHeight="1" x14ac:dyDescent="0.2">
      <c r="B13" s="1130"/>
      <c r="D13" s="418" t="s">
        <v>52</v>
      </c>
      <c r="E13" s="415">
        <v>801</v>
      </c>
      <c r="F13" s="416">
        <v>0.21695793020509432</v>
      </c>
      <c r="G13" s="74"/>
      <c r="H13" s="415">
        <v>11564</v>
      </c>
      <c r="I13" s="416">
        <v>3.1322116165938958</v>
      </c>
      <c r="J13" s="74"/>
      <c r="K13" s="415">
        <v>7803</v>
      </c>
      <c r="L13" s="416">
        <v>2.11351152233502</v>
      </c>
      <c r="M13" s="74"/>
      <c r="N13" s="415">
        <v>11728</v>
      </c>
      <c r="O13" s="416">
        <v>3.1766324662239027</v>
      </c>
      <c r="P13" s="74"/>
      <c r="Q13" s="415">
        <v>13138</v>
      </c>
      <c r="R13" s="416">
        <v>3.5585434295062783</v>
      </c>
      <c r="S13" s="74"/>
      <c r="T13" s="415">
        <v>20986</v>
      </c>
      <c r="U13" s="416">
        <v>5.6842435996056295</v>
      </c>
      <c r="V13" s="74"/>
      <c r="W13" s="415">
        <v>68320</v>
      </c>
      <c r="X13" s="416">
        <v>18.505075894646748</v>
      </c>
      <c r="Y13" s="74"/>
      <c r="Z13" s="415">
        <v>234856</v>
      </c>
      <c r="AA13" s="416">
        <f t="shared" si="0"/>
        <v>63.612823540883433</v>
      </c>
      <c r="AB13" s="66"/>
      <c r="AC13" s="157">
        <f t="shared" si="1"/>
        <v>369196</v>
      </c>
      <c r="AD13" s="181">
        <f t="shared" si="1"/>
        <v>100</v>
      </c>
      <c r="AF13" s="425"/>
    </row>
    <row r="14" spans="2:32" s="73" customFormat="1" ht="21" customHeight="1" x14ac:dyDescent="0.2">
      <c r="B14" s="1130"/>
      <c r="D14" s="418" t="s">
        <v>53</v>
      </c>
      <c r="E14" s="415">
        <v>308</v>
      </c>
      <c r="F14" s="416">
        <v>9.0330527612399916E-2</v>
      </c>
      <c r="G14" s="74"/>
      <c r="H14" s="415">
        <v>8195</v>
      </c>
      <c r="I14" s="416">
        <v>2.403437252544212</v>
      </c>
      <c r="J14" s="74"/>
      <c r="K14" s="415">
        <v>6791</v>
      </c>
      <c r="L14" s="416">
        <v>1.9916708214798955</v>
      </c>
      <c r="M14" s="74"/>
      <c r="N14" s="415">
        <v>9666</v>
      </c>
      <c r="O14" s="416">
        <v>2.8348535061735638</v>
      </c>
      <c r="P14" s="74"/>
      <c r="Q14" s="415">
        <v>12639</v>
      </c>
      <c r="R14" s="416">
        <v>3.7067777223802683</v>
      </c>
      <c r="S14" s="74"/>
      <c r="T14" s="415">
        <v>22302</v>
      </c>
      <c r="U14" s="416">
        <v>6.5407513857524124</v>
      </c>
      <c r="V14" s="74"/>
      <c r="W14" s="415">
        <v>81786</v>
      </c>
      <c r="X14" s="416">
        <v>23.986274452297856</v>
      </c>
      <c r="Y14" s="74"/>
      <c r="Z14" s="415">
        <v>199283</v>
      </c>
      <c r="AA14" s="416">
        <f t="shared" si="0"/>
        <v>58.445904331759394</v>
      </c>
      <c r="AB14" s="66"/>
      <c r="AC14" s="157">
        <f t="shared" si="1"/>
        <v>340970</v>
      </c>
      <c r="AD14" s="181">
        <f t="shared" si="1"/>
        <v>100</v>
      </c>
      <c r="AF14" s="425"/>
    </row>
    <row r="15" spans="2:32" s="73" customFormat="1" ht="21" customHeight="1" x14ac:dyDescent="0.2">
      <c r="B15" s="1130"/>
      <c r="D15" s="418" t="s">
        <v>121</v>
      </c>
      <c r="E15" s="415">
        <v>587</v>
      </c>
      <c r="F15" s="416">
        <v>0.25401358777965294</v>
      </c>
      <c r="G15" s="74"/>
      <c r="H15" s="415">
        <v>10150</v>
      </c>
      <c r="I15" s="416">
        <v>4.3922281362239817</v>
      </c>
      <c r="J15" s="74"/>
      <c r="K15" s="415">
        <v>4378</v>
      </c>
      <c r="L15" s="416">
        <v>1.8944999783634082</v>
      </c>
      <c r="M15" s="74"/>
      <c r="N15" s="415">
        <v>5308</v>
      </c>
      <c r="O15" s="416">
        <v>2.296940585918906</v>
      </c>
      <c r="P15" s="74"/>
      <c r="Q15" s="415">
        <v>8090</v>
      </c>
      <c r="R15" s="416">
        <v>3.5008005538967502</v>
      </c>
      <c r="S15" s="74"/>
      <c r="T15" s="415">
        <v>16072</v>
      </c>
      <c r="U15" s="416">
        <v>6.9548660694967328</v>
      </c>
      <c r="V15" s="74"/>
      <c r="W15" s="415">
        <v>67712</v>
      </c>
      <c r="X15" s="416">
        <v>29.301138084728894</v>
      </c>
      <c r="Y15" s="74"/>
      <c r="Z15" s="415">
        <v>118793</v>
      </c>
      <c r="AA15" s="416">
        <f t="shared" si="0"/>
        <v>51.405513003591672</v>
      </c>
      <c r="AB15" s="66"/>
      <c r="AC15" s="157">
        <f t="shared" si="1"/>
        <v>231090</v>
      </c>
      <c r="AD15" s="181">
        <f t="shared" si="1"/>
        <v>100</v>
      </c>
      <c r="AF15" s="425"/>
    </row>
    <row r="16" spans="2:32" s="73" customFormat="1" ht="21" customHeight="1" x14ac:dyDescent="0.2">
      <c r="B16" s="1131"/>
      <c r="D16" s="421" t="s">
        <v>71</v>
      </c>
      <c r="E16" s="419">
        <f>SUM(E12:E15)</f>
        <v>2311</v>
      </c>
      <c r="F16" s="420">
        <f t="shared" ref="F16:F21" si="2">E16*100/$AC16</f>
        <v>0.18993656726844751</v>
      </c>
      <c r="G16" s="74"/>
      <c r="H16" s="419">
        <f>SUM(H12:H15)</f>
        <v>39964</v>
      </c>
      <c r="I16" s="420">
        <f t="shared" ref="I16:I21" si="3">H16*100/$AC16</f>
        <v>3.2845629486439796</v>
      </c>
      <c r="J16" s="74"/>
      <c r="K16" s="419">
        <f>SUM(K12:K15)</f>
        <v>25119</v>
      </c>
      <c r="L16" s="420">
        <f t="shared" ref="L16:L21" si="4">K16*100/$AC16</f>
        <v>2.0644814509805856</v>
      </c>
      <c r="M16" s="74"/>
      <c r="N16" s="419">
        <f>SUM(N12:N15)</f>
        <v>35914</v>
      </c>
      <c r="O16" s="420">
        <f t="shared" ref="O16:O21" si="5">N16*100/$AC16</f>
        <v>2.9517013746772065</v>
      </c>
      <c r="P16" s="74"/>
      <c r="Q16" s="419">
        <f>SUM(Q12:Q15)</f>
        <v>42437</v>
      </c>
      <c r="R16" s="420">
        <f t="shared" ref="R16:R21" si="6">Q16*100/$AC16</f>
        <v>3.487813978871098</v>
      </c>
      <c r="S16" s="74"/>
      <c r="T16" s="419">
        <f>SUM(T12:T15)</f>
        <v>71129</v>
      </c>
      <c r="U16" s="420">
        <f t="shared" ref="U16:U21" si="7">T16*100/$AC16</f>
        <v>5.8459533073290366</v>
      </c>
      <c r="V16" s="74"/>
      <c r="W16" s="419">
        <f>SUM(W12:W15)</f>
        <v>258367</v>
      </c>
      <c r="X16" s="420">
        <f t="shared" ref="X16:X21" si="8">W16*100/$AC16</f>
        <v>21.23467809409216</v>
      </c>
      <c r="Y16" s="74"/>
      <c r="Z16" s="419">
        <f>SUM(Z12:Z15)</f>
        <v>741481</v>
      </c>
      <c r="AA16" s="420">
        <f t="shared" si="0"/>
        <v>60.940872278137491</v>
      </c>
      <c r="AB16" s="66"/>
      <c r="AC16" s="422">
        <f>SUM(AC12:AC15)</f>
        <v>1216722</v>
      </c>
      <c r="AD16" s="424">
        <f t="shared" ref="AD16:AD21" si="9">F16+I16+L16+O16+R16+U16+X16+AA16</f>
        <v>100</v>
      </c>
      <c r="AF16" s="425"/>
    </row>
    <row r="17" spans="2:32" s="73" customFormat="1" ht="21" customHeight="1" x14ac:dyDescent="0.2">
      <c r="B17" s="1129" t="s">
        <v>26</v>
      </c>
      <c r="D17" s="417" t="s">
        <v>34</v>
      </c>
      <c r="E17" s="77">
        <v>800</v>
      </c>
      <c r="F17" s="76">
        <v>0.51609906521556814</v>
      </c>
      <c r="G17" s="74"/>
      <c r="H17" s="77">
        <v>21039</v>
      </c>
      <c r="I17" s="76">
        <v>13.572760291337922</v>
      </c>
      <c r="J17" s="74"/>
      <c r="K17" s="77">
        <v>9368</v>
      </c>
      <c r="L17" s="76">
        <v>6.0435200536743023</v>
      </c>
      <c r="M17" s="74"/>
      <c r="N17" s="77">
        <v>11359</v>
      </c>
      <c r="O17" s="76">
        <v>7.3279616022295482</v>
      </c>
      <c r="P17" s="74"/>
      <c r="Q17" s="77">
        <v>9762</v>
      </c>
      <c r="R17" s="76">
        <v>6.2976988432929701</v>
      </c>
      <c r="S17" s="74"/>
      <c r="T17" s="77">
        <v>12991</v>
      </c>
      <c r="U17" s="76">
        <v>8.3808036952693072</v>
      </c>
      <c r="V17" s="74"/>
      <c r="W17" s="77">
        <v>29925</v>
      </c>
      <c r="X17" s="76">
        <v>19.305330658219845</v>
      </c>
      <c r="Y17" s="74"/>
      <c r="Z17" s="77">
        <v>59765</v>
      </c>
      <c r="AA17" s="76">
        <f t="shared" si="0"/>
        <v>38.555825790760537</v>
      </c>
      <c r="AB17" s="66"/>
      <c r="AC17" s="153">
        <f>E17+H17+K17+N17+Q17+T17+W17+Z17</f>
        <v>155009</v>
      </c>
      <c r="AD17" s="75">
        <f t="shared" si="9"/>
        <v>100</v>
      </c>
      <c r="AF17" s="425"/>
    </row>
    <row r="18" spans="2:32" s="73" customFormat="1" ht="21" customHeight="1" x14ac:dyDescent="0.2">
      <c r="B18" s="1130"/>
      <c r="D18" s="418" t="s">
        <v>52</v>
      </c>
      <c r="E18" s="415">
        <v>1116</v>
      </c>
      <c r="F18" s="416">
        <v>0.50478094497163994</v>
      </c>
      <c r="G18" s="74"/>
      <c r="H18" s="415">
        <v>28021</v>
      </c>
      <c r="I18" s="416">
        <v>12.674253457930398</v>
      </c>
      <c r="J18" s="74"/>
      <c r="K18" s="415">
        <v>12049</v>
      </c>
      <c r="L18" s="416">
        <v>5.4499154175298301</v>
      </c>
      <c r="M18" s="74"/>
      <c r="N18" s="415">
        <v>15611</v>
      </c>
      <c r="O18" s="416">
        <v>7.0610531648317849</v>
      </c>
      <c r="P18" s="74"/>
      <c r="Q18" s="415">
        <v>15691</v>
      </c>
      <c r="R18" s="416">
        <v>7.0972381788082464</v>
      </c>
      <c r="S18" s="74"/>
      <c r="T18" s="415">
        <v>22884</v>
      </c>
      <c r="U18" s="416">
        <v>10.350723247966855</v>
      </c>
      <c r="V18" s="74"/>
      <c r="W18" s="415">
        <v>45204</v>
      </c>
      <c r="X18" s="416">
        <v>20.446342147399655</v>
      </c>
      <c r="Y18" s="74"/>
      <c r="Z18" s="415">
        <v>80510</v>
      </c>
      <c r="AA18" s="416">
        <f t="shared" si="0"/>
        <v>36.41569344056159</v>
      </c>
      <c r="AB18" s="66"/>
      <c r="AC18" s="157">
        <f>E18+H18+K18+N18+Q18+T18+W18+Z18</f>
        <v>221086</v>
      </c>
      <c r="AD18" s="181">
        <f t="shared" si="9"/>
        <v>100</v>
      </c>
      <c r="AF18" s="425"/>
    </row>
    <row r="19" spans="2:32" s="73" customFormat="1" ht="21" customHeight="1" x14ac:dyDescent="0.2">
      <c r="B19" s="1130"/>
      <c r="D19" s="418" t="s">
        <v>53</v>
      </c>
      <c r="E19" s="415">
        <v>431</v>
      </c>
      <c r="F19" s="416">
        <v>0.21402217686872149</v>
      </c>
      <c r="G19" s="74"/>
      <c r="H19" s="415">
        <v>18485</v>
      </c>
      <c r="I19" s="416">
        <v>9.1791181889056066</v>
      </c>
      <c r="J19" s="74"/>
      <c r="K19" s="415">
        <v>11487</v>
      </c>
      <c r="L19" s="416">
        <v>5.7041130990510522</v>
      </c>
      <c r="M19" s="74"/>
      <c r="N19" s="415">
        <v>13709</v>
      </c>
      <c r="O19" s="416">
        <v>6.8074942521886372</v>
      </c>
      <c r="P19" s="74"/>
      <c r="Q19" s="415">
        <v>14864</v>
      </c>
      <c r="R19" s="416">
        <v>7.3810339605027284</v>
      </c>
      <c r="S19" s="74"/>
      <c r="T19" s="415">
        <v>22059</v>
      </c>
      <c r="U19" s="416">
        <v>10.953863572035099</v>
      </c>
      <c r="V19" s="74"/>
      <c r="W19" s="415">
        <v>42999</v>
      </c>
      <c r="X19" s="416">
        <v>21.352063998093168</v>
      </c>
      <c r="Y19" s="74"/>
      <c r="Z19" s="415">
        <v>77347</v>
      </c>
      <c r="AA19" s="416">
        <f t="shared" si="0"/>
        <v>38.408290752354986</v>
      </c>
      <c r="AB19" s="66"/>
      <c r="AC19" s="157">
        <f>E19+H19+K19+N19+Q19+T19+W19+Z19</f>
        <v>201381</v>
      </c>
      <c r="AD19" s="181">
        <f t="shared" si="9"/>
        <v>100</v>
      </c>
      <c r="AF19" s="425"/>
    </row>
    <row r="20" spans="2:32" s="73" customFormat="1" ht="21" customHeight="1" x14ac:dyDescent="0.2">
      <c r="B20" s="1130"/>
      <c r="D20" s="418" t="s">
        <v>121</v>
      </c>
      <c r="E20" s="415">
        <v>751</v>
      </c>
      <c r="F20" s="416">
        <v>0.5255975084858453</v>
      </c>
      <c r="G20" s="74"/>
      <c r="H20" s="415">
        <v>14048</v>
      </c>
      <c r="I20" s="416">
        <v>9.8316828218497392</v>
      </c>
      <c r="J20" s="74"/>
      <c r="K20" s="415">
        <v>6844</v>
      </c>
      <c r="L20" s="416">
        <v>4.7898659761346538</v>
      </c>
      <c r="M20" s="74"/>
      <c r="N20" s="415">
        <v>6455</v>
      </c>
      <c r="O20" s="416">
        <v>4.5176190642824645</v>
      </c>
      <c r="P20" s="74"/>
      <c r="Q20" s="415">
        <v>7593</v>
      </c>
      <c r="R20" s="416">
        <v>5.3140637575672747</v>
      </c>
      <c r="S20" s="74"/>
      <c r="T20" s="415">
        <v>13911</v>
      </c>
      <c r="U20" s="416">
        <v>9.7358015187038536</v>
      </c>
      <c r="V20" s="74"/>
      <c r="W20" s="415">
        <v>33970</v>
      </c>
      <c r="X20" s="416">
        <v>23.774363999020192</v>
      </c>
      <c r="Y20" s="74"/>
      <c r="Z20" s="415">
        <v>59313</v>
      </c>
      <c r="AA20" s="416">
        <f t="shared" si="0"/>
        <v>41.51100535395598</v>
      </c>
      <c r="AB20" s="66"/>
      <c r="AC20" s="157">
        <f>E20+H20+K20+N20+Q20+T20+W20+Z20</f>
        <v>142885</v>
      </c>
      <c r="AD20" s="181">
        <f t="shared" si="9"/>
        <v>100</v>
      </c>
      <c r="AF20" s="425"/>
    </row>
    <row r="21" spans="2:32" s="73" customFormat="1" ht="21" customHeight="1" x14ac:dyDescent="0.2">
      <c r="B21" s="1131"/>
      <c r="D21" s="421" t="s">
        <v>71</v>
      </c>
      <c r="E21" s="419">
        <f>SUM(E17:E20)</f>
        <v>3098</v>
      </c>
      <c r="F21" s="420">
        <f t="shared" si="2"/>
        <v>0.43006214939453968</v>
      </c>
      <c r="G21" s="74"/>
      <c r="H21" s="419">
        <f>SUM(H17:H20)</f>
        <v>81593</v>
      </c>
      <c r="I21" s="420">
        <f t="shared" si="3"/>
        <v>11.326682038588984</v>
      </c>
      <c r="J21" s="74"/>
      <c r="K21" s="419">
        <f>SUM(K17:K20)</f>
        <v>39748</v>
      </c>
      <c r="L21" s="420">
        <f t="shared" si="4"/>
        <v>5.517788997460995</v>
      </c>
      <c r="M21" s="74"/>
      <c r="N21" s="419">
        <f>SUM(N17:N20)</f>
        <v>47134</v>
      </c>
      <c r="O21" s="420">
        <f t="shared" si="5"/>
        <v>6.5431082471149882</v>
      </c>
      <c r="P21" s="74"/>
      <c r="Q21" s="419">
        <f>SUM(Q17:Q20)</f>
        <v>47910</v>
      </c>
      <c r="R21" s="420">
        <f t="shared" si="6"/>
        <v>6.650832013393285</v>
      </c>
      <c r="S21" s="74"/>
      <c r="T21" s="419">
        <f>SUM(T17:T20)</f>
        <v>71845</v>
      </c>
      <c r="U21" s="420">
        <f t="shared" si="7"/>
        <v>9.9734716343611058</v>
      </c>
      <c r="V21" s="74"/>
      <c r="W21" s="419">
        <f>SUM(W17:W20)</f>
        <v>152098</v>
      </c>
      <c r="X21" s="420">
        <f t="shared" si="8"/>
        <v>21.114135829119011</v>
      </c>
      <c r="Y21" s="74"/>
      <c r="Z21" s="419">
        <f>SUM(Z17:Z20)</f>
        <v>276935</v>
      </c>
      <c r="AA21" s="420">
        <f t="shared" si="0"/>
        <v>38.443919090567093</v>
      </c>
      <c r="AB21" s="66"/>
      <c r="AC21" s="422">
        <f>SUM(AC17:AC20)</f>
        <v>720361</v>
      </c>
      <c r="AD21" s="424">
        <f t="shared" si="9"/>
        <v>100</v>
      </c>
      <c r="AF21" s="425"/>
    </row>
    <row r="22" spans="2:32" s="70" customFormat="1" ht="3" customHeight="1" x14ac:dyDescent="0.2">
      <c r="B22" s="423"/>
      <c r="C22" s="68"/>
      <c r="D22" s="66"/>
      <c r="E22" s="71"/>
      <c r="F22" s="72"/>
      <c r="G22" s="66"/>
      <c r="H22" s="71"/>
      <c r="I22" s="72"/>
      <c r="J22" s="66"/>
      <c r="K22" s="71"/>
      <c r="L22" s="72"/>
      <c r="M22" s="66"/>
      <c r="N22" s="71"/>
      <c r="O22" s="72"/>
      <c r="P22" s="66"/>
      <c r="Q22" s="71"/>
      <c r="R22" s="72"/>
      <c r="S22" s="66"/>
      <c r="T22" s="71"/>
      <c r="U22" s="72"/>
      <c r="V22" s="66"/>
      <c r="W22" s="71"/>
      <c r="X22" s="72"/>
      <c r="Y22" s="66"/>
      <c r="Z22" s="71"/>
      <c r="AA22" s="72"/>
      <c r="AB22" s="66"/>
      <c r="AC22" s="71"/>
      <c r="AD22" s="64"/>
    </row>
    <row r="23" spans="2:32" s="63" customFormat="1" ht="18" customHeight="1" x14ac:dyDescent="0.2">
      <c r="B23" s="1109" t="s">
        <v>3</v>
      </c>
      <c r="C23" s="1110"/>
      <c r="D23" s="1111"/>
      <c r="E23" s="65">
        <f>E16+E21</f>
        <v>5409</v>
      </c>
      <c r="F23" s="67">
        <f>E23*100/$AC23</f>
        <v>0.27923429197406618</v>
      </c>
      <c r="G23" s="66"/>
      <c r="H23" s="65">
        <f>H16+H21</f>
        <v>121557</v>
      </c>
      <c r="I23" s="67">
        <f>H23*100/$AC23</f>
        <v>6.2752602753728155</v>
      </c>
      <c r="J23" s="66"/>
      <c r="K23" s="65">
        <f>K16+K21</f>
        <v>64867</v>
      </c>
      <c r="L23" s="67">
        <f>K23*100/$AC23</f>
        <v>3.3486949191129134</v>
      </c>
      <c r="M23" s="66"/>
      <c r="N23" s="65">
        <f>N16+N21</f>
        <v>83048</v>
      </c>
      <c r="O23" s="67">
        <f>N23*100/$AC23</f>
        <v>4.2872711184807262</v>
      </c>
      <c r="P23" s="66"/>
      <c r="Q23" s="65">
        <f>Q16+Q21</f>
        <v>90347</v>
      </c>
      <c r="R23" s="67">
        <f>Q23*100/$AC23</f>
        <v>4.6640747970014704</v>
      </c>
      <c r="S23" s="66"/>
      <c r="T23" s="65">
        <f>T16+T21</f>
        <v>142974</v>
      </c>
      <c r="U23" s="67">
        <f>T23*100/$AC23</f>
        <v>7.3808917841930368</v>
      </c>
      <c r="V23" s="66"/>
      <c r="W23" s="65">
        <f>W16+W21</f>
        <v>410465</v>
      </c>
      <c r="X23" s="67">
        <f>W23*100/$AC23</f>
        <v>21.189850925334639</v>
      </c>
      <c r="Y23" s="66"/>
      <c r="Z23" s="65">
        <f>Z16+Z21</f>
        <v>1018416</v>
      </c>
      <c r="AA23" s="67">
        <f>Z23*100/$AC23</f>
        <v>52.574721888530334</v>
      </c>
      <c r="AB23" s="66"/>
      <c r="AC23" s="65">
        <f>AC16+AC21</f>
        <v>1937083</v>
      </c>
      <c r="AD23" s="67">
        <f>F23+I23+L23+O23+R23+U23+X23+AA23</f>
        <v>100</v>
      </c>
    </row>
    <row r="24" spans="2:32" s="19" customFormat="1" ht="5.25" customHeight="1" x14ac:dyDescent="0.2">
      <c r="B24" s="62"/>
      <c r="C24" s="62"/>
      <c r="D24" s="62"/>
      <c r="E24" s="62"/>
      <c r="F24" s="62"/>
      <c r="G24" s="62"/>
      <c r="H24" s="62"/>
      <c r="I24" s="62"/>
      <c r="J24" s="62"/>
      <c r="K24" s="62"/>
      <c r="L24" s="62"/>
      <c r="M24" s="62"/>
      <c r="N24" s="62"/>
      <c r="O24" s="48"/>
      <c r="P24" s="48"/>
      <c r="AD24" s="56"/>
    </row>
    <row r="25" spans="2:32" s="19" customFormat="1" ht="5.25" customHeight="1" x14ac:dyDescent="0.2">
      <c r="B25" s="62"/>
      <c r="C25" s="62"/>
      <c r="D25" s="62"/>
      <c r="E25" s="62"/>
      <c r="F25" s="62"/>
      <c r="G25" s="62"/>
      <c r="H25" s="62"/>
      <c r="I25" s="62"/>
      <c r="J25" s="62"/>
      <c r="K25" s="62"/>
      <c r="L25" s="62"/>
      <c r="M25" s="62"/>
      <c r="N25" s="62"/>
      <c r="O25" s="48"/>
      <c r="P25" s="48"/>
      <c r="AD25" s="56"/>
    </row>
    <row r="26" spans="2:32" s="19" customFormat="1" ht="12.75" customHeight="1" x14ac:dyDescent="0.2">
      <c r="B26" s="48"/>
      <c r="C26" s="48"/>
      <c r="D26" s="48"/>
      <c r="E26" s="48"/>
      <c r="F26" s="48"/>
      <c r="G26" s="48"/>
      <c r="H26" s="48"/>
      <c r="I26" s="48"/>
      <c r="J26" s="48"/>
      <c r="K26" s="48"/>
      <c r="L26" s="48"/>
      <c r="M26" s="48"/>
      <c r="N26" s="48"/>
      <c r="O26" s="48"/>
      <c r="P26" s="48"/>
      <c r="AD26" s="56"/>
    </row>
    <row r="27" spans="2:32" s="57" customFormat="1" ht="24.75" customHeight="1" x14ac:dyDescent="0.2">
      <c r="B27" s="61"/>
      <c r="C27" s="61"/>
      <c r="D27" s="61"/>
      <c r="E27" s="61" t="s">
        <v>122</v>
      </c>
      <c r="F27" s="61" t="s">
        <v>24</v>
      </c>
      <c r="G27" s="61"/>
      <c r="H27" s="61" t="s">
        <v>23</v>
      </c>
      <c r="I27" s="61" t="s">
        <v>22</v>
      </c>
      <c r="J27" s="61"/>
      <c r="K27" s="61" t="s">
        <v>21</v>
      </c>
      <c r="L27" s="61" t="s">
        <v>20</v>
      </c>
      <c r="M27" s="61"/>
      <c r="N27" s="61" t="s">
        <v>19</v>
      </c>
      <c r="O27" s="61" t="s">
        <v>18</v>
      </c>
      <c r="P27" s="61"/>
      <c r="AD27" s="58"/>
    </row>
    <row r="28" spans="2:32" s="57" customFormat="1" ht="10.5" x14ac:dyDescent="0.2">
      <c r="B28" s="60"/>
      <c r="C28" s="60"/>
      <c r="D28" s="60"/>
      <c r="E28" s="60" t="e">
        <f>#REF!</f>
        <v>#REF!</v>
      </c>
      <c r="F28" s="59" t="e">
        <f>#REF!</f>
        <v>#REF!</v>
      </c>
      <c r="G28" s="59"/>
      <c r="H28" s="59" t="e">
        <f>#REF!</f>
        <v>#REF!</v>
      </c>
      <c r="I28" s="59" t="e">
        <f>#REF!</f>
        <v>#REF!</v>
      </c>
      <c r="J28" s="59"/>
      <c r="K28" s="59" t="e">
        <f>#REF!</f>
        <v>#REF!</v>
      </c>
      <c r="L28" s="59" t="e">
        <f>#REF!</f>
        <v>#REF!</v>
      </c>
      <c r="M28" s="59"/>
      <c r="N28" s="59" t="e">
        <f>#REF!</f>
        <v>#REF!</v>
      </c>
      <c r="O28" s="59" t="e">
        <f>#REF!</f>
        <v>#REF!</v>
      </c>
      <c r="P28" s="59"/>
      <c r="AD28" s="58"/>
    </row>
    <row r="29" spans="2:32" s="19" customFormat="1" x14ac:dyDescent="0.2">
      <c r="B29" s="48"/>
      <c r="C29" s="48"/>
      <c r="D29" s="48"/>
      <c r="E29" s="48"/>
      <c r="F29" s="48"/>
      <c r="G29" s="48"/>
      <c r="H29" s="48"/>
      <c r="I29" s="48"/>
      <c r="J29" s="48"/>
      <c r="K29" s="48"/>
      <c r="L29" s="48"/>
      <c r="M29" s="48"/>
      <c r="N29" s="48"/>
      <c r="O29" s="48"/>
      <c r="P29" s="48"/>
      <c r="AD29" s="56"/>
    </row>
    <row r="30" spans="2:32" s="19" customFormat="1" x14ac:dyDescent="0.2">
      <c r="B30" s="48"/>
      <c r="C30" s="48"/>
      <c r="D30" s="48"/>
      <c r="E30" s="48"/>
      <c r="F30" s="48"/>
      <c r="G30" s="48"/>
      <c r="H30" s="48"/>
      <c r="I30" s="48"/>
      <c r="J30" s="48"/>
      <c r="K30" s="48"/>
      <c r="L30" s="48"/>
      <c r="M30" s="48"/>
      <c r="N30" s="48"/>
      <c r="O30" s="48"/>
      <c r="P30" s="48"/>
      <c r="AD30" s="56"/>
    </row>
    <row r="31" spans="2:32" s="19" customFormat="1" x14ac:dyDescent="0.2">
      <c r="B31" s="48"/>
      <c r="C31" s="48"/>
      <c r="D31" s="48"/>
      <c r="E31" s="48"/>
      <c r="F31" s="48"/>
      <c r="G31" s="48"/>
      <c r="H31" s="48"/>
      <c r="I31" s="48"/>
      <c r="J31" s="48"/>
      <c r="K31" s="48"/>
      <c r="L31" s="48"/>
      <c r="M31" s="48"/>
      <c r="N31" s="48"/>
      <c r="O31" s="48"/>
      <c r="P31" s="48"/>
      <c r="AD31" s="56"/>
    </row>
    <row r="32" spans="2:32" s="19" customFormat="1" x14ac:dyDescent="0.2">
      <c r="B32" s="48"/>
      <c r="C32" s="48"/>
      <c r="D32" s="48"/>
      <c r="E32" s="48"/>
      <c r="F32" s="48"/>
      <c r="G32" s="48"/>
      <c r="H32" s="48"/>
      <c r="I32" s="48"/>
      <c r="J32" s="48"/>
      <c r="K32" s="48"/>
      <c r="L32" s="48"/>
      <c r="M32" s="48"/>
      <c r="N32" s="48"/>
      <c r="O32" s="48"/>
      <c r="P32" s="48"/>
      <c r="AD32" s="56"/>
    </row>
    <row r="33" spans="2:30" s="19" customForma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B35" s="48"/>
      <c r="C35" s="48"/>
      <c r="D35" s="48"/>
      <c r="E35" s="48"/>
      <c r="F35" s="48"/>
      <c r="G35" s="48"/>
      <c r="H35" s="48"/>
      <c r="I35" s="48"/>
      <c r="J35" s="48"/>
      <c r="K35" s="48"/>
      <c r="L35" s="48"/>
      <c r="M35" s="48"/>
      <c r="N35" s="48"/>
      <c r="O35" s="48"/>
      <c r="P35" s="48"/>
      <c r="AD35" s="56"/>
    </row>
    <row r="36" spans="2:30" s="19" customFormat="1" x14ac:dyDescent="0.2">
      <c r="B36" s="48"/>
      <c r="C36" s="48"/>
      <c r="D36" s="48"/>
      <c r="E36" s="48"/>
      <c r="F36" s="48"/>
      <c r="G36" s="48"/>
      <c r="H36" s="48"/>
      <c r="I36" s="48"/>
      <c r="J36" s="48"/>
      <c r="K36" s="48"/>
      <c r="L36" s="48"/>
      <c r="M36" s="48"/>
      <c r="N36" s="48"/>
      <c r="O36" s="48"/>
      <c r="P36" s="48"/>
      <c r="AD36" s="56"/>
    </row>
    <row r="37" spans="2:30" s="19" customFormat="1" x14ac:dyDescent="0.2">
      <c r="C37" s="1105" t="s">
        <v>17</v>
      </c>
      <c r="D37" s="1105"/>
      <c r="E37" s="1105"/>
      <c r="F37" s="1105"/>
      <c r="G37" s="1105"/>
      <c r="H37" s="1105"/>
      <c r="I37" s="1105"/>
      <c r="J37" s="1105"/>
      <c r="K37" s="1105"/>
      <c r="L37" s="1105"/>
      <c r="M37" s="48"/>
      <c r="N37" s="48"/>
      <c r="O37" s="48"/>
      <c r="P37" s="48"/>
      <c r="AD37" s="56"/>
    </row>
    <row r="38" spans="2:30" s="19" customFormat="1" x14ac:dyDescent="0.2">
      <c r="L38" s="48"/>
      <c r="M38" s="48"/>
      <c r="N38" s="48"/>
      <c r="O38" s="48"/>
      <c r="P38" s="48"/>
      <c r="AD38" s="56"/>
    </row>
    <row r="39" spans="2:30" s="19" customFormat="1" x14ac:dyDescent="0.2">
      <c r="B39" s="48"/>
      <c r="C39" s="48"/>
      <c r="D39" s="48"/>
      <c r="E39" s="48"/>
      <c r="F39" s="48"/>
      <c r="G39" s="48"/>
      <c r="H39" s="48"/>
      <c r="I39" s="48"/>
      <c r="J39" s="48"/>
      <c r="K39" s="48"/>
      <c r="L39" s="48"/>
      <c r="M39" s="48"/>
      <c r="N39" s="48"/>
      <c r="O39" s="48"/>
      <c r="P39" s="48"/>
      <c r="AD39" s="56"/>
    </row>
    <row r="40" spans="2:30" s="19" customFormat="1" ht="5.25" customHeight="1" x14ac:dyDescent="0.2">
      <c r="B40" s="48"/>
      <c r="C40" s="48"/>
      <c r="D40" s="48"/>
      <c r="E40" s="48"/>
      <c r="F40" s="48"/>
      <c r="G40" s="48"/>
      <c r="H40" s="48"/>
      <c r="I40" s="48"/>
      <c r="J40" s="48"/>
      <c r="K40" s="48"/>
      <c r="L40" s="48"/>
      <c r="M40" s="48"/>
      <c r="N40" s="48"/>
      <c r="O40" s="48"/>
      <c r="P40" s="48"/>
      <c r="AD40" s="56"/>
    </row>
    <row r="41" spans="2:30" s="19" customFormat="1" ht="5.25" customHeight="1" x14ac:dyDescent="0.2">
      <c r="B41" s="48"/>
      <c r="C41" s="48"/>
      <c r="D41" s="48"/>
      <c r="E41" s="48"/>
      <c r="F41" s="48"/>
      <c r="G41" s="48"/>
      <c r="H41" s="48"/>
      <c r="I41" s="48"/>
      <c r="J41" s="48"/>
      <c r="K41" s="48"/>
      <c r="L41" s="48"/>
      <c r="M41" s="48"/>
      <c r="N41" s="48"/>
      <c r="O41" s="48"/>
      <c r="P41" s="48"/>
      <c r="AD41" s="56"/>
    </row>
    <row r="42" spans="2:30" s="19" customFormat="1" ht="16.5" customHeight="1" x14ac:dyDescent="0.2">
      <c r="B42" s="48"/>
      <c r="C42" s="48"/>
      <c r="D42" s="48"/>
      <c r="E42" s="48"/>
      <c r="F42" s="48"/>
      <c r="G42" s="48"/>
      <c r="H42" s="48"/>
      <c r="I42" s="48"/>
      <c r="J42" s="48"/>
      <c r="K42" s="48"/>
      <c r="L42" s="48"/>
      <c r="M42" s="48"/>
      <c r="N42" s="48"/>
      <c r="O42" s="48"/>
      <c r="P42" s="48"/>
      <c r="AD42" s="56"/>
    </row>
    <row r="43" spans="2:30" s="19" customFormat="1" x14ac:dyDescent="0.2">
      <c r="B43" s="48"/>
      <c r="C43" s="48"/>
      <c r="D43" s="48"/>
      <c r="E43" s="48"/>
      <c r="F43" s="48"/>
      <c r="G43" s="48"/>
      <c r="H43" s="48"/>
      <c r="I43" s="48"/>
      <c r="J43" s="48"/>
      <c r="K43" s="48"/>
      <c r="L43" s="48"/>
      <c r="M43" s="48"/>
      <c r="N43" s="48"/>
      <c r="O43" s="48"/>
      <c r="P43" s="48"/>
      <c r="AD43" s="56"/>
    </row>
    <row r="44" spans="2:30" s="19" customFormat="1" x14ac:dyDescent="0.2">
      <c r="AD44" s="56"/>
    </row>
    <row r="45" spans="2:30" s="20" customFormat="1" x14ac:dyDescent="0.2">
      <c r="AD45" s="55"/>
    </row>
    <row r="46" spans="2:30" s="3" customFormat="1" ht="12.75" customHeight="1" x14ac:dyDescent="0.2">
      <c r="B46" s="1101"/>
      <c r="C46" s="1102"/>
      <c r="D46" s="1102"/>
      <c r="E46" s="1102"/>
      <c r="F46" s="1102"/>
      <c r="G46" s="1102"/>
      <c r="H46" s="1102"/>
      <c r="I46" s="1102"/>
      <c r="J46" s="1102"/>
      <c r="K46" s="1102"/>
      <c r="L46" s="1102"/>
      <c r="M46" s="1102"/>
      <c r="N46" s="1102"/>
      <c r="O46" s="1102"/>
      <c r="P46" s="403"/>
      <c r="AD46" s="54"/>
    </row>
  </sheetData>
  <mergeCells count="21">
    <mergeCell ref="B3:K3"/>
    <mergeCell ref="B4:AD4"/>
    <mergeCell ref="B5:AD5"/>
    <mergeCell ref="B6:AC6"/>
    <mergeCell ref="B8:B10"/>
    <mergeCell ref="E8:AA8"/>
    <mergeCell ref="AC8:AD9"/>
    <mergeCell ref="E9:F9"/>
    <mergeCell ref="H9:I9"/>
    <mergeCell ref="K9:L9"/>
    <mergeCell ref="Z9:AA9"/>
    <mergeCell ref="B46:O46"/>
    <mergeCell ref="N9:O9"/>
    <mergeCell ref="Q9:R9"/>
    <mergeCell ref="T9:U9"/>
    <mergeCell ref="W9:X9"/>
    <mergeCell ref="C37:L37"/>
    <mergeCell ref="D8:D10"/>
    <mergeCell ref="B12:B16"/>
    <mergeCell ref="B17:B21"/>
    <mergeCell ref="B23:D23"/>
  </mergeCells>
  <printOptions horizontalCentered="1"/>
  <pageMargins left="0" right="0" top="0.43307086614173229" bottom="0.43307086614173229" header="0" footer="0"/>
  <pageSetup paperSize="9" scale="86"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72"/>
      <c r="C3" s="1072"/>
      <c r="D3" s="1072"/>
      <c r="E3" s="1072"/>
      <c r="F3" s="1072"/>
      <c r="G3" s="1072"/>
      <c r="H3" s="1072"/>
      <c r="I3" s="1072"/>
      <c r="J3" s="45"/>
      <c r="Q3" s="89"/>
    </row>
    <row r="4" spans="2:30" s="7" customFormat="1" ht="2.25" customHeight="1" x14ac:dyDescent="0.2">
      <c r="B4" s="1045"/>
      <c r="C4" s="1045"/>
      <c r="D4" s="1045"/>
      <c r="E4" s="1045"/>
      <c r="F4" s="1045"/>
      <c r="G4" s="1045"/>
      <c r="H4" s="1045"/>
      <c r="I4" s="1045"/>
      <c r="J4" s="1045"/>
      <c r="K4" s="1045"/>
      <c r="L4" s="1045"/>
      <c r="M4" s="1045"/>
      <c r="N4" s="1045"/>
      <c r="O4" s="1045"/>
      <c r="P4" s="1045"/>
      <c r="Q4" s="1045"/>
      <c r="R4" s="1045"/>
      <c r="S4" s="1045"/>
      <c r="T4" s="1045"/>
    </row>
    <row r="5" spans="2:30" s="7" customFormat="1" ht="16.5" customHeight="1" x14ac:dyDescent="0.2">
      <c r="B5" s="1045" t="s">
        <v>422</v>
      </c>
      <c r="C5" s="1045"/>
      <c r="D5" s="1045"/>
      <c r="E5" s="1045"/>
      <c r="F5" s="1045"/>
      <c r="G5" s="1045"/>
      <c r="H5" s="1045"/>
      <c r="I5" s="1045"/>
      <c r="J5" s="1045"/>
      <c r="K5" s="1045"/>
      <c r="L5" s="1045"/>
      <c r="M5" s="1045"/>
      <c r="N5" s="1045"/>
      <c r="O5" s="1045"/>
      <c r="P5" s="1045"/>
      <c r="Q5" s="1045"/>
      <c r="R5" s="1045"/>
      <c r="S5" s="1045"/>
      <c r="T5" s="1045"/>
      <c r="U5" s="1045"/>
      <c r="V5" s="1045"/>
      <c r="W5" s="1045"/>
      <c r="X5" s="1045"/>
      <c r="Y5" s="1045"/>
      <c r="Z5" s="1045"/>
      <c r="AA5" s="1045"/>
      <c r="AB5" s="1045"/>
      <c r="AC5" s="13"/>
    </row>
    <row r="6" spans="2:30" s="7" customFormat="1" ht="14.25" customHeight="1" x14ac:dyDescent="0.2">
      <c r="B6" s="1049" t="str">
        <f>porsaad!B6</f>
        <v>Situación a 30 de noviembre de 2023</v>
      </c>
      <c r="C6" s="1049"/>
      <c r="D6" s="1049"/>
      <c r="E6" s="1049"/>
      <c r="F6" s="1049"/>
      <c r="G6" s="1049"/>
      <c r="H6" s="1049"/>
      <c r="I6" s="1049"/>
      <c r="J6" s="1049"/>
      <c r="K6" s="1049"/>
      <c r="L6" s="1049"/>
      <c r="M6" s="1049"/>
      <c r="N6" s="1049"/>
      <c r="O6" s="1049"/>
      <c r="P6" s="1049"/>
      <c r="Q6" s="1049"/>
      <c r="R6" s="1049"/>
      <c r="S6" s="1049"/>
      <c r="T6" s="1049"/>
      <c r="U6" s="1049"/>
      <c r="V6" s="1049"/>
      <c r="W6" s="1049"/>
      <c r="X6" s="1049"/>
      <c r="Y6" s="1049"/>
      <c r="Z6" s="1049"/>
      <c r="AA6" s="1049"/>
      <c r="AB6" s="1049"/>
      <c r="AC6" s="1049"/>
    </row>
    <row r="7" spans="2:30" s="518" customFormat="1" ht="5.25" customHeight="1" x14ac:dyDescent="0.2"/>
    <row r="8" spans="2:30" s="519" customFormat="1" ht="21.75" customHeight="1" x14ac:dyDescent="0.2">
      <c r="B8" s="1132" t="s">
        <v>30</v>
      </c>
      <c r="D8" s="1132" t="s">
        <v>120</v>
      </c>
      <c r="E8" s="1132" t="s">
        <v>29</v>
      </c>
      <c r="F8" s="1132"/>
      <c r="G8" s="1132"/>
      <c r="H8" s="1132"/>
      <c r="I8" s="1132"/>
      <c r="J8" s="1132"/>
      <c r="K8" s="1132"/>
      <c r="L8" s="1132"/>
      <c r="M8" s="1132"/>
      <c r="N8" s="1132"/>
      <c r="O8" s="1132"/>
      <c r="P8" s="1132"/>
      <c r="Q8" s="1132"/>
      <c r="R8" s="1132"/>
      <c r="S8" s="1132"/>
    </row>
    <row r="9" spans="2:30" s="519" customFormat="1" ht="21.75" customHeight="1" x14ac:dyDescent="0.2">
      <c r="B9" s="1132"/>
      <c r="D9" s="1132"/>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32"/>
      <c r="D10" s="1132"/>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33" t="s">
        <v>27</v>
      </c>
      <c r="D12" s="526" t="s">
        <v>34</v>
      </c>
      <c r="E12" s="527">
        <f>'36perfresol'!E12</f>
        <v>615</v>
      </c>
      <c r="F12" s="526"/>
      <c r="G12" s="527">
        <f>'36perfresol'!H12</f>
        <v>10055</v>
      </c>
      <c r="H12" s="526"/>
      <c r="I12" s="527">
        <f>'36perfresol'!K12</f>
        <v>6147</v>
      </c>
      <c r="J12" s="526"/>
      <c r="K12" s="527">
        <f>'36perfresol'!N12</f>
        <v>9212</v>
      </c>
      <c r="L12" s="526"/>
      <c r="M12" s="527">
        <f>'36perfresol'!Q12</f>
        <v>8570</v>
      </c>
      <c r="N12" s="526"/>
      <c r="O12" s="527">
        <f>'36perfresol'!T12</f>
        <v>11769</v>
      </c>
      <c r="P12" s="526"/>
      <c r="Q12" s="527">
        <f>'36perfresol'!W12</f>
        <v>40549</v>
      </c>
      <c r="R12" s="526"/>
      <c r="S12" s="527">
        <f>'36perfresol'!Z12</f>
        <v>188549</v>
      </c>
      <c r="T12" s="528"/>
      <c r="V12" s="529">
        <f>E12/E$16</f>
        <v>0.26611856339247081</v>
      </c>
      <c r="W12" s="529">
        <f>G12/G$16</f>
        <v>0.25160144129716744</v>
      </c>
      <c r="X12" s="529">
        <f>I12/I$16</f>
        <v>0.24471515585811537</v>
      </c>
      <c r="Y12" s="529">
        <f>K12/K$16</f>
        <v>0.25650164281338755</v>
      </c>
      <c r="Z12" s="529">
        <f>M12/M$16</f>
        <v>0.2019464146852982</v>
      </c>
      <c r="AA12" s="529">
        <f>O12/O$16</f>
        <v>0.1654599389840993</v>
      </c>
      <c r="AB12" s="529">
        <f>Q12/Q$16</f>
        <v>0.15694341769653244</v>
      </c>
      <c r="AC12" s="529">
        <f>S12/S$16</f>
        <v>0.25428702825831007</v>
      </c>
      <c r="AD12" s="529"/>
    </row>
    <row r="13" spans="2:30" s="525" customFormat="1" ht="21" customHeight="1" x14ac:dyDescent="0.2">
      <c r="B13" s="1133"/>
      <c r="D13" s="526" t="s">
        <v>52</v>
      </c>
      <c r="E13" s="527">
        <f>'36perfresol'!E13</f>
        <v>801</v>
      </c>
      <c r="F13" s="526"/>
      <c r="G13" s="527">
        <f>'36perfresol'!H13</f>
        <v>11564</v>
      </c>
      <c r="H13" s="526"/>
      <c r="I13" s="527">
        <f>'36perfresol'!K13</f>
        <v>7803</v>
      </c>
      <c r="J13" s="526"/>
      <c r="K13" s="527">
        <f>'36perfresol'!N13</f>
        <v>11728</v>
      </c>
      <c r="L13" s="526"/>
      <c r="M13" s="527">
        <f>'36perfresol'!Q13</f>
        <v>13138</v>
      </c>
      <c r="N13" s="526"/>
      <c r="O13" s="527">
        <f>'36perfresol'!T13</f>
        <v>20986</v>
      </c>
      <c r="P13" s="526"/>
      <c r="Q13" s="527">
        <f>'36perfresol'!W13</f>
        <v>68320</v>
      </c>
      <c r="R13" s="526"/>
      <c r="S13" s="527">
        <f>'36perfresol'!Z13</f>
        <v>234856</v>
      </c>
      <c r="T13" s="528"/>
      <c r="V13" s="529">
        <f t="shared" ref="V13:V15" si="0">E13/E$16</f>
        <v>0.34660320207702294</v>
      </c>
      <c r="W13" s="529">
        <f>G13/G$16</f>
        <v>0.28936042438194376</v>
      </c>
      <c r="X13" s="529">
        <f>I13/I$16</f>
        <v>0.31064134718738801</v>
      </c>
      <c r="Y13" s="529">
        <f>K13/K$16</f>
        <v>0.32655788828868965</v>
      </c>
      <c r="Z13" s="529">
        <f>M13/M$16</f>
        <v>0.30958833093762517</v>
      </c>
      <c r="AA13" s="529">
        <f>O13/O$16</f>
        <v>0.29504140364689507</v>
      </c>
      <c r="AB13" s="529">
        <f>Q13/Q$16</f>
        <v>0.26443005492187471</v>
      </c>
      <c r="AC13" s="529">
        <f>S13/S$16</f>
        <v>0.31673906681357983</v>
      </c>
      <c r="AD13" s="529"/>
    </row>
    <row r="14" spans="2:30" s="525" customFormat="1" ht="21" customHeight="1" x14ac:dyDescent="0.2">
      <c r="B14" s="1133"/>
      <c r="D14" s="526" t="s">
        <v>53</v>
      </c>
      <c r="E14" s="527">
        <f>'36perfresol'!E14</f>
        <v>308</v>
      </c>
      <c r="F14" s="526"/>
      <c r="G14" s="527">
        <f>'36perfresol'!H14</f>
        <v>8195</v>
      </c>
      <c r="H14" s="526"/>
      <c r="I14" s="527">
        <f>'36perfresol'!K14</f>
        <v>6791</v>
      </c>
      <c r="J14" s="526"/>
      <c r="K14" s="527">
        <f>'36perfresol'!N14</f>
        <v>9666</v>
      </c>
      <c r="L14" s="526"/>
      <c r="M14" s="527">
        <f>'36perfresol'!Q14</f>
        <v>12639</v>
      </c>
      <c r="N14" s="526"/>
      <c r="O14" s="527">
        <f>'36perfresol'!T14</f>
        <v>22302</v>
      </c>
      <c r="P14" s="526"/>
      <c r="Q14" s="527">
        <f>'36perfresol'!W14</f>
        <v>81786</v>
      </c>
      <c r="R14" s="526"/>
      <c r="S14" s="527">
        <f>'36perfresol'!Z14</f>
        <v>199283</v>
      </c>
      <c r="T14" s="528"/>
      <c r="V14" s="529">
        <f t="shared" si="0"/>
        <v>0.13327563825183902</v>
      </c>
      <c r="W14" s="529">
        <f>G14/G$16</f>
        <v>0.20505955359823841</v>
      </c>
      <c r="X14" s="529">
        <f>I14/I$16</f>
        <v>0.2703531191528325</v>
      </c>
      <c r="Y14" s="529">
        <f>K14/K$16</f>
        <v>0.26914295260901039</v>
      </c>
      <c r="Z14" s="529">
        <f>M14/M$16</f>
        <v>0.29782972406155006</v>
      </c>
      <c r="AA14" s="529">
        <f>O14/O$16</f>
        <v>0.31354299933922875</v>
      </c>
      <c r="AB14" s="529">
        <f>Q14/Q$16</f>
        <v>0.31654971416628286</v>
      </c>
      <c r="AC14" s="529">
        <f>S14/S$16</f>
        <v>0.26876346123501477</v>
      </c>
      <c r="AD14" s="529"/>
    </row>
    <row r="15" spans="2:30" s="525" customFormat="1" ht="21" customHeight="1" x14ac:dyDescent="0.2">
      <c r="B15" s="1133"/>
      <c r="D15" s="526" t="s">
        <v>121</v>
      </c>
      <c r="E15" s="527">
        <f>'36perfresol'!E15</f>
        <v>587</v>
      </c>
      <c r="F15" s="526"/>
      <c r="G15" s="527">
        <f>'36perfresol'!H15</f>
        <v>10150</v>
      </c>
      <c r="H15" s="526"/>
      <c r="I15" s="527">
        <f>'36perfresol'!K15</f>
        <v>4378</v>
      </c>
      <c r="J15" s="526"/>
      <c r="K15" s="527">
        <f>'36perfresol'!N15</f>
        <v>5308</v>
      </c>
      <c r="L15" s="526"/>
      <c r="M15" s="527">
        <f>'36perfresol'!Q15</f>
        <v>8090</v>
      </c>
      <c r="N15" s="526"/>
      <c r="O15" s="527">
        <f>'36perfresol'!T15</f>
        <v>16072</v>
      </c>
      <c r="P15" s="526"/>
      <c r="Q15" s="527">
        <f>'36perfresol'!W15</f>
        <v>67712</v>
      </c>
      <c r="R15" s="526"/>
      <c r="S15" s="527">
        <f>'36perfresol'!Z15</f>
        <v>118793</v>
      </c>
      <c r="T15" s="528"/>
      <c r="V15" s="529">
        <f t="shared" si="0"/>
        <v>0.25400259627866723</v>
      </c>
      <c r="W15" s="529">
        <f>G15/G$16</f>
        <v>0.25397858072265039</v>
      </c>
      <c r="X15" s="529">
        <f>I15/I$16</f>
        <v>0.17429037780166409</v>
      </c>
      <c r="Y15" s="529">
        <f>K15/K$16</f>
        <v>0.14779751628891241</v>
      </c>
      <c r="Z15" s="529">
        <f>M15/M$16</f>
        <v>0.19063553031552655</v>
      </c>
      <c r="AA15" s="529">
        <f>O15/O$16</f>
        <v>0.22595565802977688</v>
      </c>
      <c r="AB15" s="529">
        <f>Q15/Q$16</f>
        <v>0.26207681321531001</v>
      </c>
      <c r="AC15" s="529">
        <f>S15/S$16</f>
        <v>0.16021044369309531</v>
      </c>
      <c r="AD15" s="529"/>
    </row>
    <row r="16" spans="2:30" s="525" customFormat="1" ht="21" customHeight="1" x14ac:dyDescent="0.2">
      <c r="B16" s="1133"/>
      <c r="D16" s="530" t="s">
        <v>71</v>
      </c>
      <c r="E16" s="527">
        <f>SUM(E12:E15)</f>
        <v>2311</v>
      </c>
      <c r="F16" s="526"/>
      <c r="G16" s="527">
        <f>SUM(G12:G15)</f>
        <v>39964</v>
      </c>
      <c r="H16" s="526"/>
      <c r="I16" s="527">
        <f>SUM(I12:I15)</f>
        <v>25119</v>
      </c>
      <c r="J16" s="526"/>
      <c r="K16" s="527">
        <f>SUM(K12:K15)</f>
        <v>35914</v>
      </c>
      <c r="L16" s="526"/>
      <c r="M16" s="527">
        <f>SUM(M12:M15)</f>
        <v>42437</v>
      </c>
      <c r="N16" s="526"/>
      <c r="O16" s="527">
        <f>SUM(O12:O15)</f>
        <v>71129</v>
      </c>
      <c r="P16" s="526"/>
      <c r="Q16" s="527">
        <f>SUM(Q12:Q15)</f>
        <v>258367</v>
      </c>
      <c r="R16" s="526"/>
      <c r="S16" s="527">
        <f>SUM(S12:S15)</f>
        <v>741481</v>
      </c>
      <c r="T16" s="528"/>
      <c r="V16" s="529"/>
    </row>
    <row r="17" spans="2:29" s="525" customFormat="1" ht="21" customHeight="1" x14ac:dyDescent="0.2">
      <c r="B17" s="1133" t="s">
        <v>26</v>
      </c>
      <c r="D17" s="526" t="s">
        <v>34</v>
      </c>
      <c r="E17" s="527">
        <f>'36perfresol'!E17</f>
        <v>800</v>
      </c>
      <c r="F17" s="526"/>
      <c r="G17" s="527">
        <f>'36perfresol'!H17</f>
        <v>21039</v>
      </c>
      <c r="H17" s="526"/>
      <c r="I17" s="527">
        <f>'36perfresol'!K17</f>
        <v>9368</v>
      </c>
      <c r="J17" s="526"/>
      <c r="K17" s="527">
        <f>'36perfresol'!N17</f>
        <v>11359</v>
      </c>
      <c r="L17" s="526"/>
      <c r="M17" s="527">
        <f>'36perfresol'!Q17</f>
        <v>9762</v>
      </c>
      <c r="N17" s="526"/>
      <c r="O17" s="527">
        <f>'36perfresol'!T17</f>
        <v>12991</v>
      </c>
      <c r="P17" s="526"/>
      <c r="Q17" s="527">
        <f>'36perfresol'!W17</f>
        <v>29925</v>
      </c>
      <c r="R17" s="526"/>
      <c r="S17" s="527">
        <f>'36perfresol'!Z17</f>
        <v>59765</v>
      </c>
      <c r="T17" s="528"/>
      <c r="V17" s="529">
        <f>E17/E$21</f>
        <v>0.25823111684958039</v>
      </c>
      <c r="W17" s="529">
        <f>G17/G$21</f>
        <v>0.257853002095768</v>
      </c>
      <c r="X17" s="529">
        <f>I17/I$21</f>
        <v>0.23568481433028077</v>
      </c>
      <c r="Y17" s="529">
        <f>K17/K$21</f>
        <v>0.24099376246446302</v>
      </c>
      <c r="Z17" s="529">
        <f>M17/M$21</f>
        <v>0.20375704445835943</v>
      </c>
      <c r="AA17" s="529">
        <f>O17/O$21</f>
        <v>0.18081982044679518</v>
      </c>
      <c r="AB17" s="529">
        <f>Q17/Q$21</f>
        <v>0.19674814921958211</v>
      </c>
      <c r="AC17" s="529">
        <f>S17/S$21</f>
        <v>0.21580876378933686</v>
      </c>
    </row>
    <row r="18" spans="2:29" s="525" customFormat="1" ht="21" customHeight="1" x14ac:dyDescent="0.2">
      <c r="B18" s="1133"/>
      <c r="D18" s="526" t="s">
        <v>52</v>
      </c>
      <c r="E18" s="527">
        <f>'36perfresol'!E18</f>
        <v>1116</v>
      </c>
      <c r="F18" s="526"/>
      <c r="G18" s="527">
        <f>'36perfresol'!H18</f>
        <v>28021</v>
      </c>
      <c r="H18" s="526"/>
      <c r="I18" s="527">
        <f>'36perfresol'!K18</f>
        <v>12049</v>
      </c>
      <c r="J18" s="526"/>
      <c r="K18" s="527">
        <f>'36perfresol'!N18</f>
        <v>15611</v>
      </c>
      <c r="L18" s="526"/>
      <c r="M18" s="527">
        <f>'36perfresol'!Q18</f>
        <v>15691</v>
      </c>
      <c r="N18" s="526"/>
      <c r="O18" s="527">
        <f>'36perfresol'!T18</f>
        <v>22884</v>
      </c>
      <c r="P18" s="526"/>
      <c r="Q18" s="527">
        <f>'36perfresol'!W18</f>
        <v>45204</v>
      </c>
      <c r="R18" s="526"/>
      <c r="S18" s="527">
        <f>'36perfresol'!Z18</f>
        <v>80510</v>
      </c>
      <c r="T18" s="528"/>
      <c r="V18" s="529">
        <f t="shared" ref="V18:V20" si="1">E18/E$21</f>
        <v>0.36023240800516459</v>
      </c>
      <c r="W18" s="529">
        <f t="shared" ref="W18:W20" si="2">G18/G$21</f>
        <v>0.34342406824114813</v>
      </c>
      <c r="X18" s="529">
        <f t="shared" ref="X18:X20" si="3">I18/I$21</f>
        <v>0.30313474891818454</v>
      </c>
      <c r="Y18" s="529">
        <f t="shared" ref="Y18:Y20" si="4">K18/K$21</f>
        <v>0.3312046505707133</v>
      </c>
      <c r="Z18" s="529">
        <f t="shared" ref="Z18:Z20" si="5">M18/M$21</f>
        <v>0.32750991442287625</v>
      </c>
      <c r="AA18" s="529">
        <f t="shared" ref="AA18:AA20" si="6">O18/O$21</f>
        <v>0.31851903403159582</v>
      </c>
      <c r="AB18" s="529">
        <f t="shared" ref="AB18:AB20" si="7">Q18/Q$21</f>
        <v>0.29720311904167052</v>
      </c>
      <c r="AC18" s="529">
        <f t="shared" ref="AC18:AC20" si="8">S18/S$21</f>
        <v>0.29071803852889666</v>
      </c>
    </row>
    <row r="19" spans="2:29" s="525" customFormat="1" ht="21" customHeight="1" x14ac:dyDescent="0.2">
      <c r="B19" s="1133"/>
      <c r="D19" s="526" t="s">
        <v>53</v>
      </c>
      <c r="E19" s="527">
        <f>'36perfresol'!E19</f>
        <v>431</v>
      </c>
      <c r="F19" s="526"/>
      <c r="G19" s="527">
        <f>'36perfresol'!H19</f>
        <v>18485</v>
      </c>
      <c r="H19" s="526"/>
      <c r="I19" s="527">
        <f>'36perfresol'!K19</f>
        <v>11487</v>
      </c>
      <c r="J19" s="526"/>
      <c r="K19" s="527">
        <f>'36perfresol'!N19</f>
        <v>13709</v>
      </c>
      <c r="L19" s="526"/>
      <c r="M19" s="527">
        <f>'36perfresol'!Q19</f>
        <v>14864</v>
      </c>
      <c r="N19" s="526"/>
      <c r="O19" s="527">
        <f>'36perfresol'!T19</f>
        <v>22059</v>
      </c>
      <c r="P19" s="526"/>
      <c r="Q19" s="527">
        <f>'36perfresol'!W19</f>
        <v>42999</v>
      </c>
      <c r="R19" s="526"/>
      <c r="S19" s="527">
        <f>'36perfresol'!Z19</f>
        <v>77347</v>
      </c>
      <c r="T19" s="528"/>
      <c r="V19" s="529">
        <f t="shared" si="1"/>
        <v>0.13912201420271142</v>
      </c>
      <c r="W19" s="529">
        <f t="shared" si="2"/>
        <v>0.22655129729265991</v>
      </c>
      <c r="X19" s="529">
        <f t="shared" si="3"/>
        <v>0.288995672738251</v>
      </c>
      <c r="Y19" s="529">
        <f t="shared" si="4"/>
        <v>0.29085161454576314</v>
      </c>
      <c r="Z19" s="529">
        <f t="shared" si="5"/>
        <v>0.310248382383636</v>
      </c>
      <c r="AA19" s="529">
        <f t="shared" si="6"/>
        <v>0.3070359802352286</v>
      </c>
      <c r="AB19" s="529">
        <f t="shared" si="7"/>
        <v>0.2827058869939118</v>
      </c>
      <c r="AC19" s="529">
        <f t="shared" si="8"/>
        <v>0.27929658584144296</v>
      </c>
    </row>
    <row r="20" spans="2:29" s="525" customFormat="1" ht="21" customHeight="1" x14ac:dyDescent="0.2">
      <c r="B20" s="1133"/>
      <c r="D20" s="526" t="s">
        <v>121</v>
      </c>
      <c r="E20" s="527">
        <f>'36perfresol'!E20</f>
        <v>751</v>
      </c>
      <c r="F20" s="526"/>
      <c r="G20" s="527">
        <f>'36perfresol'!H20</f>
        <v>14048</v>
      </c>
      <c r="H20" s="526"/>
      <c r="I20" s="527">
        <f>'36perfresol'!K20</f>
        <v>6844</v>
      </c>
      <c r="J20" s="526"/>
      <c r="K20" s="527">
        <f>'36perfresol'!N20</f>
        <v>6455</v>
      </c>
      <c r="L20" s="526"/>
      <c r="M20" s="527">
        <f>'36perfresol'!Q20</f>
        <v>7593</v>
      </c>
      <c r="N20" s="526"/>
      <c r="O20" s="527">
        <f>'36perfresol'!T20</f>
        <v>13911</v>
      </c>
      <c r="P20" s="526"/>
      <c r="Q20" s="527">
        <f>'36perfresol'!W20</f>
        <v>33970</v>
      </c>
      <c r="R20" s="526"/>
      <c r="S20" s="527">
        <f>'36perfresol'!Z20</f>
        <v>59313</v>
      </c>
      <c r="T20" s="528"/>
      <c r="V20" s="529">
        <f t="shared" si="1"/>
        <v>0.24241446094254357</v>
      </c>
      <c r="W20" s="529">
        <f t="shared" si="2"/>
        <v>0.17217163237042393</v>
      </c>
      <c r="X20" s="529">
        <f t="shared" si="3"/>
        <v>0.1721847640132837</v>
      </c>
      <c r="Y20" s="529">
        <f t="shared" si="4"/>
        <v>0.13694997241906054</v>
      </c>
      <c r="Z20" s="529">
        <f t="shared" si="5"/>
        <v>0.15848465873512838</v>
      </c>
      <c r="AA20" s="529">
        <f t="shared" si="6"/>
        <v>0.19362516528638041</v>
      </c>
      <c r="AB20" s="529">
        <f t="shared" si="7"/>
        <v>0.22334284474483557</v>
      </c>
      <c r="AC20" s="529">
        <f t="shared" si="8"/>
        <v>0.21417661184032355</v>
      </c>
    </row>
    <row r="21" spans="2:29" s="525" customFormat="1" ht="21" customHeight="1" x14ac:dyDescent="0.2">
      <c r="B21" s="1133"/>
      <c r="D21" s="530" t="s">
        <v>71</v>
      </c>
      <c r="E21" s="527">
        <f>SUM(E17:E20)</f>
        <v>3098</v>
      </c>
      <c r="F21" s="526"/>
      <c r="G21" s="527">
        <f>SUM(G17:G20)</f>
        <v>81593</v>
      </c>
      <c r="H21" s="526"/>
      <c r="I21" s="527">
        <f>SUM(I17:I20)</f>
        <v>39748</v>
      </c>
      <c r="J21" s="526"/>
      <c r="K21" s="527">
        <f>SUM(K17:K20)</f>
        <v>47134</v>
      </c>
      <c r="L21" s="526"/>
      <c r="M21" s="527">
        <f>SUM(M17:M20)</f>
        <v>47910</v>
      </c>
      <c r="N21" s="526"/>
      <c r="O21" s="527">
        <f>SUM(O17:O20)</f>
        <v>71845</v>
      </c>
      <c r="P21" s="526"/>
      <c r="Q21" s="527">
        <f>SUM(Q17:Q20)</f>
        <v>152098</v>
      </c>
      <c r="R21" s="526"/>
      <c r="S21" s="527">
        <f>SUM(S17:S20)</f>
        <v>276935</v>
      </c>
      <c r="T21" s="528"/>
      <c r="V21" s="529"/>
    </row>
    <row r="22" spans="2:29" s="521" customFormat="1" ht="3" customHeight="1" x14ac:dyDescent="0.2">
      <c r="B22" s="531"/>
      <c r="C22" s="519"/>
      <c r="D22" s="528"/>
      <c r="E22" s="532"/>
      <c r="F22" s="528"/>
      <c r="G22" s="532"/>
      <c r="H22" s="528"/>
      <c r="I22" s="532"/>
      <c r="J22" s="528"/>
      <c r="K22" s="532"/>
      <c r="L22" s="528"/>
      <c r="M22" s="532"/>
      <c r="N22" s="528"/>
      <c r="O22" s="532"/>
      <c r="P22" s="528"/>
      <c r="Q22" s="532"/>
      <c r="R22" s="528"/>
      <c r="S22" s="532"/>
      <c r="T22" s="528"/>
    </row>
    <row r="23" spans="2:29" s="533" customFormat="1" ht="18" customHeight="1" x14ac:dyDescent="0.2">
      <c r="B23" s="1132" t="s">
        <v>3</v>
      </c>
      <c r="C23" s="1132"/>
      <c r="D23" s="1132"/>
      <c r="E23" s="532">
        <f>E16+E21</f>
        <v>5409</v>
      </c>
      <c r="F23" s="528"/>
      <c r="G23" s="532">
        <f>G16+G21</f>
        <v>121557</v>
      </c>
      <c r="H23" s="528"/>
      <c r="I23" s="532">
        <f>I16+I21</f>
        <v>64867</v>
      </c>
      <c r="J23" s="528"/>
      <c r="K23" s="532">
        <f>K16+K21</f>
        <v>83048</v>
      </c>
      <c r="L23" s="528"/>
      <c r="M23" s="532">
        <f>M16+M21</f>
        <v>90347</v>
      </c>
      <c r="N23" s="528"/>
      <c r="O23" s="532">
        <f>O16+O21</f>
        <v>142974</v>
      </c>
      <c r="P23" s="528"/>
      <c r="Q23" s="532">
        <f>Q16+Q21</f>
        <v>410465</v>
      </c>
      <c r="R23" s="528"/>
      <c r="S23" s="532">
        <f>S16+S21</f>
        <v>1018416</v>
      </c>
      <c r="T23" s="528"/>
    </row>
    <row r="24" spans="2:29" s="536" customFormat="1" ht="5.25" customHeight="1" x14ac:dyDescent="0.2">
      <c r="B24" s="534"/>
      <c r="C24" s="534"/>
      <c r="D24" s="534"/>
      <c r="E24" s="534"/>
      <c r="F24" s="534"/>
      <c r="G24" s="534"/>
      <c r="H24" s="534"/>
      <c r="I24" s="534"/>
      <c r="J24" s="534"/>
      <c r="K24" s="534"/>
      <c r="L24" s="535"/>
    </row>
    <row r="25" spans="2:29" s="135" customFormat="1" ht="5.25" customHeight="1" x14ac:dyDescent="0.2">
      <c r="B25" s="718"/>
      <c r="C25" s="718"/>
      <c r="D25" s="718"/>
      <c r="E25" s="718"/>
      <c r="F25" s="718"/>
      <c r="G25" s="718"/>
      <c r="H25" s="718"/>
      <c r="I25" s="718"/>
      <c r="J25" s="718"/>
      <c r="K25" s="718"/>
      <c r="L25" s="719"/>
    </row>
    <row r="26" spans="2:29" s="135" customFormat="1" ht="12.75" customHeight="1" x14ac:dyDescent="0.2">
      <c r="B26" s="537"/>
      <c r="C26" s="537"/>
      <c r="D26" s="537"/>
      <c r="E26" s="537"/>
      <c r="F26" s="537"/>
      <c r="G26" s="537"/>
      <c r="H26" s="537"/>
      <c r="I26" s="537"/>
      <c r="J26" s="537"/>
      <c r="K26" s="537"/>
      <c r="L26" s="537"/>
    </row>
    <row r="27" spans="2:29" s="717" customFormat="1" ht="24.75" customHeight="1" x14ac:dyDescent="0.2">
      <c r="B27" s="720"/>
      <c r="C27" s="720"/>
      <c r="D27" s="720"/>
      <c r="E27" s="720" t="s">
        <v>122</v>
      </c>
      <c r="F27" s="720"/>
      <c r="G27" s="720" t="s">
        <v>23</v>
      </c>
      <c r="H27" s="720"/>
      <c r="I27" s="720" t="s">
        <v>21</v>
      </c>
      <c r="J27" s="720"/>
      <c r="K27" s="720" t="s">
        <v>19</v>
      </c>
      <c r="L27" s="720"/>
    </row>
    <row r="28" spans="2:29" s="717" customFormat="1" ht="10.5" x14ac:dyDescent="0.2">
      <c r="B28" s="721"/>
      <c r="C28" s="721"/>
      <c r="D28" s="721"/>
      <c r="E28" s="721" t="e">
        <f>#REF!</f>
        <v>#REF!</v>
      </c>
      <c r="F28" s="722"/>
      <c r="G28" s="722" t="e">
        <f>#REF!</f>
        <v>#REF!</v>
      </c>
      <c r="H28" s="722"/>
      <c r="I28" s="722" t="e">
        <f>#REF!</f>
        <v>#REF!</v>
      </c>
      <c r="J28" s="722"/>
      <c r="K28" s="722" t="e">
        <f>#REF!</f>
        <v>#REF!</v>
      </c>
      <c r="L28" s="722"/>
    </row>
    <row r="29" spans="2:29" s="135" customFormat="1" x14ac:dyDescent="0.2">
      <c r="B29" s="537"/>
      <c r="C29" s="537"/>
      <c r="D29" s="537"/>
      <c r="E29" s="537"/>
      <c r="F29" s="537"/>
      <c r="G29" s="537"/>
      <c r="H29" s="537"/>
      <c r="I29" s="537"/>
      <c r="J29" s="537"/>
      <c r="K29" s="537"/>
      <c r="L29" s="537"/>
    </row>
    <row r="30" spans="2:29" s="135" customFormat="1" x14ac:dyDescent="0.2">
      <c r="B30" s="537"/>
      <c r="C30" s="537"/>
      <c r="D30" s="537"/>
      <c r="E30" s="537"/>
      <c r="F30" s="537"/>
      <c r="G30" s="537"/>
      <c r="H30" s="537"/>
      <c r="I30" s="537"/>
      <c r="J30" s="537"/>
      <c r="K30" s="537"/>
      <c r="L30" s="537"/>
    </row>
    <row r="31" spans="2:29" s="135" customFormat="1" x14ac:dyDescent="0.2">
      <c r="B31" s="537"/>
      <c r="C31" s="537"/>
      <c r="D31" s="537"/>
      <c r="E31" s="537"/>
      <c r="F31" s="537"/>
      <c r="G31" s="537"/>
      <c r="H31" s="537"/>
      <c r="I31" s="537"/>
      <c r="J31" s="537"/>
      <c r="K31" s="537"/>
      <c r="L31" s="537"/>
    </row>
    <row r="32" spans="2:29" s="135" customFormat="1" x14ac:dyDescent="0.2">
      <c r="B32" s="537"/>
      <c r="C32" s="537"/>
      <c r="D32" s="537"/>
      <c r="E32" s="537"/>
      <c r="F32" s="537"/>
      <c r="G32" s="537"/>
      <c r="H32" s="537"/>
      <c r="I32" s="537"/>
      <c r="J32" s="537"/>
      <c r="K32" s="537"/>
      <c r="L32" s="537"/>
    </row>
    <row r="33" spans="2:12" s="135" customFormat="1" x14ac:dyDescent="0.2">
      <c r="B33" s="537"/>
      <c r="C33" s="537"/>
      <c r="D33" s="537"/>
      <c r="E33" s="537"/>
      <c r="F33" s="537"/>
      <c r="G33" s="537"/>
      <c r="H33" s="537"/>
      <c r="I33" s="537"/>
      <c r="J33" s="537"/>
      <c r="K33" s="537"/>
      <c r="L33" s="537"/>
    </row>
    <row r="34" spans="2:12" s="135" customFormat="1" x14ac:dyDescent="0.2">
      <c r="B34" s="537"/>
      <c r="C34" s="537"/>
      <c r="D34" s="537"/>
      <c r="E34" s="537"/>
      <c r="F34" s="537"/>
      <c r="G34" s="537"/>
      <c r="H34" s="537"/>
      <c r="I34" s="537"/>
      <c r="J34" s="537"/>
      <c r="K34" s="537"/>
      <c r="L34" s="537"/>
    </row>
    <row r="35" spans="2:12" s="135" customFormat="1" x14ac:dyDescent="0.2">
      <c r="B35" s="537"/>
      <c r="C35" s="537"/>
      <c r="D35" s="537"/>
      <c r="E35" s="537"/>
      <c r="F35" s="537"/>
      <c r="G35" s="537"/>
      <c r="H35" s="537"/>
      <c r="I35" s="537"/>
      <c r="J35" s="537"/>
      <c r="K35" s="537"/>
      <c r="L35" s="537"/>
    </row>
    <row r="36" spans="2:12" s="19" customFormat="1" x14ac:dyDescent="0.2">
      <c r="B36" s="48"/>
      <c r="C36" s="48"/>
      <c r="D36" s="48"/>
      <c r="E36" s="48"/>
      <c r="F36" s="48"/>
      <c r="G36" s="48"/>
      <c r="H36" s="48"/>
      <c r="I36" s="48"/>
      <c r="J36" s="48"/>
      <c r="K36" s="48"/>
      <c r="L36" s="48"/>
    </row>
    <row r="37" spans="2:12" s="19" customFormat="1" x14ac:dyDescent="0.2">
      <c r="C37" s="1105"/>
      <c r="D37" s="1105"/>
      <c r="E37" s="1105"/>
      <c r="F37" s="1105"/>
      <c r="G37" s="1105"/>
      <c r="H37" s="1105"/>
      <c r="I37" s="1105"/>
      <c r="J37" s="48"/>
      <c r="K37" s="48"/>
      <c r="L37" s="48"/>
    </row>
    <row r="38" spans="2:12" s="19" customFormat="1" x14ac:dyDescent="0.2">
      <c r="J38" s="48"/>
      <c r="K38" s="48"/>
      <c r="L38" s="48"/>
    </row>
    <row r="39" spans="2:12" s="19" customFormat="1" x14ac:dyDescent="0.2">
      <c r="B39" s="48"/>
      <c r="C39" s="48"/>
      <c r="D39" s="48"/>
      <c r="E39" s="48"/>
      <c r="F39" s="48"/>
      <c r="G39" s="48"/>
      <c r="H39" s="48"/>
      <c r="I39" s="48"/>
      <c r="J39" s="48"/>
      <c r="K39" s="48"/>
      <c r="L39" s="48"/>
    </row>
    <row r="40" spans="2:12" s="19" customFormat="1" ht="5.25" customHeight="1" x14ac:dyDescent="0.2">
      <c r="B40" s="48"/>
      <c r="C40" s="48"/>
      <c r="D40" s="48"/>
      <c r="E40" s="48"/>
      <c r="F40" s="48"/>
      <c r="G40" s="48"/>
      <c r="H40" s="48"/>
      <c r="I40" s="48"/>
      <c r="J40" s="48"/>
      <c r="K40" s="48"/>
      <c r="L40" s="48"/>
    </row>
    <row r="41" spans="2:12" s="19" customFormat="1" ht="5.25" customHeight="1" x14ac:dyDescent="0.2">
      <c r="B41" s="48"/>
      <c r="C41" s="48"/>
      <c r="D41" s="48"/>
      <c r="E41" s="48"/>
      <c r="F41" s="48"/>
      <c r="G41" s="48"/>
      <c r="H41" s="48"/>
      <c r="I41" s="48"/>
      <c r="J41" s="48"/>
      <c r="K41" s="48"/>
      <c r="L41" s="48"/>
    </row>
    <row r="42" spans="2:12" s="19" customFormat="1" ht="16.5" customHeight="1" x14ac:dyDescent="0.2">
      <c r="B42" s="48"/>
      <c r="C42" s="48"/>
      <c r="D42" s="48"/>
      <c r="E42" s="48"/>
      <c r="F42" s="48"/>
      <c r="G42" s="48"/>
      <c r="H42" s="48"/>
      <c r="I42" s="48"/>
      <c r="J42" s="48"/>
      <c r="K42" s="48"/>
      <c r="L42" s="48"/>
    </row>
    <row r="43" spans="2:12" s="19" customFormat="1" x14ac:dyDescent="0.2">
      <c r="B43" s="48"/>
      <c r="C43" s="48"/>
      <c r="D43" s="48"/>
      <c r="E43" s="48"/>
      <c r="F43" s="48"/>
      <c r="G43" s="48"/>
      <c r="H43" s="48"/>
      <c r="I43" s="48"/>
      <c r="J43" s="48"/>
      <c r="K43" s="48"/>
      <c r="L43" s="48"/>
    </row>
    <row r="44" spans="2:12" s="19" customFormat="1" x14ac:dyDescent="0.2"/>
    <row r="45" spans="2:12" s="20" customFormat="1" x14ac:dyDescent="0.2"/>
    <row r="46" spans="2:12" s="3" customFormat="1" ht="12.75" customHeight="1" x14ac:dyDescent="0.2">
      <c r="B46" s="1101"/>
      <c r="C46" s="1102"/>
      <c r="D46" s="1102"/>
      <c r="E46" s="1102"/>
      <c r="F46" s="1102"/>
      <c r="G46" s="1102"/>
      <c r="H46" s="1102"/>
      <c r="I46" s="1102"/>
      <c r="J46" s="1102"/>
      <c r="K46" s="1102"/>
      <c r="L46" s="403"/>
    </row>
  </sheetData>
  <mergeCells count="12">
    <mergeCell ref="B12:B16"/>
    <mergeCell ref="B17:B21"/>
    <mergeCell ref="B23:D23"/>
    <mergeCell ref="C37:I37"/>
    <mergeCell ref="B46:K46"/>
    <mergeCell ref="B3:I3"/>
    <mergeCell ref="B4:T4"/>
    <mergeCell ref="B8:B10"/>
    <mergeCell ref="D8:D10"/>
    <mergeCell ref="E8:S8"/>
    <mergeCell ref="B6:AC6"/>
    <mergeCell ref="B5:AB5"/>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72"/>
      <c r="C3" s="1072"/>
      <c r="D3" s="1072"/>
      <c r="E3" s="1072"/>
      <c r="F3" s="1072"/>
      <c r="G3" s="1072"/>
      <c r="H3" s="1072"/>
      <c r="I3" s="1072"/>
      <c r="J3" s="45"/>
      <c r="Q3" s="89"/>
    </row>
    <row r="4" spans="2:30" s="7" customFormat="1" ht="2.25" customHeight="1" x14ac:dyDescent="0.2">
      <c r="B4" s="1045"/>
      <c r="C4" s="1045"/>
      <c r="D4" s="1045"/>
      <c r="E4" s="1045"/>
      <c r="F4" s="1045"/>
      <c r="G4" s="1045"/>
      <c r="H4" s="1045"/>
      <c r="I4" s="1045"/>
      <c r="J4" s="1045"/>
      <c r="K4" s="1045"/>
      <c r="L4" s="1045"/>
      <c r="M4" s="1045"/>
      <c r="N4" s="1045"/>
      <c r="O4" s="1045"/>
      <c r="P4" s="1045"/>
      <c r="Q4" s="1045"/>
      <c r="R4" s="1045"/>
      <c r="S4" s="1045"/>
      <c r="T4" s="1045"/>
    </row>
    <row r="5" spans="2:30" s="7" customFormat="1" ht="36" customHeight="1" x14ac:dyDescent="0.2">
      <c r="B5" s="1046" t="s">
        <v>423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3"/>
    </row>
    <row r="6" spans="2:30" s="7" customFormat="1" ht="14.25" customHeight="1" x14ac:dyDescent="0.2">
      <c r="B6" s="1049" t="str">
        <f>porsaad!B6</f>
        <v>Situación a 30 de noviembre de 2023</v>
      </c>
      <c r="C6" s="1049"/>
      <c r="D6" s="1049"/>
      <c r="E6" s="1049"/>
      <c r="F6" s="1049"/>
      <c r="G6" s="1049"/>
      <c r="H6" s="1049"/>
      <c r="I6" s="1049"/>
      <c r="J6" s="1049"/>
      <c r="K6" s="1049"/>
      <c r="L6" s="1049"/>
      <c r="M6" s="1049"/>
      <c r="N6" s="1049"/>
      <c r="O6" s="1049"/>
      <c r="P6" s="1049"/>
      <c r="Q6" s="1049"/>
      <c r="R6" s="1049"/>
      <c r="S6" s="1049"/>
      <c r="T6" s="1049"/>
      <c r="U6" s="1049"/>
      <c r="V6" s="1049"/>
      <c r="W6" s="1049"/>
      <c r="X6" s="1049"/>
      <c r="Y6" s="1049"/>
      <c r="Z6" s="1049"/>
      <c r="AA6" s="1049"/>
      <c r="AB6" s="1049"/>
      <c r="AC6" s="1049"/>
    </row>
    <row r="7" spans="2:30" s="773" customFormat="1" ht="5.25" customHeight="1" x14ac:dyDescent="0.2"/>
    <row r="8" spans="2:30" s="519" customFormat="1" ht="21.75" customHeight="1" x14ac:dyDescent="0.2">
      <c r="B8" s="1132" t="s">
        <v>30</v>
      </c>
      <c r="D8" s="1132" t="s">
        <v>120</v>
      </c>
      <c r="E8" s="1132" t="s">
        <v>29</v>
      </c>
      <c r="F8" s="1132"/>
      <c r="G8" s="1132"/>
      <c r="H8" s="1132"/>
      <c r="I8" s="1132"/>
      <c r="J8" s="1132"/>
      <c r="K8" s="1132"/>
      <c r="L8" s="1132"/>
      <c r="M8" s="1132"/>
      <c r="N8" s="1132"/>
      <c r="O8" s="1132"/>
      <c r="P8" s="1132"/>
      <c r="Q8" s="1132"/>
      <c r="R8" s="1132"/>
      <c r="S8" s="1132"/>
    </row>
    <row r="9" spans="2:30" s="519" customFormat="1" ht="21.75" customHeight="1" x14ac:dyDescent="0.2">
      <c r="B9" s="1132"/>
      <c r="D9" s="1132"/>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32"/>
      <c r="D10" s="1132"/>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33" t="s">
        <v>27</v>
      </c>
      <c r="D12" s="526" t="s">
        <v>34</v>
      </c>
      <c r="E12" s="527">
        <f>'36perfresol'!E12</f>
        <v>615</v>
      </c>
      <c r="F12" s="526"/>
      <c r="G12" s="527">
        <f>'36perfresol'!H12</f>
        <v>10055</v>
      </c>
      <c r="H12" s="526"/>
      <c r="I12" s="527">
        <f>'36perfresol'!K12</f>
        <v>6147</v>
      </c>
      <c r="J12" s="526"/>
      <c r="K12" s="527">
        <f>'36perfresol'!N12</f>
        <v>9212</v>
      </c>
      <c r="L12" s="526"/>
      <c r="M12" s="527">
        <f>'36perfresol'!Q12</f>
        <v>8570</v>
      </c>
      <c r="N12" s="526"/>
      <c r="O12" s="527">
        <f>'36perfresol'!T12</f>
        <v>11769</v>
      </c>
      <c r="P12" s="526"/>
      <c r="Q12" s="527">
        <f>'36perfresol'!W12</f>
        <v>40549</v>
      </c>
      <c r="R12" s="526"/>
      <c r="S12" s="527">
        <f>'36perfresol'!Z12</f>
        <v>188549</v>
      </c>
      <c r="T12" s="528"/>
      <c r="V12" s="529">
        <f>E12/E$16</f>
        <v>0.35672853828306267</v>
      </c>
      <c r="W12" s="529">
        <f>G12/G$16</f>
        <v>0.33725766418461128</v>
      </c>
      <c r="X12" s="529">
        <f>I12/I$16</f>
        <v>0.29636950966684344</v>
      </c>
      <c r="Y12" s="529">
        <f>K12/K$16</f>
        <v>0.30098673462719727</v>
      </c>
      <c r="Z12" s="529">
        <f>M12/M$16</f>
        <v>0.2495123300433808</v>
      </c>
      <c r="AA12" s="529">
        <f>O12/O$16</f>
        <v>0.21376028479575712</v>
      </c>
      <c r="AB12" s="529">
        <f>Q12/Q$16</f>
        <v>0.21268259421468097</v>
      </c>
      <c r="AC12" s="529">
        <f>S12/S$16</f>
        <v>0.30279851225653936</v>
      </c>
      <c r="AD12" s="529"/>
    </row>
    <row r="13" spans="2:30" s="525" customFormat="1" ht="21" customHeight="1" x14ac:dyDescent="0.2">
      <c r="B13" s="1133"/>
      <c r="D13" s="526" t="s">
        <v>52</v>
      </c>
      <c r="E13" s="527">
        <f>'36perfresol'!E13</f>
        <v>801</v>
      </c>
      <c r="F13" s="526"/>
      <c r="G13" s="527">
        <f>'36perfresol'!H13</f>
        <v>11564</v>
      </c>
      <c r="H13" s="526"/>
      <c r="I13" s="527">
        <f>'36perfresol'!K13</f>
        <v>7803</v>
      </c>
      <c r="J13" s="526"/>
      <c r="K13" s="527">
        <f>'36perfresol'!N13</f>
        <v>11728</v>
      </c>
      <c r="L13" s="526"/>
      <c r="M13" s="527">
        <f>'36perfresol'!Q13</f>
        <v>13138</v>
      </c>
      <c r="N13" s="526"/>
      <c r="O13" s="527">
        <f>'36perfresol'!T13</f>
        <v>20986</v>
      </c>
      <c r="P13" s="526"/>
      <c r="Q13" s="527">
        <f>'36perfresol'!W13</f>
        <v>68320</v>
      </c>
      <c r="R13" s="526"/>
      <c r="S13" s="527">
        <f>'36perfresol'!Z13</f>
        <v>234856</v>
      </c>
      <c r="T13" s="528"/>
      <c r="V13" s="529">
        <f t="shared" ref="V13:V14" si="0">E13/E$16</f>
        <v>0.46461716937354991</v>
      </c>
      <c r="W13" s="529">
        <f>G13/G$16</f>
        <v>0.38787146977929832</v>
      </c>
      <c r="X13" s="529">
        <f>I13/I$16</f>
        <v>0.37621136878646161</v>
      </c>
      <c r="Y13" s="529">
        <f>K13/K$16</f>
        <v>0.38319283800561982</v>
      </c>
      <c r="Z13" s="529">
        <f>M13/M$16</f>
        <v>0.38250793373511516</v>
      </c>
      <c r="AA13" s="529">
        <f>O13/O$16</f>
        <v>0.38116860707993533</v>
      </c>
      <c r="AB13" s="529">
        <f>Q13/Q$16</f>
        <v>0.35834360494086176</v>
      </c>
      <c r="AC13" s="529">
        <f>S13/S$16</f>
        <v>0.37716480805796804</v>
      </c>
      <c r="AD13" s="529"/>
    </row>
    <row r="14" spans="2:30" s="525" customFormat="1" ht="21" customHeight="1" x14ac:dyDescent="0.2">
      <c r="B14" s="1133"/>
      <c r="D14" s="526" t="s">
        <v>53</v>
      </c>
      <c r="E14" s="527">
        <f>'36perfresol'!E14</f>
        <v>308</v>
      </c>
      <c r="F14" s="526"/>
      <c r="G14" s="527">
        <f>'36perfresol'!H14</f>
        <v>8195</v>
      </c>
      <c r="H14" s="526"/>
      <c r="I14" s="527">
        <f>'36perfresol'!K14</f>
        <v>6791</v>
      </c>
      <c r="J14" s="526"/>
      <c r="K14" s="527">
        <f>'36perfresol'!N14</f>
        <v>9666</v>
      </c>
      <c r="L14" s="526"/>
      <c r="M14" s="527">
        <f>'36perfresol'!Q14</f>
        <v>12639</v>
      </c>
      <c r="N14" s="526"/>
      <c r="O14" s="527">
        <f>'36perfresol'!T14</f>
        <v>22302</v>
      </c>
      <c r="P14" s="526"/>
      <c r="Q14" s="527">
        <f>'36perfresol'!W14</f>
        <v>81786</v>
      </c>
      <c r="R14" s="526"/>
      <c r="S14" s="527">
        <f>'36perfresol'!Z14</f>
        <v>199283</v>
      </c>
      <c r="T14" s="528"/>
      <c r="V14" s="529">
        <f t="shared" si="0"/>
        <v>0.17865429234338748</v>
      </c>
      <c r="W14" s="529">
        <f>G14/G$16</f>
        <v>0.2748708660360904</v>
      </c>
      <c r="X14" s="529">
        <f>I14/I$16</f>
        <v>0.32741912154669495</v>
      </c>
      <c r="Y14" s="529">
        <f>K14/K$16</f>
        <v>0.31582042736718291</v>
      </c>
      <c r="Z14" s="529">
        <f>M14/M$16</f>
        <v>0.36797973622150404</v>
      </c>
      <c r="AA14" s="529">
        <f>O14/O$16</f>
        <v>0.40507110812430752</v>
      </c>
      <c r="AB14" s="529">
        <f>Q14/Q$16</f>
        <v>0.42897380084445724</v>
      </c>
      <c r="AC14" s="529">
        <f>S14/S$16</f>
        <v>0.3200366796854926</v>
      </c>
      <c r="AD14" s="529"/>
    </row>
    <row r="15" spans="2:30" s="525" customFormat="1" ht="21" customHeight="1" x14ac:dyDescent="0.2">
      <c r="B15" s="1133"/>
      <c r="D15" s="526"/>
      <c r="E15" s="527"/>
      <c r="F15" s="526"/>
      <c r="G15" s="527"/>
      <c r="H15" s="526"/>
      <c r="I15" s="527"/>
      <c r="J15" s="526"/>
      <c r="K15" s="527"/>
      <c r="L15" s="526"/>
      <c r="M15" s="527"/>
      <c r="N15" s="526"/>
      <c r="O15" s="527"/>
      <c r="P15" s="526"/>
      <c r="Q15" s="527"/>
      <c r="R15" s="526"/>
      <c r="S15" s="527"/>
      <c r="T15" s="528"/>
      <c r="V15" s="529"/>
      <c r="W15" s="529"/>
      <c r="X15" s="529"/>
      <c r="Y15" s="529"/>
      <c r="Z15" s="529"/>
      <c r="AA15" s="529"/>
      <c r="AB15" s="529"/>
      <c r="AC15" s="529"/>
      <c r="AD15" s="529"/>
    </row>
    <row r="16" spans="2:30" s="525" customFormat="1" ht="21" customHeight="1" x14ac:dyDescent="0.2">
      <c r="B16" s="1133"/>
      <c r="D16" s="530" t="s">
        <v>71</v>
      </c>
      <c r="E16" s="527">
        <f>SUM(E12:E15)</f>
        <v>1724</v>
      </c>
      <c r="F16" s="526"/>
      <c r="G16" s="527">
        <f>SUM(G12:G15)</f>
        <v>29814</v>
      </c>
      <c r="H16" s="526"/>
      <c r="I16" s="527">
        <f>SUM(I12:I15)</f>
        <v>20741</v>
      </c>
      <c r="J16" s="526"/>
      <c r="K16" s="527">
        <f>SUM(K12:K15)</f>
        <v>30606</v>
      </c>
      <c r="L16" s="526"/>
      <c r="M16" s="527">
        <f>SUM(M12:M15)</f>
        <v>34347</v>
      </c>
      <c r="N16" s="526"/>
      <c r="O16" s="527">
        <f>SUM(O12:O15)</f>
        <v>55057</v>
      </c>
      <c r="P16" s="526"/>
      <c r="Q16" s="527">
        <f>SUM(Q12:Q15)</f>
        <v>190655</v>
      </c>
      <c r="R16" s="526"/>
      <c r="S16" s="527">
        <f>SUM(S12:S15)</f>
        <v>622688</v>
      </c>
      <c r="T16" s="528"/>
      <c r="V16" s="529"/>
    </row>
    <row r="17" spans="2:29" s="525" customFormat="1" ht="21" customHeight="1" x14ac:dyDescent="0.2">
      <c r="B17" s="1133" t="s">
        <v>26</v>
      </c>
      <c r="D17" s="526" t="s">
        <v>34</v>
      </c>
      <c r="E17" s="527">
        <f>'36perfresol'!E17</f>
        <v>800</v>
      </c>
      <c r="F17" s="526"/>
      <c r="G17" s="527">
        <f>'36perfresol'!H17</f>
        <v>21039</v>
      </c>
      <c r="H17" s="526"/>
      <c r="I17" s="527">
        <f>'36perfresol'!K17</f>
        <v>9368</v>
      </c>
      <c r="J17" s="526"/>
      <c r="K17" s="527">
        <f>'36perfresol'!N17</f>
        <v>11359</v>
      </c>
      <c r="L17" s="526"/>
      <c r="M17" s="527">
        <f>'36perfresol'!Q17</f>
        <v>9762</v>
      </c>
      <c r="N17" s="526"/>
      <c r="O17" s="527">
        <f>'36perfresol'!T17</f>
        <v>12991</v>
      </c>
      <c r="P17" s="526"/>
      <c r="Q17" s="527">
        <f>'36perfresol'!W17</f>
        <v>29925</v>
      </c>
      <c r="R17" s="526"/>
      <c r="S17" s="527">
        <f>'36perfresol'!Z17</f>
        <v>59765</v>
      </c>
      <c r="T17" s="528"/>
      <c r="V17" s="529">
        <f>E17/E$21</f>
        <v>0.34086067319982954</v>
      </c>
      <c r="W17" s="529">
        <f>G17/G$21</f>
        <v>0.31148123473240064</v>
      </c>
      <c r="X17" s="529">
        <f>I17/I$21</f>
        <v>0.28470702650133722</v>
      </c>
      <c r="Y17" s="529">
        <f>K17/K$21</f>
        <v>0.27923498611076969</v>
      </c>
      <c r="Z17" s="529">
        <f>M17/M$21</f>
        <v>0.2421311109457549</v>
      </c>
      <c r="AA17" s="529">
        <f>O17/O$21</f>
        <v>0.22423792591569716</v>
      </c>
      <c r="AB17" s="529">
        <f>Q17/Q$21</f>
        <v>0.253326899634295</v>
      </c>
      <c r="AC17" s="529">
        <f>S17/S$21</f>
        <v>0.27462756522778026</v>
      </c>
    </row>
    <row r="18" spans="2:29" s="525" customFormat="1" ht="21" customHeight="1" x14ac:dyDescent="0.2">
      <c r="B18" s="1133"/>
      <c r="D18" s="526" t="s">
        <v>52</v>
      </c>
      <c r="E18" s="527">
        <f>'36perfresol'!E18</f>
        <v>1116</v>
      </c>
      <c r="F18" s="526"/>
      <c r="G18" s="527">
        <f>'36perfresol'!H18</f>
        <v>28021</v>
      </c>
      <c r="H18" s="526"/>
      <c r="I18" s="527">
        <f>'36perfresol'!K18</f>
        <v>12049</v>
      </c>
      <c r="J18" s="526"/>
      <c r="K18" s="527">
        <f>'36perfresol'!N18</f>
        <v>15611</v>
      </c>
      <c r="L18" s="526"/>
      <c r="M18" s="527">
        <f>'36perfresol'!Q18</f>
        <v>15691</v>
      </c>
      <c r="N18" s="526"/>
      <c r="O18" s="527">
        <f>'36perfresol'!T18</f>
        <v>22884</v>
      </c>
      <c r="P18" s="526"/>
      <c r="Q18" s="527">
        <f>'36perfresol'!W18</f>
        <v>45204</v>
      </c>
      <c r="R18" s="526"/>
      <c r="S18" s="527">
        <f>'36perfresol'!Z18</f>
        <v>80510</v>
      </c>
      <c r="T18" s="528"/>
      <c r="V18" s="529">
        <f t="shared" ref="V18:V19" si="1">E18/E$21</f>
        <v>0.47550063911376222</v>
      </c>
      <c r="W18" s="529">
        <f t="shared" ref="W18:W19" si="2">G18/G$21</f>
        <v>0.41484935968613518</v>
      </c>
      <c r="X18" s="529">
        <f t="shared" ref="X18:X19" si="3">I18/I$21</f>
        <v>0.36618648188670072</v>
      </c>
      <c r="Y18" s="529">
        <f t="shared" ref="Y18:Y19" si="4">K18/K$21</f>
        <v>0.38376066274982179</v>
      </c>
      <c r="Z18" s="529">
        <f t="shared" ref="Z18:Z19" si="5">M18/M$21</f>
        <v>0.38919066398789592</v>
      </c>
      <c r="AA18" s="529">
        <f t="shared" ref="AA18:AA19" si="6">O18/O$21</f>
        <v>0.39500120827148133</v>
      </c>
      <c r="AB18" s="529">
        <f t="shared" ref="AB18:AB19" si="7">Q18/Q$21</f>
        <v>0.38266964648516866</v>
      </c>
      <c r="AC18" s="529">
        <f t="shared" ref="AC18:AC19" si="8">S18/S$21</f>
        <v>0.36995340544614058</v>
      </c>
    </row>
    <row r="19" spans="2:29" s="525" customFormat="1" ht="21" customHeight="1" x14ac:dyDescent="0.2">
      <c r="B19" s="1133"/>
      <c r="D19" s="526" t="s">
        <v>53</v>
      </c>
      <c r="E19" s="527">
        <f>'36perfresol'!E19</f>
        <v>431</v>
      </c>
      <c r="F19" s="526"/>
      <c r="G19" s="527">
        <f>'36perfresol'!H19</f>
        <v>18485</v>
      </c>
      <c r="H19" s="526"/>
      <c r="I19" s="527">
        <f>'36perfresol'!K19</f>
        <v>11487</v>
      </c>
      <c r="J19" s="526"/>
      <c r="K19" s="527">
        <f>'36perfresol'!N19</f>
        <v>13709</v>
      </c>
      <c r="L19" s="526"/>
      <c r="M19" s="527">
        <f>'36perfresol'!Q19</f>
        <v>14864</v>
      </c>
      <c r="N19" s="526"/>
      <c r="O19" s="527">
        <f>'36perfresol'!T19</f>
        <v>22059</v>
      </c>
      <c r="P19" s="526"/>
      <c r="Q19" s="527">
        <f>'36perfresol'!W19</f>
        <v>42999</v>
      </c>
      <c r="R19" s="526"/>
      <c r="S19" s="527">
        <f>'36perfresol'!Z19</f>
        <v>77347</v>
      </c>
      <c r="T19" s="528"/>
      <c r="V19" s="529">
        <f t="shared" si="1"/>
        <v>0.18363868768640818</v>
      </c>
      <c r="W19" s="529">
        <f t="shared" si="2"/>
        <v>0.27366940558146419</v>
      </c>
      <c r="X19" s="529">
        <f t="shared" si="3"/>
        <v>0.34910649161196206</v>
      </c>
      <c r="Y19" s="529">
        <f t="shared" si="4"/>
        <v>0.33700435113940852</v>
      </c>
      <c r="Z19" s="529">
        <f t="shared" si="5"/>
        <v>0.36867822506634917</v>
      </c>
      <c r="AA19" s="529">
        <f t="shared" si="6"/>
        <v>0.38076086581282148</v>
      </c>
      <c r="AB19" s="529">
        <f t="shared" si="7"/>
        <v>0.36400345388053634</v>
      </c>
      <c r="AC19" s="529">
        <f t="shared" si="8"/>
        <v>0.35541902932607916</v>
      </c>
    </row>
    <row r="20" spans="2:29" s="525" customFormat="1" ht="21" customHeight="1" x14ac:dyDescent="0.2">
      <c r="B20" s="1133"/>
      <c r="D20" s="526"/>
      <c r="E20" s="527"/>
      <c r="F20" s="526"/>
      <c r="G20" s="527"/>
      <c r="H20" s="526"/>
      <c r="I20" s="527"/>
      <c r="J20" s="526"/>
      <c r="K20" s="527"/>
      <c r="L20" s="526"/>
      <c r="M20" s="527"/>
      <c r="N20" s="526"/>
      <c r="O20" s="527"/>
      <c r="P20" s="526"/>
      <c r="Q20" s="527"/>
      <c r="R20" s="526"/>
      <c r="S20" s="527"/>
      <c r="T20" s="528"/>
      <c r="V20" s="529"/>
      <c r="W20" s="529"/>
      <c r="X20" s="529"/>
      <c r="Y20" s="529"/>
      <c r="Z20" s="529"/>
      <c r="AA20" s="529"/>
      <c r="AB20" s="529"/>
      <c r="AC20" s="529"/>
    </row>
    <row r="21" spans="2:29" s="525" customFormat="1" ht="21" customHeight="1" x14ac:dyDescent="0.2">
      <c r="B21" s="1133"/>
      <c r="D21" s="530" t="s">
        <v>71</v>
      </c>
      <c r="E21" s="527">
        <f>SUM(E17:E20)</f>
        <v>2347</v>
      </c>
      <c r="F21" s="526"/>
      <c r="G21" s="527">
        <f>SUM(G17:G20)</f>
        <v>67545</v>
      </c>
      <c r="H21" s="526"/>
      <c r="I21" s="527">
        <f>SUM(I17:I20)</f>
        <v>32904</v>
      </c>
      <c r="J21" s="526"/>
      <c r="K21" s="527">
        <f>SUM(K17:K20)</f>
        <v>40679</v>
      </c>
      <c r="L21" s="526"/>
      <c r="M21" s="527">
        <f>SUM(M17:M20)</f>
        <v>40317</v>
      </c>
      <c r="N21" s="526"/>
      <c r="O21" s="527">
        <f>SUM(O17:O20)</f>
        <v>57934</v>
      </c>
      <c r="P21" s="526"/>
      <c r="Q21" s="527">
        <f>SUM(Q17:Q20)</f>
        <v>118128</v>
      </c>
      <c r="R21" s="526"/>
      <c r="S21" s="527">
        <f>SUM(S17:S20)</f>
        <v>217622</v>
      </c>
      <c r="T21" s="528"/>
      <c r="V21" s="529"/>
    </row>
    <row r="22" spans="2:29" s="521" customFormat="1" ht="3" customHeight="1" x14ac:dyDescent="0.2">
      <c r="B22" s="531"/>
      <c r="C22" s="519"/>
      <c r="D22" s="528"/>
      <c r="E22" s="532"/>
      <c r="F22" s="528"/>
      <c r="G22" s="532"/>
      <c r="H22" s="528"/>
      <c r="I22" s="532"/>
      <c r="J22" s="528"/>
      <c r="K22" s="532"/>
      <c r="L22" s="528"/>
      <c r="M22" s="532"/>
      <c r="N22" s="528"/>
      <c r="O22" s="532"/>
      <c r="P22" s="528"/>
      <c r="Q22" s="532"/>
      <c r="R22" s="528"/>
      <c r="S22" s="532"/>
      <c r="T22" s="528"/>
    </row>
    <row r="23" spans="2:29" s="533" customFormat="1" ht="18" customHeight="1" x14ac:dyDescent="0.2">
      <c r="B23" s="1132" t="s">
        <v>3</v>
      </c>
      <c r="C23" s="1132"/>
      <c r="D23" s="1132"/>
      <c r="E23" s="532">
        <f>E16+E21</f>
        <v>4071</v>
      </c>
      <c r="F23" s="528"/>
      <c r="G23" s="532">
        <f>G16+G21</f>
        <v>97359</v>
      </c>
      <c r="H23" s="528"/>
      <c r="I23" s="532">
        <f>I16+I21</f>
        <v>53645</v>
      </c>
      <c r="J23" s="528"/>
      <c r="K23" s="532">
        <f>K16+K21</f>
        <v>71285</v>
      </c>
      <c r="L23" s="528"/>
      <c r="M23" s="532">
        <f>M16+M21</f>
        <v>74664</v>
      </c>
      <c r="N23" s="528"/>
      <c r="O23" s="532">
        <f>O16+O21</f>
        <v>112991</v>
      </c>
      <c r="P23" s="528"/>
      <c r="Q23" s="532">
        <f>Q16+Q21</f>
        <v>308783</v>
      </c>
      <c r="R23" s="528"/>
      <c r="S23" s="532">
        <f>S16+S21</f>
        <v>840310</v>
      </c>
      <c r="T23" s="528"/>
    </row>
    <row r="24" spans="2:29" s="536" customFormat="1" ht="5.25" customHeight="1" x14ac:dyDescent="0.2">
      <c r="B24" s="534"/>
      <c r="C24" s="534"/>
      <c r="D24" s="534"/>
      <c r="E24" s="534"/>
      <c r="F24" s="534"/>
      <c r="G24" s="534"/>
      <c r="H24" s="534"/>
      <c r="I24" s="534"/>
      <c r="J24" s="534"/>
      <c r="K24" s="534"/>
      <c r="L24" s="535"/>
    </row>
    <row r="25" spans="2:29" s="777" customFormat="1" ht="5.25" customHeight="1" x14ac:dyDescent="0.2">
      <c r="B25" s="775"/>
      <c r="C25" s="775"/>
      <c r="D25" s="775"/>
      <c r="E25" s="775"/>
      <c r="F25" s="775"/>
      <c r="G25" s="775"/>
      <c r="H25" s="775"/>
      <c r="I25" s="775"/>
      <c r="J25" s="775"/>
      <c r="K25" s="775"/>
      <c r="L25" s="776"/>
    </row>
    <row r="26" spans="2:29" s="777" customFormat="1" ht="12.75" customHeight="1" x14ac:dyDescent="0.2">
      <c r="B26" s="778"/>
      <c r="C26" s="778"/>
      <c r="D26" s="778"/>
      <c r="E26" s="778"/>
      <c r="F26" s="778"/>
      <c r="G26" s="778"/>
      <c r="H26" s="778"/>
      <c r="I26" s="778"/>
      <c r="J26" s="778"/>
      <c r="K26" s="778"/>
      <c r="L26" s="778"/>
    </row>
    <row r="27" spans="2:29" s="774" customFormat="1" ht="24.75" customHeight="1" x14ac:dyDescent="0.2">
      <c r="B27" s="779"/>
      <c r="C27" s="779"/>
      <c r="D27" s="779"/>
      <c r="E27" s="779" t="s">
        <v>122</v>
      </c>
      <c r="F27" s="779"/>
      <c r="G27" s="779" t="s">
        <v>23</v>
      </c>
      <c r="H27" s="779"/>
      <c r="I27" s="779" t="s">
        <v>21</v>
      </c>
      <c r="J27" s="779"/>
      <c r="K27" s="779" t="s">
        <v>19</v>
      </c>
      <c r="L27" s="779"/>
      <c r="M27" s="780"/>
      <c r="N27" s="780"/>
      <c r="O27" s="780"/>
      <c r="P27" s="780"/>
      <c r="Q27" s="780"/>
      <c r="R27" s="780"/>
      <c r="S27" s="780"/>
      <c r="T27" s="780"/>
      <c r="U27" s="780"/>
      <c r="V27" s="780"/>
      <c r="W27" s="780"/>
      <c r="X27" s="780"/>
      <c r="Y27" s="780"/>
      <c r="Z27" s="780"/>
      <c r="AA27" s="780"/>
    </row>
    <row r="28" spans="2:29" s="774" customFormat="1" ht="10.5" x14ac:dyDescent="0.2">
      <c r="B28" s="781"/>
      <c r="C28" s="781"/>
      <c r="D28" s="781"/>
      <c r="E28" s="781" t="e">
        <f>#REF!</f>
        <v>#REF!</v>
      </c>
      <c r="F28" s="782"/>
      <c r="G28" s="782" t="e">
        <f>#REF!</f>
        <v>#REF!</v>
      </c>
      <c r="H28" s="782"/>
      <c r="I28" s="782" t="e">
        <f>#REF!</f>
        <v>#REF!</v>
      </c>
      <c r="J28" s="782"/>
      <c r="K28" s="782" t="e">
        <f>#REF!</f>
        <v>#REF!</v>
      </c>
      <c r="L28" s="782"/>
      <c r="M28" s="780"/>
      <c r="N28" s="780"/>
      <c r="O28" s="780"/>
      <c r="P28" s="780"/>
      <c r="Q28" s="780"/>
      <c r="R28" s="780"/>
      <c r="S28" s="780"/>
      <c r="T28" s="780"/>
      <c r="U28" s="780"/>
      <c r="V28" s="780"/>
      <c r="W28" s="780"/>
      <c r="X28" s="780"/>
      <c r="Y28" s="780"/>
      <c r="Z28" s="780"/>
      <c r="AA28" s="780"/>
    </row>
    <row r="29" spans="2:29" s="777" customFormat="1" x14ac:dyDescent="0.2">
      <c r="B29" s="783"/>
      <c r="C29" s="783"/>
      <c r="D29" s="783"/>
      <c r="E29" s="783"/>
      <c r="F29" s="783"/>
      <c r="G29" s="783"/>
      <c r="H29" s="783"/>
      <c r="I29" s="783"/>
      <c r="J29" s="783"/>
      <c r="K29" s="783"/>
      <c r="L29" s="783"/>
      <c r="M29" s="784"/>
      <c r="N29" s="784"/>
      <c r="O29" s="784"/>
      <c r="P29" s="784"/>
      <c r="Q29" s="784"/>
      <c r="R29" s="784"/>
      <c r="S29" s="784"/>
      <c r="T29" s="784"/>
      <c r="U29" s="784"/>
      <c r="V29" s="784"/>
      <c r="W29" s="784"/>
      <c r="X29" s="784"/>
      <c r="Y29" s="784"/>
      <c r="Z29" s="784"/>
      <c r="AA29" s="784"/>
    </row>
    <row r="30" spans="2:29" s="777" customFormat="1" x14ac:dyDescent="0.2">
      <c r="B30" s="783"/>
      <c r="C30" s="783"/>
      <c r="D30" s="783"/>
      <c r="E30" s="783"/>
      <c r="F30" s="783"/>
      <c r="G30" s="783"/>
      <c r="H30" s="783"/>
      <c r="I30" s="783"/>
      <c r="J30" s="783"/>
      <c r="K30" s="783"/>
      <c r="L30" s="783"/>
      <c r="M30" s="784"/>
      <c r="N30" s="784"/>
      <c r="O30" s="784"/>
      <c r="P30" s="784"/>
      <c r="Q30" s="784"/>
      <c r="R30" s="784"/>
      <c r="S30" s="784"/>
      <c r="T30" s="784"/>
      <c r="U30" s="784"/>
      <c r="V30" s="784"/>
      <c r="W30" s="784"/>
      <c r="X30" s="784"/>
      <c r="Y30" s="784"/>
      <c r="Z30" s="784"/>
      <c r="AA30" s="784"/>
    </row>
    <row r="31" spans="2:29" s="777" customFormat="1" x14ac:dyDescent="0.2">
      <c r="B31" s="783"/>
      <c r="C31" s="783"/>
      <c r="D31" s="783"/>
      <c r="E31" s="783"/>
      <c r="F31" s="783"/>
      <c r="G31" s="783"/>
      <c r="H31" s="783"/>
      <c r="I31" s="783"/>
      <c r="J31" s="783"/>
      <c r="K31" s="783"/>
      <c r="L31" s="783"/>
      <c r="M31" s="784"/>
      <c r="N31" s="784"/>
      <c r="O31" s="784"/>
      <c r="P31" s="784"/>
      <c r="Q31" s="784"/>
      <c r="R31" s="784"/>
      <c r="S31" s="784"/>
      <c r="T31" s="784"/>
      <c r="U31" s="784"/>
      <c r="V31" s="784"/>
      <c r="W31" s="784"/>
      <c r="X31" s="784"/>
      <c r="Y31" s="784"/>
      <c r="Z31" s="784"/>
      <c r="AA31" s="784"/>
    </row>
    <row r="32" spans="2:29" s="777" customFormat="1" x14ac:dyDescent="0.2">
      <c r="B32" s="783"/>
      <c r="C32" s="783"/>
      <c r="D32" s="783"/>
      <c r="E32" s="783"/>
      <c r="F32" s="783"/>
      <c r="G32" s="783"/>
      <c r="H32" s="783"/>
      <c r="I32" s="783"/>
      <c r="J32" s="783"/>
      <c r="K32" s="783"/>
      <c r="L32" s="783"/>
      <c r="M32" s="784"/>
      <c r="N32" s="784"/>
      <c r="O32" s="784"/>
      <c r="P32" s="784"/>
      <c r="Q32" s="784"/>
      <c r="R32" s="784"/>
      <c r="S32" s="784"/>
      <c r="T32" s="784"/>
      <c r="U32" s="784"/>
      <c r="V32" s="784"/>
      <c r="W32" s="784"/>
      <c r="X32" s="784"/>
      <c r="Y32" s="784"/>
      <c r="Z32" s="784"/>
      <c r="AA32" s="784"/>
    </row>
    <row r="33" spans="2:27" s="777" customFormat="1" x14ac:dyDescent="0.2">
      <c r="B33" s="783"/>
      <c r="C33" s="783"/>
      <c r="D33" s="783"/>
      <c r="E33" s="783"/>
      <c r="F33" s="783"/>
      <c r="G33" s="783"/>
      <c r="H33" s="783"/>
      <c r="I33" s="783"/>
      <c r="J33" s="783"/>
      <c r="K33" s="783"/>
      <c r="L33" s="783"/>
      <c r="M33" s="784"/>
      <c r="N33" s="784"/>
      <c r="O33" s="784"/>
      <c r="P33" s="784"/>
      <c r="Q33" s="784"/>
      <c r="R33" s="784"/>
      <c r="S33" s="784"/>
      <c r="T33" s="784"/>
      <c r="U33" s="784"/>
      <c r="V33" s="784"/>
      <c r="W33" s="784"/>
      <c r="X33" s="784"/>
      <c r="Y33" s="784"/>
      <c r="Z33" s="784"/>
      <c r="AA33" s="784"/>
    </row>
    <row r="34" spans="2:27" s="777" customFormat="1" x14ac:dyDescent="0.2">
      <c r="B34" s="778"/>
      <c r="C34" s="778"/>
      <c r="D34" s="778"/>
      <c r="E34" s="778"/>
      <c r="F34" s="778"/>
      <c r="G34" s="778"/>
      <c r="H34" s="778"/>
      <c r="I34" s="778"/>
      <c r="J34" s="778"/>
      <c r="K34" s="778"/>
      <c r="L34" s="778"/>
    </row>
    <row r="35" spans="2:27" s="135" customFormat="1" x14ac:dyDescent="0.2">
      <c r="B35" s="537"/>
      <c r="C35" s="537"/>
      <c r="D35" s="537"/>
      <c r="E35" s="537"/>
      <c r="F35" s="537"/>
      <c r="G35" s="537"/>
      <c r="H35" s="537"/>
      <c r="I35" s="537"/>
      <c r="J35" s="537"/>
      <c r="K35" s="537"/>
      <c r="L35" s="537"/>
    </row>
    <row r="36" spans="2:27" s="19" customFormat="1" x14ac:dyDescent="0.2">
      <c r="B36" s="48"/>
      <c r="C36" s="48"/>
      <c r="D36" s="48"/>
      <c r="E36" s="48"/>
      <c r="F36" s="48"/>
      <c r="G36" s="48"/>
      <c r="H36" s="48"/>
      <c r="I36" s="48"/>
      <c r="J36" s="48"/>
      <c r="K36" s="48"/>
      <c r="L36" s="48"/>
    </row>
    <row r="37" spans="2:27" s="19" customFormat="1" x14ac:dyDescent="0.2">
      <c r="C37" s="1105"/>
      <c r="D37" s="1105"/>
      <c r="E37" s="1105"/>
      <c r="F37" s="1105"/>
      <c r="G37" s="1105"/>
      <c r="H37" s="1105"/>
      <c r="I37" s="1105"/>
      <c r="J37" s="48"/>
      <c r="K37" s="48"/>
      <c r="L37" s="48"/>
    </row>
    <row r="38" spans="2:27" s="19" customFormat="1" x14ac:dyDescent="0.2">
      <c r="J38" s="48"/>
      <c r="K38" s="48"/>
      <c r="L38" s="48"/>
    </row>
    <row r="39" spans="2:27" s="19" customFormat="1" x14ac:dyDescent="0.2">
      <c r="B39" s="48"/>
      <c r="C39" s="48"/>
      <c r="D39" s="48"/>
      <c r="E39" s="48"/>
      <c r="F39" s="48"/>
      <c r="G39" s="48"/>
      <c r="H39" s="48"/>
      <c r="I39" s="48"/>
      <c r="J39" s="48"/>
      <c r="K39" s="48"/>
      <c r="L39" s="48"/>
    </row>
    <row r="40" spans="2:27" s="19" customFormat="1" ht="5.25" customHeight="1" x14ac:dyDescent="0.2">
      <c r="B40" s="48"/>
      <c r="C40" s="48"/>
      <c r="D40" s="48"/>
      <c r="E40" s="48"/>
      <c r="F40" s="48"/>
      <c r="G40" s="48"/>
      <c r="H40" s="48"/>
      <c r="I40" s="48"/>
      <c r="J40" s="48"/>
      <c r="K40" s="48"/>
      <c r="L40" s="48"/>
    </row>
    <row r="41" spans="2:27" s="19" customFormat="1" ht="5.25" customHeight="1" x14ac:dyDescent="0.2">
      <c r="B41" s="48"/>
      <c r="C41" s="48"/>
      <c r="D41" s="48"/>
      <c r="E41" s="48"/>
      <c r="F41" s="48"/>
      <c r="G41" s="48"/>
      <c r="H41" s="48"/>
      <c r="I41" s="48"/>
      <c r="J41" s="48"/>
      <c r="K41" s="48"/>
      <c r="L41" s="48"/>
    </row>
    <row r="42" spans="2:27" s="19" customFormat="1" ht="16.5" customHeight="1" x14ac:dyDescent="0.2">
      <c r="B42" s="48"/>
      <c r="C42" s="48"/>
      <c r="D42" s="48"/>
      <c r="E42" s="48"/>
      <c r="F42" s="48"/>
      <c r="G42" s="48"/>
      <c r="H42" s="48"/>
      <c r="I42" s="48"/>
      <c r="J42" s="48"/>
      <c r="K42" s="48"/>
      <c r="L42" s="48"/>
    </row>
    <row r="43" spans="2:27" s="19" customFormat="1" x14ac:dyDescent="0.2">
      <c r="B43" s="48"/>
      <c r="C43" s="48"/>
      <c r="D43" s="48"/>
      <c r="E43" s="48"/>
      <c r="F43" s="48"/>
      <c r="G43" s="48"/>
      <c r="H43" s="48"/>
      <c r="I43" s="48"/>
      <c r="J43" s="48"/>
      <c r="K43" s="48"/>
      <c r="L43" s="48"/>
    </row>
    <row r="44" spans="2:27" s="19" customFormat="1" x14ac:dyDescent="0.2"/>
    <row r="45" spans="2:27" s="20" customFormat="1" x14ac:dyDescent="0.2"/>
    <row r="46" spans="2:27" s="3" customFormat="1" ht="12.75" customHeight="1" x14ac:dyDescent="0.2">
      <c r="B46" s="1101"/>
      <c r="C46" s="1102"/>
      <c r="D46" s="1102"/>
      <c r="E46" s="1102"/>
      <c r="F46" s="1102"/>
      <c r="G46" s="1102"/>
      <c r="H46" s="1102"/>
      <c r="I46" s="1102"/>
      <c r="J46" s="1102"/>
      <c r="K46" s="1102"/>
      <c r="L46" s="403"/>
    </row>
  </sheetData>
  <mergeCells count="12">
    <mergeCell ref="B12:B16"/>
    <mergeCell ref="B17:B21"/>
    <mergeCell ref="B23:D23"/>
    <mergeCell ref="C37:I37"/>
    <mergeCell ref="B46:K46"/>
    <mergeCell ref="B3:I3"/>
    <mergeCell ref="B4:T4"/>
    <mergeCell ref="B5:AB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285156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6.1406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5" t="s">
        <v>424</v>
      </c>
      <c r="C3" s="1045"/>
      <c r="D3" s="1045"/>
      <c r="E3" s="1045"/>
      <c r="F3" s="1045"/>
      <c r="G3" s="1045"/>
      <c r="H3" s="1045"/>
      <c r="I3" s="1045"/>
      <c r="J3" s="1045"/>
      <c r="K3" s="1045"/>
      <c r="L3" s="1045"/>
      <c r="M3" s="1045"/>
      <c r="N3" s="1045"/>
      <c r="O3" s="1045"/>
      <c r="P3" s="1045"/>
      <c r="Q3" s="1045"/>
      <c r="R3" s="1045"/>
      <c r="S3" s="1045"/>
      <c r="T3" s="1045"/>
      <c r="U3" s="1045"/>
      <c r="V3" s="1045"/>
      <c r="W3" s="1045"/>
      <c r="X3" s="1045"/>
      <c r="Y3" s="13"/>
    </row>
    <row r="4" spans="2:25" s="7" customFormat="1" ht="14.25" customHeight="1" x14ac:dyDescent="0.2">
      <c r="B4" s="1049" t="str">
        <f>porsaad!B6</f>
        <v>Situación a 30 de noviembre de 2023</v>
      </c>
      <c r="C4" s="1049"/>
      <c r="D4" s="1049"/>
      <c r="E4" s="1049"/>
      <c r="F4" s="1049"/>
      <c r="G4" s="1049"/>
      <c r="H4" s="1049"/>
      <c r="I4" s="1049"/>
      <c r="J4" s="1049"/>
      <c r="K4" s="1049"/>
      <c r="L4" s="1049"/>
      <c r="M4" s="1049"/>
      <c r="N4" s="1049"/>
      <c r="O4" s="1049"/>
      <c r="P4" s="1049"/>
      <c r="Q4" s="1049"/>
      <c r="R4" s="1049"/>
      <c r="S4" s="1049"/>
      <c r="T4" s="1049"/>
      <c r="U4" s="1049"/>
      <c r="V4" s="1049"/>
      <c r="W4" s="1049"/>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34" t="s">
        <v>55</v>
      </c>
      <c r="G6" s="1135"/>
      <c r="H6" s="1135"/>
      <c r="I6" s="1135"/>
      <c r="J6" s="1135"/>
      <c r="K6" s="1135"/>
      <c r="L6" s="1135"/>
      <c r="M6" s="1135"/>
      <c r="N6" s="1135"/>
      <c r="O6" s="1135"/>
      <c r="P6" s="1135"/>
      <c r="Q6" s="1135"/>
      <c r="R6" s="1135"/>
      <c r="S6" s="1135"/>
      <c r="T6" s="1135"/>
      <c r="U6" s="1135"/>
      <c r="V6" s="1135"/>
      <c r="W6" s="1136"/>
      <c r="X6" s="133"/>
      <c r="Y6" s="133"/>
    </row>
    <row r="7" spans="2:25" s="7" customFormat="1" ht="64.5" customHeight="1" x14ac:dyDescent="0.2">
      <c r="B7" s="1117" t="s">
        <v>15</v>
      </c>
      <c r="C7" s="194"/>
      <c r="D7" s="195" t="s">
        <v>255</v>
      </c>
      <c r="E7" s="194"/>
      <c r="F7" s="1137" t="s">
        <v>57</v>
      </c>
      <c r="G7" s="1138"/>
      <c r="H7" s="1137" t="s">
        <v>58</v>
      </c>
      <c r="I7" s="1138"/>
      <c r="J7" s="1137" t="s">
        <v>59</v>
      </c>
      <c r="K7" s="1138"/>
      <c r="L7" s="1137" t="s">
        <v>60</v>
      </c>
      <c r="M7" s="1138"/>
      <c r="N7" s="1137" t="s">
        <v>61</v>
      </c>
      <c r="O7" s="1138"/>
      <c r="P7" s="1137" t="s">
        <v>62</v>
      </c>
      <c r="Q7" s="1138"/>
      <c r="R7" s="1137" t="s">
        <v>63</v>
      </c>
      <c r="S7" s="1138"/>
      <c r="T7" s="1137" t="s">
        <v>64</v>
      </c>
      <c r="U7" s="1138"/>
      <c r="V7" s="1139" t="s">
        <v>3</v>
      </c>
      <c r="W7" s="1140"/>
      <c r="X7" s="51"/>
      <c r="Y7" s="195" t="s">
        <v>256</v>
      </c>
    </row>
    <row r="8" spans="2:25" s="124" customFormat="1" ht="20.25" customHeight="1" x14ac:dyDescent="0.2">
      <c r="B8" s="1118"/>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281863</v>
      </c>
      <c r="E10" s="125"/>
      <c r="F10" s="153">
        <v>675</v>
      </c>
      <c r="G10" s="75">
        <v>0.16339275988526197</v>
      </c>
      <c r="H10" s="153">
        <v>130661</v>
      </c>
      <c r="I10" s="75">
        <v>31.628239110175134</v>
      </c>
      <c r="J10" s="153">
        <v>152643</v>
      </c>
      <c r="K10" s="75">
        <v>36.949275625431177</v>
      </c>
      <c r="L10" s="153">
        <v>14622</v>
      </c>
      <c r="M10" s="75">
        <v>3.5394502741367417</v>
      </c>
      <c r="N10" s="153">
        <v>28563</v>
      </c>
      <c r="O10" s="75">
        <v>6.914055408300352</v>
      </c>
      <c r="P10" s="153">
        <v>4758</v>
      </c>
      <c r="Q10" s="75">
        <v>1.1517374096801132</v>
      </c>
      <c r="R10" s="153">
        <v>81182</v>
      </c>
      <c r="S10" s="75">
        <v>19.651186715563462</v>
      </c>
      <c r="T10" s="153">
        <v>11</v>
      </c>
      <c r="U10" s="75">
        <f t="shared" ref="U10:U27" si="0">T10*100/$V10</f>
        <v>2.6626968277598246E-3</v>
      </c>
      <c r="V10" s="153">
        <f>F10+H10+J10+L10+N10+P10+R10+T10</f>
        <v>413115</v>
      </c>
      <c r="W10" s="75">
        <f t="shared" ref="V10:W27" si="1">G10+I10+K10+M10+O10+Q10+S10+U10</f>
        <v>99.999999999999986</v>
      </c>
      <c r="X10" s="154"/>
      <c r="Y10" s="155">
        <f t="shared" ref="Y10:Y27" si="2">V10/D10</f>
        <v>1.46565884844765</v>
      </c>
    </row>
    <row r="11" spans="2:25" s="125" customFormat="1" ht="18" customHeight="1" x14ac:dyDescent="0.2">
      <c r="B11" s="32" t="s">
        <v>10</v>
      </c>
      <c r="C11" s="28"/>
      <c r="D11" s="156">
        <v>40121</v>
      </c>
      <c r="F11" s="157">
        <v>3601</v>
      </c>
      <c r="G11" s="181">
        <v>7.0533160966819448</v>
      </c>
      <c r="H11" s="157">
        <v>7875</v>
      </c>
      <c r="I11" s="181">
        <v>15.424844282524386</v>
      </c>
      <c r="J11" s="157">
        <v>5359</v>
      </c>
      <c r="K11" s="181">
        <v>10.496728953656913</v>
      </c>
      <c r="L11" s="157">
        <v>1748</v>
      </c>
      <c r="M11" s="181">
        <v>3.4238257531241429</v>
      </c>
      <c r="N11" s="157">
        <v>4009</v>
      </c>
      <c r="O11" s="181">
        <v>7.8524699337955886</v>
      </c>
      <c r="P11" s="157">
        <v>8382</v>
      </c>
      <c r="Q11" s="181">
        <v>16.417910447761194</v>
      </c>
      <c r="R11" s="157">
        <v>20080</v>
      </c>
      <c r="S11" s="181">
        <v>39.330904532455833</v>
      </c>
      <c r="T11" s="157">
        <v>0</v>
      </c>
      <c r="U11" s="181">
        <f t="shared" si="0"/>
        <v>0</v>
      </c>
      <c r="V11" s="157">
        <f t="shared" si="1"/>
        <v>51054</v>
      </c>
      <c r="W11" s="181">
        <f t="shared" si="1"/>
        <v>100</v>
      </c>
      <c r="X11" s="154"/>
      <c r="Y11" s="158">
        <f t="shared" si="2"/>
        <v>1.2725006854265846</v>
      </c>
    </row>
    <row r="12" spans="2:25" s="125" customFormat="1" ht="22.5" customHeight="1" x14ac:dyDescent="0.2">
      <c r="B12" s="32" t="s">
        <v>40</v>
      </c>
      <c r="C12" s="28"/>
      <c r="D12" s="156">
        <v>30849</v>
      </c>
      <c r="F12" s="126">
        <v>7657</v>
      </c>
      <c r="G12" s="181">
        <v>19.370098659246143</v>
      </c>
      <c r="H12" s="126">
        <v>2845</v>
      </c>
      <c r="I12" s="181">
        <v>7.1970655198583353</v>
      </c>
      <c r="J12" s="126">
        <v>7222</v>
      </c>
      <c r="K12" s="181">
        <v>18.269668606121932</v>
      </c>
      <c r="L12" s="126">
        <v>2298</v>
      </c>
      <c r="M12" s="181">
        <v>5.8133063496078927</v>
      </c>
      <c r="N12" s="126">
        <v>3738</v>
      </c>
      <c r="O12" s="181">
        <v>9.4561092840880345</v>
      </c>
      <c r="P12" s="126">
        <v>4479</v>
      </c>
      <c r="Q12" s="181">
        <v>11.330634960789274</v>
      </c>
      <c r="R12" s="126">
        <v>11273</v>
      </c>
      <c r="S12" s="181">
        <v>28.517581583607388</v>
      </c>
      <c r="T12" s="126">
        <v>18</v>
      </c>
      <c r="U12" s="181">
        <f t="shared" si="0"/>
        <v>4.553503668100177E-2</v>
      </c>
      <c r="V12" s="157">
        <f t="shared" si="1"/>
        <v>39530</v>
      </c>
      <c r="W12" s="181">
        <f t="shared" si="1"/>
        <v>100</v>
      </c>
      <c r="X12" s="154"/>
      <c r="Y12" s="158">
        <f t="shared" si="2"/>
        <v>1.2814029628188921</v>
      </c>
    </row>
    <row r="13" spans="2:25" s="125" customFormat="1" ht="18" customHeight="1" x14ac:dyDescent="0.2">
      <c r="B13" s="32" t="s">
        <v>41</v>
      </c>
      <c r="C13" s="28"/>
      <c r="D13" s="156">
        <v>29118</v>
      </c>
      <c r="F13" s="157">
        <v>4322</v>
      </c>
      <c r="G13" s="181">
        <v>9.0587076355557414</v>
      </c>
      <c r="H13" s="157">
        <v>14293</v>
      </c>
      <c r="I13" s="181">
        <v>29.957452159879274</v>
      </c>
      <c r="J13" s="157">
        <v>2067</v>
      </c>
      <c r="K13" s="181">
        <v>4.3323342625390371</v>
      </c>
      <c r="L13" s="157">
        <v>1625</v>
      </c>
      <c r="M13" s="181">
        <v>3.4059231623734569</v>
      </c>
      <c r="N13" s="157">
        <v>2932</v>
      </c>
      <c r="O13" s="181">
        <v>6.1453333612793699</v>
      </c>
      <c r="P13" s="157">
        <v>806</v>
      </c>
      <c r="Q13" s="181">
        <v>1.6893378885372345</v>
      </c>
      <c r="R13" s="157">
        <v>21666</v>
      </c>
      <c r="S13" s="181">
        <v>45.410911529835886</v>
      </c>
      <c r="T13" s="157">
        <v>0</v>
      </c>
      <c r="U13" s="181">
        <f t="shared" si="0"/>
        <v>0</v>
      </c>
      <c r="V13" s="157">
        <f t="shared" si="1"/>
        <v>47711</v>
      </c>
      <c r="W13" s="181">
        <f t="shared" si="1"/>
        <v>100</v>
      </c>
      <c r="X13" s="154"/>
      <c r="Y13" s="158">
        <f t="shared" si="2"/>
        <v>1.6385397348719006</v>
      </c>
    </row>
    <row r="14" spans="2:25" s="125" customFormat="1" ht="18" customHeight="1" x14ac:dyDescent="0.2">
      <c r="B14" s="32" t="s">
        <v>9</v>
      </c>
      <c r="C14" s="28"/>
      <c r="D14" s="156">
        <v>40343</v>
      </c>
      <c r="F14" s="157">
        <v>1486</v>
      </c>
      <c r="G14" s="181">
        <v>3.2676576655818454</v>
      </c>
      <c r="H14" s="157">
        <v>2537</v>
      </c>
      <c r="I14" s="181">
        <v>5.578766822059988</v>
      </c>
      <c r="J14" s="157">
        <v>704</v>
      </c>
      <c r="K14" s="181">
        <v>1.5480693112850734</v>
      </c>
      <c r="L14" s="157">
        <v>5638</v>
      </c>
      <c r="M14" s="181">
        <v>12.397748262819949</v>
      </c>
      <c r="N14" s="157">
        <v>4887</v>
      </c>
      <c r="O14" s="181">
        <v>10.746327733309878</v>
      </c>
      <c r="P14" s="157">
        <v>13815</v>
      </c>
      <c r="Q14" s="181">
        <v>30.378661271879672</v>
      </c>
      <c r="R14" s="157">
        <v>16409</v>
      </c>
      <c r="S14" s="181">
        <v>36.082768933063591</v>
      </c>
      <c r="T14" s="157">
        <v>0</v>
      </c>
      <c r="U14" s="181">
        <f t="shared" si="0"/>
        <v>0</v>
      </c>
      <c r="V14" s="157">
        <f t="shared" si="1"/>
        <v>45476</v>
      </c>
      <c r="W14" s="181">
        <f t="shared" si="1"/>
        <v>100</v>
      </c>
      <c r="X14" s="154"/>
      <c r="Y14" s="158">
        <f t="shared" si="2"/>
        <v>1.1272339687182411</v>
      </c>
    </row>
    <row r="15" spans="2:25" s="125" customFormat="1" ht="18" customHeight="1" x14ac:dyDescent="0.2">
      <c r="B15" s="32" t="s">
        <v>8</v>
      </c>
      <c r="C15" s="28"/>
      <c r="D15" s="156">
        <v>17282</v>
      </c>
      <c r="F15" s="126">
        <v>6424</v>
      </c>
      <c r="G15" s="181">
        <v>23.738082920700613</v>
      </c>
      <c r="H15" s="126">
        <v>3351</v>
      </c>
      <c r="I15" s="181">
        <v>12.382676816199837</v>
      </c>
      <c r="J15" s="126">
        <v>1474</v>
      </c>
      <c r="K15" s="181">
        <v>5.4467519030374696</v>
      </c>
      <c r="L15" s="126">
        <v>1977</v>
      </c>
      <c r="M15" s="181">
        <v>7.3054467519030375</v>
      </c>
      <c r="N15" s="126">
        <v>4679</v>
      </c>
      <c r="O15" s="181">
        <v>17.289926834675928</v>
      </c>
      <c r="P15" s="126">
        <v>165</v>
      </c>
      <c r="Q15" s="181">
        <v>0.60971103392210479</v>
      </c>
      <c r="R15" s="126">
        <v>8992</v>
      </c>
      <c r="S15" s="181">
        <v>33.227403739561005</v>
      </c>
      <c r="T15" s="126">
        <v>0</v>
      </c>
      <c r="U15" s="181">
        <f t="shared" si="0"/>
        <v>0</v>
      </c>
      <c r="V15" s="157">
        <f t="shared" si="1"/>
        <v>27062</v>
      </c>
      <c r="W15" s="181">
        <f t="shared" si="1"/>
        <v>100</v>
      </c>
      <c r="X15" s="154"/>
      <c r="Y15" s="158">
        <f t="shared" si="2"/>
        <v>1.5659067237588242</v>
      </c>
    </row>
    <row r="16" spans="2:25" s="128" customFormat="1" ht="18" customHeight="1" x14ac:dyDescent="0.2">
      <c r="B16" s="127" t="s">
        <v>7</v>
      </c>
      <c r="C16" s="129"/>
      <c r="D16" s="159">
        <v>121749</v>
      </c>
      <c r="E16" s="160"/>
      <c r="F16" s="161">
        <v>13596</v>
      </c>
      <c r="G16" s="182">
        <v>8.1486364998501646</v>
      </c>
      <c r="H16" s="161">
        <v>26911</v>
      </c>
      <c r="I16" s="182">
        <v>16.128858255918491</v>
      </c>
      <c r="J16" s="161">
        <v>22774</v>
      </c>
      <c r="K16" s="182">
        <v>13.649385675756667</v>
      </c>
      <c r="L16" s="161">
        <v>8020</v>
      </c>
      <c r="M16" s="182">
        <v>4.8067126161222653</v>
      </c>
      <c r="N16" s="161">
        <v>8448</v>
      </c>
      <c r="O16" s="182">
        <v>5.0632304465088405</v>
      </c>
      <c r="P16" s="161">
        <v>52085</v>
      </c>
      <c r="Q16" s="182">
        <v>31.216661672160622</v>
      </c>
      <c r="R16" s="161">
        <v>32775</v>
      </c>
      <c r="S16" s="182">
        <v>19.643392268504645</v>
      </c>
      <c r="T16" s="161">
        <v>2241</v>
      </c>
      <c r="U16" s="182">
        <f t="shared" si="0"/>
        <v>1.3431225651783039</v>
      </c>
      <c r="V16" s="161">
        <f t="shared" si="1"/>
        <v>166850</v>
      </c>
      <c r="W16" s="182">
        <f t="shared" si="1"/>
        <v>100</v>
      </c>
      <c r="X16" s="162"/>
      <c r="Y16" s="158">
        <f t="shared" si="2"/>
        <v>1.37044246769994</v>
      </c>
    </row>
    <row r="17" spans="2:25" s="128" customFormat="1" ht="18" customHeight="1" x14ac:dyDescent="0.2">
      <c r="B17" s="127" t="s">
        <v>43</v>
      </c>
      <c r="C17" s="129"/>
      <c r="D17" s="159">
        <v>71826</v>
      </c>
      <c r="E17" s="160"/>
      <c r="F17" s="161">
        <v>8768</v>
      </c>
      <c r="G17" s="182">
        <v>9.0751014324749519</v>
      </c>
      <c r="H17" s="161">
        <v>28644</v>
      </c>
      <c r="I17" s="182">
        <v>29.647263393226794</v>
      </c>
      <c r="J17" s="161">
        <v>16040</v>
      </c>
      <c r="K17" s="182">
        <v>16.601805084044052</v>
      </c>
      <c r="L17" s="161">
        <v>3598</v>
      </c>
      <c r="M17" s="182">
        <v>3.7240208661091332</v>
      </c>
      <c r="N17" s="161">
        <v>12185</v>
      </c>
      <c r="O17" s="182">
        <v>12.61178272749855</v>
      </c>
      <c r="P17" s="161">
        <v>10433</v>
      </c>
      <c r="Q17" s="182">
        <v>10.798418481410947</v>
      </c>
      <c r="R17" s="161">
        <v>16927</v>
      </c>
      <c r="S17" s="182">
        <v>17.51987248488863</v>
      </c>
      <c r="T17" s="161">
        <v>21</v>
      </c>
      <c r="U17" s="182">
        <f t="shared" si="0"/>
        <v>2.1735530346940465E-2</v>
      </c>
      <c r="V17" s="161">
        <f t="shared" si="1"/>
        <v>96616</v>
      </c>
      <c r="W17" s="182">
        <f t="shared" si="1"/>
        <v>100</v>
      </c>
      <c r="X17" s="162"/>
      <c r="Y17" s="158">
        <f t="shared" si="2"/>
        <v>1.3451396430262021</v>
      </c>
    </row>
    <row r="18" spans="2:25" s="128" customFormat="1" ht="18" customHeight="1" x14ac:dyDescent="0.2">
      <c r="B18" s="127" t="s">
        <v>44</v>
      </c>
      <c r="C18" s="129"/>
      <c r="D18" s="159">
        <v>202264</v>
      </c>
      <c r="E18" s="160"/>
      <c r="F18" s="161">
        <v>165</v>
      </c>
      <c r="G18" s="182">
        <v>6.7032842029998208E-2</v>
      </c>
      <c r="H18" s="161">
        <v>27751</v>
      </c>
      <c r="I18" s="182">
        <v>11.274111510148366</v>
      </c>
      <c r="J18" s="161">
        <v>34121</v>
      </c>
      <c r="K18" s="182">
        <v>13.861985472154963</v>
      </c>
      <c r="L18" s="161">
        <v>13822</v>
      </c>
      <c r="M18" s="182">
        <v>5.615320863870517</v>
      </c>
      <c r="N18" s="161">
        <v>38830</v>
      </c>
      <c r="O18" s="182">
        <v>15.775062157726246</v>
      </c>
      <c r="P18" s="161">
        <v>23833</v>
      </c>
      <c r="Q18" s="182">
        <v>9.6823862066724082</v>
      </c>
      <c r="R18" s="161">
        <v>107528</v>
      </c>
      <c r="S18" s="182">
        <v>43.684287501828166</v>
      </c>
      <c r="T18" s="161">
        <v>98</v>
      </c>
      <c r="U18" s="182">
        <f t="shared" si="0"/>
        <v>3.9813445569332272E-2</v>
      </c>
      <c r="V18" s="161">
        <f t="shared" si="1"/>
        <v>246148</v>
      </c>
      <c r="W18" s="182">
        <f t="shared" si="1"/>
        <v>100</v>
      </c>
      <c r="X18" s="162"/>
      <c r="Y18" s="158">
        <f t="shared" si="2"/>
        <v>1.2169639678835582</v>
      </c>
    </row>
    <row r="19" spans="2:25" s="128" customFormat="1" ht="18" customHeight="1" x14ac:dyDescent="0.2">
      <c r="B19" s="127" t="s">
        <v>6</v>
      </c>
      <c r="C19" s="129"/>
      <c r="D19" s="159">
        <v>144169</v>
      </c>
      <c r="E19" s="160"/>
      <c r="F19" s="161">
        <v>1425</v>
      </c>
      <c r="G19" s="182">
        <v>0.72214789588907813</v>
      </c>
      <c r="H19" s="161">
        <v>46445</v>
      </c>
      <c r="I19" s="182">
        <v>23.536953701451392</v>
      </c>
      <c r="J19" s="161">
        <v>5169</v>
      </c>
      <c r="K19" s="182">
        <v>2.6194964728776453</v>
      </c>
      <c r="L19" s="161">
        <v>9099</v>
      </c>
      <c r="M19" s="182">
        <v>4.6111043541717347</v>
      </c>
      <c r="N19" s="161">
        <v>13965</v>
      </c>
      <c r="O19" s="182">
        <v>7.0770493797129648</v>
      </c>
      <c r="P19" s="161">
        <v>22593</v>
      </c>
      <c r="Q19" s="182">
        <v>11.449464850401363</v>
      </c>
      <c r="R19" s="161">
        <v>98115</v>
      </c>
      <c r="S19" s="182">
        <v>49.721783021162736</v>
      </c>
      <c r="T19" s="161">
        <v>517</v>
      </c>
      <c r="U19" s="182">
        <f t="shared" si="0"/>
        <v>0.26200032433309006</v>
      </c>
      <c r="V19" s="161">
        <f t="shared" si="1"/>
        <v>197328</v>
      </c>
      <c r="W19" s="182">
        <f t="shared" si="1"/>
        <v>100</v>
      </c>
      <c r="X19" s="162"/>
      <c r="Y19" s="158">
        <f t="shared" si="2"/>
        <v>1.368726980141362</v>
      </c>
    </row>
    <row r="20" spans="2:25" s="125" customFormat="1" ht="18" customHeight="1" x14ac:dyDescent="0.2">
      <c r="B20" s="127" t="s">
        <v>5</v>
      </c>
      <c r="C20" s="28"/>
      <c r="D20" s="156">
        <v>35080</v>
      </c>
      <c r="F20" s="157">
        <v>1361</v>
      </c>
      <c r="G20" s="181">
        <v>3.3712318248247506</v>
      </c>
      <c r="H20" s="157">
        <v>5518</v>
      </c>
      <c r="I20" s="181">
        <v>13.668227192786901</v>
      </c>
      <c r="J20" s="157">
        <v>989</v>
      </c>
      <c r="K20" s="181">
        <v>2.449778306209903</v>
      </c>
      <c r="L20" s="157">
        <v>2248</v>
      </c>
      <c r="M20" s="181">
        <v>5.5683535210918729</v>
      </c>
      <c r="N20" s="157">
        <v>4974</v>
      </c>
      <c r="O20" s="181">
        <v>12.320725273092071</v>
      </c>
      <c r="P20" s="157">
        <v>18818</v>
      </c>
      <c r="Q20" s="181">
        <v>46.612667508855367</v>
      </c>
      <c r="R20" s="157">
        <v>6463</v>
      </c>
      <c r="S20" s="181">
        <v>16.009016373139133</v>
      </c>
      <c r="T20" s="157">
        <v>0</v>
      </c>
      <c r="U20" s="181">
        <f t="shared" si="0"/>
        <v>0</v>
      </c>
      <c r="V20" s="157">
        <f t="shared" si="1"/>
        <v>40371</v>
      </c>
      <c r="W20" s="181">
        <f t="shared" si="1"/>
        <v>100</v>
      </c>
      <c r="X20" s="154"/>
      <c r="Y20" s="158">
        <f t="shared" si="2"/>
        <v>1.1508266818700115</v>
      </c>
    </row>
    <row r="21" spans="2:25" s="125" customFormat="1" ht="18" customHeight="1" x14ac:dyDescent="0.2">
      <c r="B21" s="32" t="s">
        <v>38</v>
      </c>
      <c r="C21" s="28"/>
      <c r="D21" s="156">
        <v>73482</v>
      </c>
      <c r="F21" s="157">
        <v>5920</v>
      </c>
      <c r="G21" s="181">
        <v>6.6256295467263566</v>
      </c>
      <c r="H21" s="157">
        <v>9561</v>
      </c>
      <c r="I21" s="181">
        <v>10.700615556799105</v>
      </c>
      <c r="J21" s="157">
        <v>25540</v>
      </c>
      <c r="K21" s="181">
        <v>28.584219362059319</v>
      </c>
      <c r="L21" s="157">
        <v>8755</v>
      </c>
      <c r="M21" s="181">
        <v>9.798545047565753</v>
      </c>
      <c r="N21" s="157">
        <v>7085</v>
      </c>
      <c r="O21" s="181">
        <v>7.929490766648013</v>
      </c>
      <c r="P21" s="157">
        <v>14864</v>
      </c>
      <c r="Q21" s="181">
        <v>16.635702294348068</v>
      </c>
      <c r="R21" s="157">
        <v>17497</v>
      </c>
      <c r="S21" s="181">
        <v>19.582540570789032</v>
      </c>
      <c r="T21" s="157">
        <v>128</v>
      </c>
      <c r="U21" s="181">
        <f t="shared" si="0"/>
        <v>0.14325685506435368</v>
      </c>
      <c r="V21" s="157">
        <f t="shared" si="1"/>
        <v>89350</v>
      </c>
      <c r="W21" s="181">
        <f t="shared" si="1"/>
        <v>100</v>
      </c>
      <c r="X21" s="154"/>
      <c r="Y21" s="158">
        <f t="shared" si="2"/>
        <v>1.2159440407174547</v>
      </c>
    </row>
    <row r="22" spans="2:25" s="125" customFormat="1" ht="21" customHeight="1" x14ac:dyDescent="0.2">
      <c r="B22" s="32" t="s">
        <v>45</v>
      </c>
      <c r="C22" s="28"/>
      <c r="D22" s="156">
        <v>176545</v>
      </c>
      <c r="F22" s="157">
        <v>5047</v>
      </c>
      <c r="G22" s="181">
        <v>2.0909893151150314</v>
      </c>
      <c r="H22" s="157">
        <v>72041</v>
      </c>
      <c r="I22" s="181">
        <v>29.846832028968095</v>
      </c>
      <c r="J22" s="157">
        <v>50519</v>
      </c>
      <c r="K22" s="181">
        <v>20.930194018287352</v>
      </c>
      <c r="L22" s="157">
        <v>17572</v>
      </c>
      <c r="M22" s="181">
        <v>7.2801395373888109</v>
      </c>
      <c r="N22" s="157">
        <v>24518</v>
      </c>
      <c r="O22" s="181">
        <v>10.157891029916849</v>
      </c>
      <c r="P22" s="157">
        <v>25958</v>
      </c>
      <c r="Q22" s="181">
        <v>10.754487941699225</v>
      </c>
      <c r="R22" s="157">
        <v>45630</v>
      </c>
      <c r="S22" s="181">
        <v>18.904664642103999</v>
      </c>
      <c r="T22" s="157">
        <v>84</v>
      </c>
      <c r="U22" s="181">
        <f t="shared" si="0"/>
        <v>3.4801486520638525E-2</v>
      </c>
      <c r="V22" s="157">
        <f t="shared" si="1"/>
        <v>241369</v>
      </c>
      <c r="W22" s="181">
        <f t="shared" si="1"/>
        <v>100</v>
      </c>
      <c r="X22" s="154"/>
      <c r="Y22" s="158">
        <f t="shared" si="2"/>
        <v>1.3671811719391656</v>
      </c>
    </row>
    <row r="23" spans="2:25" s="125" customFormat="1" ht="18" customHeight="1" x14ac:dyDescent="0.2">
      <c r="B23" s="32" t="s">
        <v>46</v>
      </c>
      <c r="C23" s="28"/>
      <c r="D23" s="156">
        <v>40250</v>
      </c>
      <c r="F23" s="157">
        <v>4022</v>
      </c>
      <c r="G23" s="181">
        <v>8.005573248407643</v>
      </c>
      <c r="H23" s="157">
        <v>8578</v>
      </c>
      <c r="I23" s="181">
        <v>17.074044585987259</v>
      </c>
      <c r="J23" s="157">
        <v>3133</v>
      </c>
      <c r="K23" s="181">
        <v>6.2360668789808917</v>
      </c>
      <c r="L23" s="157">
        <v>4089</v>
      </c>
      <c r="M23" s="181">
        <v>8.1389331210191092</v>
      </c>
      <c r="N23" s="157">
        <v>5192</v>
      </c>
      <c r="O23" s="181">
        <v>10.334394904458598</v>
      </c>
      <c r="P23" s="157">
        <v>1164</v>
      </c>
      <c r="Q23" s="181">
        <v>2.3168789808917198</v>
      </c>
      <c r="R23" s="157">
        <v>24059</v>
      </c>
      <c r="S23" s="181">
        <v>47.88813694267516</v>
      </c>
      <c r="T23" s="157">
        <v>3</v>
      </c>
      <c r="U23" s="181">
        <f t="shared" si="0"/>
        <v>5.9713375796178348E-3</v>
      </c>
      <c r="V23" s="157">
        <f>F23+H23+J23+L23+N23+P23+R23+T23</f>
        <v>50240</v>
      </c>
      <c r="W23" s="181">
        <f t="shared" si="1"/>
        <v>100.00000000000001</v>
      </c>
      <c r="X23" s="154"/>
      <c r="Y23" s="158">
        <f t="shared" si="2"/>
        <v>1.2481987577639753</v>
      </c>
    </row>
    <row r="24" spans="2:25" s="125" customFormat="1" ht="22.5" customHeight="1" x14ac:dyDescent="0.2">
      <c r="B24" s="32" t="s">
        <v>47</v>
      </c>
      <c r="C24" s="28"/>
      <c r="D24" s="156">
        <v>16064</v>
      </c>
      <c r="F24" s="126">
        <v>1987</v>
      </c>
      <c r="G24" s="183">
        <v>9.0330499613583672</v>
      </c>
      <c r="H24" s="126">
        <v>3177</v>
      </c>
      <c r="I24" s="181">
        <v>14.442878574351047</v>
      </c>
      <c r="J24" s="126">
        <v>1039</v>
      </c>
      <c r="K24" s="181">
        <v>4.7233713688230212</v>
      </c>
      <c r="L24" s="126">
        <v>680</v>
      </c>
      <c r="M24" s="181">
        <v>3.0913306359958175</v>
      </c>
      <c r="N24" s="126">
        <v>2494</v>
      </c>
      <c r="O24" s="181">
        <v>11.337909714961132</v>
      </c>
      <c r="P24" s="126">
        <v>2850</v>
      </c>
      <c r="Q24" s="181">
        <v>12.956312224394235</v>
      </c>
      <c r="R24" s="126">
        <v>9737</v>
      </c>
      <c r="S24" s="181">
        <v>44.265127062781289</v>
      </c>
      <c r="T24" s="126">
        <v>33</v>
      </c>
      <c r="U24" s="181">
        <f t="shared" si="0"/>
        <v>0.15002045733509115</v>
      </c>
      <c r="V24" s="126">
        <f t="shared" si="1"/>
        <v>21997</v>
      </c>
      <c r="W24" s="181">
        <f t="shared" si="1"/>
        <v>100</v>
      </c>
      <c r="X24" s="154"/>
      <c r="Y24" s="158">
        <f t="shared" si="2"/>
        <v>1.3693351593625498</v>
      </c>
    </row>
    <row r="25" spans="2:25" s="125" customFormat="1" ht="18" customHeight="1" x14ac:dyDescent="0.2">
      <c r="B25" s="32" t="s">
        <v>48</v>
      </c>
      <c r="C25" s="28"/>
      <c r="D25" s="156">
        <v>67169</v>
      </c>
      <c r="F25" s="126">
        <v>905</v>
      </c>
      <c r="G25" s="183">
        <v>0.96489077010011404</v>
      </c>
      <c r="H25" s="126">
        <v>23759</v>
      </c>
      <c r="I25" s="181">
        <v>25.331314703655924</v>
      </c>
      <c r="J25" s="126">
        <v>5707</v>
      </c>
      <c r="K25" s="181">
        <v>6.0846758286865761</v>
      </c>
      <c r="L25" s="126">
        <v>7549</v>
      </c>
      <c r="M25" s="181">
        <v>8.0485750535754264</v>
      </c>
      <c r="N25" s="126">
        <v>13114</v>
      </c>
      <c r="O25" s="181">
        <v>13.981853656456238</v>
      </c>
      <c r="P25" s="126">
        <v>1401</v>
      </c>
      <c r="Q25" s="181">
        <v>1.4937148827737678</v>
      </c>
      <c r="R25" s="126">
        <v>34508</v>
      </c>
      <c r="S25" s="181">
        <v>36.791658226093631</v>
      </c>
      <c r="T25" s="126">
        <v>6850</v>
      </c>
      <c r="U25" s="181">
        <f t="shared" si="0"/>
        <v>7.3033168786583218</v>
      </c>
      <c r="V25" s="126">
        <f t="shared" si="1"/>
        <v>93793</v>
      </c>
      <c r="W25" s="181">
        <f t="shared" si="1"/>
        <v>100</v>
      </c>
      <c r="X25" s="154"/>
      <c r="Y25" s="158">
        <f t="shared" si="2"/>
        <v>1.3963733269811966</v>
      </c>
    </row>
    <row r="26" spans="2:25" s="125" customFormat="1" ht="18" customHeight="1" x14ac:dyDescent="0.2">
      <c r="B26" s="32" t="s">
        <v>49</v>
      </c>
      <c r="C26" s="28"/>
      <c r="D26" s="156">
        <v>9144</v>
      </c>
      <c r="F26" s="126">
        <v>1087</v>
      </c>
      <c r="G26" s="183">
        <v>7.8257739380849536</v>
      </c>
      <c r="H26" s="126">
        <v>3596</v>
      </c>
      <c r="I26" s="181">
        <v>25.889128869690424</v>
      </c>
      <c r="J26" s="126">
        <v>3817</v>
      </c>
      <c r="K26" s="181">
        <v>27.480201583873288</v>
      </c>
      <c r="L26" s="126">
        <v>1326</v>
      </c>
      <c r="M26" s="181">
        <v>9.546436285097192</v>
      </c>
      <c r="N26" s="126">
        <v>1964</v>
      </c>
      <c r="O26" s="181">
        <v>14.13966882649388</v>
      </c>
      <c r="P26" s="126">
        <v>861</v>
      </c>
      <c r="Q26" s="181">
        <v>6.1987041036717061</v>
      </c>
      <c r="R26" s="126">
        <v>1239</v>
      </c>
      <c r="S26" s="181">
        <v>8.9200863930885532</v>
      </c>
      <c r="T26" s="126">
        <v>0</v>
      </c>
      <c r="U26" s="181">
        <f t="shared" si="0"/>
        <v>0</v>
      </c>
      <c r="V26" s="126">
        <f t="shared" si="1"/>
        <v>13890</v>
      </c>
      <c r="W26" s="181">
        <f t="shared" si="1"/>
        <v>99.999999999999986</v>
      </c>
      <c r="X26" s="154"/>
      <c r="Y26" s="158">
        <f t="shared" si="2"/>
        <v>1.519028871391076</v>
      </c>
    </row>
    <row r="27" spans="2:25" s="125" customFormat="1" ht="18" customHeight="1" x14ac:dyDescent="0.2">
      <c r="B27" s="32" t="s">
        <v>4</v>
      </c>
      <c r="C27" s="28"/>
      <c r="D27" s="156">
        <v>3379</v>
      </c>
      <c r="F27" s="126">
        <v>600</v>
      </c>
      <c r="G27" s="183">
        <v>13.318534961154272</v>
      </c>
      <c r="H27" s="126">
        <v>732</v>
      </c>
      <c r="I27" s="181">
        <v>16.248612652608212</v>
      </c>
      <c r="J27" s="126">
        <v>1179</v>
      </c>
      <c r="K27" s="181">
        <v>26.170921198668147</v>
      </c>
      <c r="L27" s="126">
        <v>66</v>
      </c>
      <c r="M27" s="181">
        <v>1.4650388457269701</v>
      </c>
      <c r="N27" s="126">
        <v>195</v>
      </c>
      <c r="O27" s="181">
        <v>4.328523862375139</v>
      </c>
      <c r="P27" s="126">
        <v>4</v>
      </c>
      <c r="Q27" s="181">
        <v>8.8790233074361818E-2</v>
      </c>
      <c r="R27" s="126">
        <v>1729</v>
      </c>
      <c r="S27" s="181">
        <v>38.379578246392896</v>
      </c>
      <c r="T27" s="126">
        <v>0</v>
      </c>
      <c r="U27" s="181">
        <f t="shared" si="0"/>
        <v>0</v>
      </c>
      <c r="V27" s="157">
        <f t="shared" si="1"/>
        <v>4505</v>
      </c>
      <c r="W27" s="181">
        <f t="shared" si="1"/>
        <v>100</v>
      </c>
      <c r="X27" s="154"/>
      <c r="Y27" s="158">
        <f t="shared" si="2"/>
        <v>1.3332346848179935</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1400697</v>
      </c>
      <c r="E30" s="23"/>
      <c r="F30" s="65">
        <f>SUM(F10:F27)</f>
        <v>69048</v>
      </c>
      <c r="G30" s="67">
        <f>F30*100/$V30</f>
        <v>3.6602956417100252</v>
      </c>
      <c r="H30" s="65">
        <f>SUM(H10:H27)</f>
        <v>418275</v>
      </c>
      <c r="I30" s="67">
        <f>H30*100/$V30</f>
        <v>22.173128251886524</v>
      </c>
      <c r="J30" s="65">
        <f>SUM(J10:J27)</f>
        <v>339496</v>
      </c>
      <c r="K30" s="67">
        <f>J30*100/$V30</f>
        <v>17.996983680598809</v>
      </c>
      <c r="L30" s="65">
        <f>SUM(L10:L27)</f>
        <v>104732</v>
      </c>
      <c r="M30" s="67">
        <f>L30*100/$V30</f>
        <v>5.5519360900760972</v>
      </c>
      <c r="N30" s="65">
        <f>SUM(N10:N27)</f>
        <v>181772</v>
      </c>
      <c r="O30" s="67">
        <f>N30*100/$V30</f>
        <v>9.6358947309830079</v>
      </c>
      <c r="P30" s="65">
        <f>SUM(P10:P27)</f>
        <v>207269</v>
      </c>
      <c r="Q30" s="67">
        <f>P30*100/$V30</f>
        <v>10.98751328585325</v>
      </c>
      <c r="R30" s="65">
        <f>SUM(R10:R27)</f>
        <v>555809</v>
      </c>
      <c r="S30" s="67">
        <f>R30*100/$V30</f>
        <v>29.463927417495182</v>
      </c>
      <c r="T30" s="65">
        <f>SUM(T10:T28)</f>
        <v>10004</v>
      </c>
      <c r="U30" s="67">
        <f>T30*100/$V30</f>
        <v>0.53032090139710186</v>
      </c>
      <c r="V30" s="65">
        <f>SUM(V10:V27)</f>
        <v>1886405</v>
      </c>
      <c r="W30" s="67">
        <f>G30+I30+K30+M30+O30+Q30+S30+U30</f>
        <v>100.00000000000001</v>
      </c>
      <c r="X30" s="174"/>
      <c r="Y30" s="175">
        <f>(V30/D30)</f>
        <v>1.3467616479509843</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2: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2:25" s="987" customFormat="1" x14ac:dyDescent="0.2">
      <c r="F34" s="989"/>
      <c r="G34" s="989"/>
      <c r="H34" s="989"/>
      <c r="I34" s="989"/>
      <c r="J34" s="989"/>
      <c r="X34" s="536"/>
      <c r="Y34" s="536"/>
    </row>
    <row r="35" spans="2:25" s="987" customFormat="1" x14ac:dyDescent="0.2">
      <c r="X35" s="536"/>
      <c r="Y35" s="536"/>
    </row>
    <row r="36" spans="2:25" s="987" customFormat="1" x14ac:dyDescent="0.2">
      <c r="D36" s="1008"/>
      <c r="T36" s="536"/>
      <c r="U36" s="536"/>
    </row>
    <row r="37" spans="2:25" s="987" customFormat="1" x14ac:dyDescent="0.2">
      <c r="T37" s="536"/>
      <c r="U37" s="536"/>
    </row>
    <row r="38" spans="2:25" s="987" customFormat="1" x14ac:dyDescent="0.2">
      <c r="T38" s="536"/>
      <c r="U38" s="536"/>
    </row>
    <row r="39" spans="2:25" s="987" customFormat="1" x14ac:dyDescent="0.2">
      <c r="T39" s="536"/>
      <c r="U39" s="536"/>
    </row>
    <row r="40" spans="2:25" s="987" customFormat="1" x14ac:dyDescent="0.2">
      <c r="T40" s="536"/>
      <c r="U40" s="536"/>
    </row>
    <row r="41" spans="2:25" s="987" customFormat="1" x14ac:dyDescent="0.2">
      <c r="T41" s="536"/>
      <c r="U41" s="536"/>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9.5" x14ac:dyDescent="0.2">
      <c r="B3" s="1046" t="s">
        <v>425</v>
      </c>
      <c r="C3" s="1046"/>
      <c r="D3" s="1046"/>
      <c r="E3" s="1046"/>
      <c r="F3" s="1046"/>
      <c r="G3" s="1046"/>
      <c r="H3" s="1046"/>
      <c r="I3" s="1046"/>
      <c r="J3" s="1046"/>
      <c r="K3" s="1046"/>
      <c r="L3" s="1046"/>
      <c r="M3" s="1046"/>
      <c r="N3" s="1046"/>
      <c r="O3" s="1046"/>
      <c r="P3" s="1046"/>
      <c r="Q3" s="1046"/>
      <c r="R3" s="1046"/>
      <c r="S3" s="1046"/>
      <c r="T3" s="1046"/>
      <c r="U3" s="1046"/>
      <c r="V3" s="1046"/>
      <c r="W3" s="1046"/>
      <c r="X3" s="1046"/>
      <c r="Y3" s="13"/>
    </row>
    <row r="4" spans="2:25" s="7" customFormat="1" ht="14.25" customHeight="1" x14ac:dyDescent="0.2">
      <c r="B4" s="1049" t="str">
        <f>porsaad!B6</f>
        <v>Situación a 30 de noviembre de 2023</v>
      </c>
      <c r="C4" s="1049"/>
      <c r="D4" s="1049"/>
      <c r="E4" s="1049"/>
      <c r="F4" s="1049"/>
      <c r="G4" s="1049"/>
      <c r="H4" s="1049"/>
      <c r="I4" s="1049"/>
      <c r="J4" s="1049"/>
      <c r="K4" s="1049"/>
      <c r="L4" s="1049"/>
      <c r="M4" s="1049"/>
      <c r="N4" s="1049"/>
      <c r="O4" s="1049"/>
      <c r="P4" s="1049"/>
      <c r="Q4" s="1049"/>
      <c r="R4" s="1049"/>
      <c r="S4" s="1049"/>
      <c r="T4" s="1049"/>
      <c r="U4" s="1049"/>
      <c r="V4" s="1049"/>
      <c r="W4" s="1049"/>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517" customFormat="1" ht="19.5" customHeight="1" x14ac:dyDescent="0.2">
      <c r="B6" s="518"/>
      <c r="C6" s="518"/>
      <c r="D6" s="518"/>
      <c r="E6" s="518"/>
      <c r="F6" s="1119" t="s">
        <v>55</v>
      </c>
      <c r="G6" s="1119"/>
      <c r="H6" s="1119"/>
      <c r="I6" s="1119"/>
      <c r="J6" s="1119"/>
      <c r="K6" s="1119"/>
      <c r="L6" s="1119"/>
      <c r="M6" s="1119"/>
      <c r="N6" s="1119"/>
      <c r="O6" s="1119"/>
      <c r="P6" s="1119"/>
      <c r="Q6" s="1119"/>
      <c r="R6" s="1119"/>
      <c r="S6" s="1119"/>
      <c r="T6" s="1119"/>
      <c r="U6" s="1119"/>
      <c r="V6" s="1119"/>
      <c r="W6" s="1119"/>
      <c r="X6" s="673"/>
      <c r="Y6" s="673"/>
    </row>
    <row r="7" spans="2:25" s="517" customFormat="1" ht="64.5" customHeight="1" x14ac:dyDescent="0.2">
      <c r="B7" s="1120" t="s">
        <v>15</v>
      </c>
      <c r="C7" s="542"/>
      <c r="D7" s="543" t="s">
        <v>56</v>
      </c>
      <c r="E7" s="542"/>
      <c r="F7" s="1121" t="s">
        <v>176</v>
      </c>
      <c r="G7" s="1121"/>
      <c r="H7" s="1121" t="s">
        <v>62</v>
      </c>
      <c r="I7" s="1121"/>
      <c r="J7" s="1121" t="s">
        <v>63</v>
      </c>
      <c r="K7" s="1121"/>
      <c r="L7" s="1121" t="s">
        <v>160</v>
      </c>
      <c r="M7" s="1121"/>
      <c r="N7" s="1121" t="s">
        <v>3</v>
      </c>
      <c r="O7" s="1121"/>
      <c r="P7" s="543"/>
      <c r="Q7" s="543" t="s">
        <v>65</v>
      </c>
      <c r="R7" s="518"/>
      <c r="S7" s="518"/>
      <c r="T7" s="518"/>
      <c r="U7" s="518"/>
      <c r="V7" s="518"/>
      <c r="W7" s="518"/>
    </row>
    <row r="8" spans="2:25" s="627" customFormat="1" ht="20.25" customHeight="1" x14ac:dyDescent="0.2">
      <c r="B8" s="1120"/>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c r="R8" s="542"/>
      <c r="S8" s="542"/>
      <c r="T8" s="542"/>
      <c r="U8" s="542"/>
      <c r="V8" s="542"/>
      <c r="W8" s="542"/>
    </row>
    <row r="9" spans="2:25" s="628" customFormat="1" ht="8.25" customHeight="1" x14ac:dyDescent="0.2">
      <c r="B9" s="545"/>
      <c r="C9" s="546"/>
      <c r="D9" s="547"/>
      <c r="E9" s="546"/>
      <c r="F9" s="548"/>
      <c r="G9" s="548"/>
      <c r="H9" s="548"/>
      <c r="I9" s="548"/>
      <c r="J9" s="548"/>
      <c r="K9" s="548"/>
      <c r="L9" s="548"/>
      <c r="M9" s="548"/>
      <c r="N9" s="548"/>
      <c r="O9" s="548"/>
      <c r="P9" s="548"/>
      <c r="Q9" s="548"/>
      <c r="R9" s="544"/>
      <c r="S9" s="544"/>
      <c r="T9" s="544"/>
      <c r="U9" s="544"/>
      <c r="V9" s="544"/>
      <c r="W9" s="544"/>
    </row>
    <row r="10" spans="2:25" s="629" customFormat="1" ht="18" customHeight="1" x14ac:dyDescent="0.2">
      <c r="B10" s="531" t="s">
        <v>11</v>
      </c>
      <c r="C10" s="546"/>
      <c r="D10" s="550">
        <f>'41benpresaad'!D10</f>
        <v>281863</v>
      </c>
      <c r="E10" s="549"/>
      <c r="F10" s="551">
        <f>'41benpresaad'!F10+'41benpresaad'!H10+'41benpresaad'!J10+'41benpresaad'!L10+'41benpresaad'!N10</f>
        <v>327164</v>
      </c>
      <c r="G10" s="552">
        <f t="shared" ref="G10:G27" si="0">F10*100/$N10</f>
        <v>79.194413177928666</v>
      </c>
      <c r="H10" s="551">
        <f>'41benpresaad'!P10</f>
        <v>4758</v>
      </c>
      <c r="I10" s="552">
        <f t="shared" ref="I10:I27" si="1">H10*100/$N10</f>
        <v>1.1517374096801132</v>
      </c>
      <c r="J10" s="551">
        <f>'41benpresaad'!R10</f>
        <v>81182</v>
      </c>
      <c r="K10" s="552">
        <f t="shared" ref="K10:K27" si="2">J10*100/$N10</f>
        <v>19.651186715563462</v>
      </c>
      <c r="L10" s="551">
        <f>'41benpresaad'!T10</f>
        <v>11</v>
      </c>
      <c r="M10" s="552">
        <f t="shared" ref="M10:M27" si="3">L10*100/$N10</f>
        <v>2.6626968277598246E-3</v>
      </c>
      <c r="N10" s="551">
        <f>F10+H10+J10+L10</f>
        <v>413115</v>
      </c>
      <c r="O10" s="552">
        <f>G10+I10+K10+M10</f>
        <v>99.999999999999986</v>
      </c>
      <c r="P10" s="553"/>
      <c r="Q10" s="553">
        <f t="shared" ref="Q10:Q27" si="4">N10/D10</f>
        <v>1.46565884844765</v>
      </c>
      <c r="R10" s="549"/>
      <c r="S10" s="549"/>
      <c r="T10" s="549"/>
      <c r="U10" s="549"/>
      <c r="V10" s="549"/>
      <c r="W10" s="549"/>
    </row>
    <row r="11" spans="2:25" s="629" customFormat="1" ht="18" customHeight="1" x14ac:dyDescent="0.2">
      <c r="B11" s="531" t="s">
        <v>10</v>
      </c>
      <c r="C11" s="546"/>
      <c r="D11" s="550">
        <f>'41benpresaad'!D11</f>
        <v>40121</v>
      </c>
      <c r="E11" s="549"/>
      <c r="F11" s="551">
        <f>'41benpresaad'!F11+'41benpresaad'!H11+'41benpresaad'!J11+'41benpresaad'!L11+'41benpresaad'!N11</f>
        <v>22592</v>
      </c>
      <c r="G11" s="552">
        <f t="shared" si="0"/>
        <v>44.251185019782973</v>
      </c>
      <c r="H11" s="551">
        <f>'41benpresaad'!P11</f>
        <v>8382</v>
      </c>
      <c r="I11" s="552">
        <f t="shared" si="1"/>
        <v>16.417910447761194</v>
      </c>
      <c r="J11" s="551">
        <f>'41benpresaad'!R11</f>
        <v>20080</v>
      </c>
      <c r="K11" s="552">
        <f t="shared" si="2"/>
        <v>39.330904532455833</v>
      </c>
      <c r="L11" s="551">
        <f>'41benpresaad'!T11</f>
        <v>0</v>
      </c>
      <c r="M11" s="552">
        <f t="shared" si="3"/>
        <v>0</v>
      </c>
      <c r="N11" s="551">
        <f t="shared" ref="N11:N27" si="5">F11+H11+J11+L11</f>
        <v>51054</v>
      </c>
      <c r="O11" s="552">
        <f t="shared" ref="O11:O27" si="6">G11+I11+K11+M11</f>
        <v>100</v>
      </c>
      <c r="P11" s="553"/>
      <c r="Q11" s="553">
        <f t="shared" si="4"/>
        <v>1.2725006854265846</v>
      </c>
      <c r="R11" s="549"/>
      <c r="S11" s="549"/>
      <c r="T11" s="549"/>
      <c r="U11" s="549"/>
      <c r="V11" s="549"/>
      <c r="W11" s="549"/>
    </row>
    <row r="12" spans="2:25" s="629" customFormat="1" ht="22.5" customHeight="1" x14ac:dyDescent="0.2">
      <c r="B12" s="531" t="s">
        <v>40</v>
      </c>
      <c r="C12" s="546"/>
      <c r="D12" s="550">
        <f>'41benpresaad'!D12</f>
        <v>30849</v>
      </c>
      <c r="E12" s="549"/>
      <c r="F12" s="550">
        <f>'41benpresaad'!F12+'41benpresaad'!H12+'41benpresaad'!J12+'41benpresaad'!L12+'41benpresaad'!N12</f>
        <v>23760</v>
      </c>
      <c r="G12" s="552">
        <f t="shared" si="0"/>
        <v>60.106248418922334</v>
      </c>
      <c r="H12" s="551">
        <f>'41benpresaad'!P12</f>
        <v>4479</v>
      </c>
      <c r="I12" s="552">
        <f t="shared" si="1"/>
        <v>11.330634960789274</v>
      </c>
      <c r="J12" s="551">
        <f>'41benpresaad'!R12</f>
        <v>11273</v>
      </c>
      <c r="K12" s="552">
        <f t="shared" si="2"/>
        <v>28.517581583607388</v>
      </c>
      <c r="L12" s="551">
        <f>'41benpresaad'!T12</f>
        <v>18</v>
      </c>
      <c r="M12" s="552">
        <f t="shared" si="3"/>
        <v>4.553503668100177E-2</v>
      </c>
      <c r="N12" s="551">
        <f t="shared" si="5"/>
        <v>39530</v>
      </c>
      <c r="O12" s="552">
        <f t="shared" si="6"/>
        <v>100</v>
      </c>
      <c r="P12" s="553"/>
      <c r="Q12" s="553">
        <f t="shared" si="4"/>
        <v>1.2814029628188921</v>
      </c>
      <c r="R12" s="549"/>
      <c r="S12" s="549"/>
      <c r="T12" s="549"/>
      <c r="U12" s="549"/>
      <c r="V12" s="549"/>
      <c r="W12" s="549"/>
    </row>
    <row r="13" spans="2:25" s="629" customFormat="1" ht="18" customHeight="1" x14ac:dyDescent="0.2">
      <c r="B13" s="531" t="s">
        <v>41</v>
      </c>
      <c r="C13" s="546"/>
      <c r="D13" s="550">
        <f>'41benpresaad'!D13</f>
        <v>29118</v>
      </c>
      <c r="E13" s="549"/>
      <c r="F13" s="551">
        <f>'41benpresaad'!F13+'41benpresaad'!H13+'41benpresaad'!J13+'41benpresaad'!L13+'41benpresaad'!N13</f>
        <v>25239</v>
      </c>
      <c r="G13" s="552">
        <f t="shared" si="0"/>
        <v>52.899750581626876</v>
      </c>
      <c r="H13" s="551">
        <f>'41benpresaad'!P13</f>
        <v>806</v>
      </c>
      <c r="I13" s="552">
        <f t="shared" si="1"/>
        <v>1.6893378885372345</v>
      </c>
      <c r="J13" s="551">
        <f>'41benpresaad'!R13</f>
        <v>21666</v>
      </c>
      <c r="K13" s="552">
        <f t="shared" si="2"/>
        <v>45.410911529835886</v>
      </c>
      <c r="L13" s="551">
        <f>'41benpresaad'!T13</f>
        <v>0</v>
      </c>
      <c r="M13" s="552">
        <f t="shared" si="3"/>
        <v>0</v>
      </c>
      <c r="N13" s="551">
        <f t="shared" si="5"/>
        <v>47711</v>
      </c>
      <c r="O13" s="552">
        <f t="shared" si="6"/>
        <v>100</v>
      </c>
      <c r="P13" s="553"/>
      <c r="Q13" s="553">
        <f t="shared" si="4"/>
        <v>1.6385397348719006</v>
      </c>
      <c r="R13" s="549"/>
      <c r="S13" s="549"/>
      <c r="T13" s="549"/>
      <c r="U13" s="549"/>
      <c r="V13" s="549"/>
      <c r="W13" s="549"/>
    </row>
    <row r="14" spans="2:25" s="629" customFormat="1" ht="18" customHeight="1" x14ac:dyDescent="0.2">
      <c r="B14" s="531" t="s">
        <v>9</v>
      </c>
      <c r="C14" s="546"/>
      <c r="D14" s="550">
        <f>'41benpresaad'!D14</f>
        <v>40343</v>
      </c>
      <c r="E14" s="549"/>
      <c r="F14" s="551">
        <f>'41benpresaad'!F14+'41benpresaad'!H14+'41benpresaad'!J14+'41benpresaad'!L14+'41benpresaad'!N14</f>
        <v>15252</v>
      </c>
      <c r="G14" s="552">
        <f t="shared" si="0"/>
        <v>33.538569795056731</v>
      </c>
      <c r="H14" s="551">
        <f>'41benpresaad'!P14</f>
        <v>13815</v>
      </c>
      <c r="I14" s="552">
        <f t="shared" si="1"/>
        <v>30.378661271879672</v>
      </c>
      <c r="J14" s="551">
        <f>'41benpresaad'!R14</f>
        <v>16409</v>
      </c>
      <c r="K14" s="552">
        <f t="shared" si="2"/>
        <v>36.082768933063591</v>
      </c>
      <c r="L14" s="551">
        <f>'41benpresaad'!T14</f>
        <v>0</v>
      </c>
      <c r="M14" s="552">
        <f t="shared" si="3"/>
        <v>0</v>
      </c>
      <c r="N14" s="551">
        <f t="shared" si="5"/>
        <v>45476</v>
      </c>
      <c r="O14" s="552">
        <f t="shared" si="6"/>
        <v>100</v>
      </c>
      <c r="P14" s="553"/>
      <c r="Q14" s="553">
        <f t="shared" si="4"/>
        <v>1.1272339687182411</v>
      </c>
      <c r="R14" s="549"/>
      <c r="S14" s="549"/>
      <c r="T14" s="549"/>
      <c r="U14" s="549"/>
      <c r="V14" s="549"/>
      <c r="W14" s="549"/>
    </row>
    <row r="15" spans="2:25" s="629" customFormat="1" ht="18" customHeight="1" x14ac:dyDescent="0.2">
      <c r="B15" s="531" t="s">
        <v>8</v>
      </c>
      <c r="C15" s="546"/>
      <c r="D15" s="550">
        <f>'41benpresaad'!D15</f>
        <v>17282</v>
      </c>
      <c r="E15" s="549"/>
      <c r="F15" s="550">
        <f>'41benpresaad'!F15+'41benpresaad'!H15+'41benpresaad'!J15+'41benpresaad'!L15+'41benpresaad'!N15</f>
        <v>17905</v>
      </c>
      <c r="G15" s="552">
        <f t="shared" si="0"/>
        <v>66.162885226516892</v>
      </c>
      <c r="H15" s="551">
        <f>'41benpresaad'!P15</f>
        <v>165</v>
      </c>
      <c r="I15" s="552">
        <f t="shared" si="1"/>
        <v>0.60971103392210479</v>
      </c>
      <c r="J15" s="551">
        <f>'41benpresaad'!R15</f>
        <v>8992</v>
      </c>
      <c r="K15" s="552">
        <f t="shared" si="2"/>
        <v>33.227403739561005</v>
      </c>
      <c r="L15" s="551">
        <f>'41benpresaad'!T15</f>
        <v>0</v>
      </c>
      <c r="M15" s="552">
        <f t="shared" si="3"/>
        <v>0</v>
      </c>
      <c r="N15" s="551">
        <f t="shared" si="5"/>
        <v>27062</v>
      </c>
      <c r="O15" s="552">
        <f t="shared" si="6"/>
        <v>100</v>
      </c>
      <c r="P15" s="553"/>
      <c r="Q15" s="553">
        <f t="shared" si="4"/>
        <v>1.5659067237588242</v>
      </c>
      <c r="R15" s="549"/>
      <c r="S15" s="549"/>
      <c r="T15" s="549"/>
      <c r="U15" s="549"/>
      <c r="V15" s="549"/>
      <c r="W15" s="549"/>
    </row>
    <row r="16" spans="2:25" s="629" customFormat="1" ht="18" customHeight="1" x14ac:dyDescent="0.2">
      <c r="B16" s="531" t="s">
        <v>7</v>
      </c>
      <c r="C16" s="546"/>
      <c r="D16" s="550">
        <f>'41benpresaad'!D16</f>
        <v>121749</v>
      </c>
      <c r="E16" s="549"/>
      <c r="F16" s="551">
        <f>'41benpresaad'!F16+'41benpresaad'!H16+'41benpresaad'!J16+'41benpresaad'!L16+'41benpresaad'!N16</f>
        <v>79749</v>
      </c>
      <c r="G16" s="552">
        <f t="shared" si="0"/>
        <v>47.796823494156428</v>
      </c>
      <c r="H16" s="551">
        <f>'41benpresaad'!P16</f>
        <v>52085</v>
      </c>
      <c r="I16" s="552">
        <f t="shared" si="1"/>
        <v>31.216661672160622</v>
      </c>
      <c r="J16" s="551">
        <f>'41benpresaad'!R16</f>
        <v>32775</v>
      </c>
      <c r="K16" s="552">
        <f t="shared" si="2"/>
        <v>19.643392268504645</v>
      </c>
      <c r="L16" s="551">
        <f>'41benpresaad'!T16</f>
        <v>2241</v>
      </c>
      <c r="M16" s="552">
        <f t="shared" si="3"/>
        <v>1.3431225651783039</v>
      </c>
      <c r="N16" s="551">
        <f t="shared" si="5"/>
        <v>166850</v>
      </c>
      <c r="O16" s="552">
        <f t="shared" si="6"/>
        <v>100</v>
      </c>
      <c r="P16" s="553"/>
      <c r="Q16" s="553">
        <f t="shared" si="4"/>
        <v>1.37044246769994</v>
      </c>
      <c r="R16" s="549"/>
      <c r="S16" s="549"/>
      <c r="T16" s="549"/>
      <c r="U16" s="549"/>
      <c r="V16" s="549"/>
      <c r="W16" s="549"/>
    </row>
    <row r="17" spans="2:25" s="629" customFormat="1" ht="18" customHeight="1" x14ac:dyDescent="0.2">
      <c r="B17" s="531" t="s">
        <v>43</v>
      </c>
      <c r="C17" s="546"/>
      <c r="D17" s="550">
        <f>'41benpresaad'!D17</f>
        <v>71826</v>
      </c>
      <c r="E17" s="549"/>
      <c r="F17" s="551">
        <f>'41benpresaad'!F17+'41benpresaad'!H17+'41benpresaad'!J17+'41benpresaad'!L17+'41benpresaad'!N17</f>
        <v>69235</v>
      </c>
      <c r="G17" s="552">
        <f t="shared" si="0"/>
        <v>71.659973503353484</v>
      </c>
      <c r="H17" s="551">
        <f>'41benpresaad'!P17</f>
        <v>10433</v>
      </c>
      <c r="I17" s="552">
        <f t="shared" si="1"/>
        <v>10.798418481410947</v>
      </c>
      <c r="J17" s="551">
        <f>'41benpresaad'!R17</f>
        <v>16927</v>
      </c>
      <c r="K17" s="552">
        <f t="shared" si="2"/>
        <v>17.51987248488863</v>
      </c>
      <c r="L17" s="551">
        <f>'41benpresaad'!T17</f>
        <v>21</v>
      </c>
      <c r="M17" s="552">
        <f t="shared" si="3"/>
        <v>2.1735530346940465E-2</v>
      </c>
      <c r="N17" s="551">
        <f t="shared" si="5"/>
        <v>96616</v>
      </c>
      <c r="O17" s="552">
        <f t="shared" si="6"/>
        <v>100</v>
      </c>
      <c r="P17" s="553"/>
      <c r="Q17" s="553">
        <f t="shared" si="4"/>
        <v>1.3451396430262021</v>
      </c>
      <c r="R17" s="549"/>
      <c r="S17" s="549"/>
      <c r="T17" s="549"/>
      <c r="U17" s="549"/>
      <c r="V17" s="549"/>
      <c r="W17" s="549"/>
    </row>
    <row r="18" spans="2:25" s="629" customFormat="1" ht="18" customHeight="1" x14ac:dyDescent="0.2">
      <c r="B18" s="531" t="s">
        <v>44</v>
      </c>
      <c r="C18" s="546"/>
      <c r="D18" s="550">
        <f>'41benpresaad'!D18</f>
        <v>202264</v>
      </c>
      <c r="E18" s="549"/>
      <c r="F18" s="551">
        <f>'41benpresaad'!F18+'41benpresaad'!H18+'41benpresaad'!J18+'41benpresaad'!L18+'41benpresaad'!N18</f>
        <v>114689</v>
      </c>
      <c r="G18" s="552">
        <f t="shared" si="0"/>
        <v>46.593512845930093</v>
      </c>
      <c r="H18" s="551">
        <f>'41benpresaad'!P18</f>
        <v>23833</v>
      </c>
      <c r="I18" s="552">
        <f t="shared" si="1"/>
        <v>9.6823862066724082</v>
      </c>
      <c r="J18" s="551">
        <f>'41benpresaad'!R18</f>
        <v>107528</v>
      </c>
      <c r="K18" s="552">
        <f t="shared" si="2"/>
        <v>43.684287501828166</v>
      </c>
      <c r="L18" s="551">
        <f>'41benpresaad'!T18</f>
        <v>98</v>
      </c>
      <c r="M18" s="552">
        <f t="shared" si="3"/>
        <v>3.9813445569332272E-2</v>
      </c>
      <c r="N18" s="551">
        <f t="shared" si="5"/>
        <v>246148</v>
      </c>
      <c r="O18" s="552">
        <f t="shared" si="6"/>
        <v>100</v>
      </c>
      <c r="P18" s="553"/>
      <c r="Q18" s="553">
        <f t="shared" si="4"/>
        <v>1.2169639678835582</v>
      </c>
      <c r="R18" s="549"/>
      <c r="S18" s="549"/>
      <c r="T18" s="549"/>
      <c r="U18" s="549"/>
      <c r="V18" s="549"/>
      <c r="W18" s="549"/>
    </row>
    <row r="19" spans="2:25" s="629" customFormat="1" ht="18" customHeight="1" x14ac:dyDescent="0.2">
      <c r="B19" s="531" t="s">
        <v>6</v>
      </c>
      <c r="C19" s="546"/>
      <c r="D19" s="550">
        <f>'41benpresaad'!D19</f>
        <v>144169</v>
      </c>
      <c r="E19" s="549"/>
      <c r="F19" s="551">
        <f>'41benpresaad'!F19+'41benpresaad'!H19+'41benpresaad'!J19+'41benpresaad'!L19+'41benpresaad'!N19</f>
        <v>76103</v>
      </c>
      <c r="G19" s="552">
        <f t="shared" si="0"/>
        <v>38.566751804102815</v>
      </c>
      <c r="H19" s="551">
        <f>'41benpresaad'!P19</f>
        <v>22593</v>
      </c>
      <c r="I19" s="552">
        <f>H19*100/$N19</f>
        <v>11.449464850401363</v>
      </c>
      <c r="J19" s="551">
        <f>'41benpresaad'!R19</f>
        <v>98115</v>
      </c>
      <c r="K19" s="552">
        <f>J19*100/$N19</f>
        <v>49.721783021162736</v>
      </c>
      <c r="L19" s="551">
        <f>'41benpresaad'!T19</f>
        <v>517</v>
      </c>
      <c r="M19" s="552">
        <f t="shared" si="3"/>
        <v>0.26200032433309006</v>
      </c>
      <c r="N19" s="551">
        <f t="shared" si="5"/>
        <v>197328</v>
      </c>
      <c r="O19" s="552">
        <f t="shared" si="6"/>
        <v>100</v>
      </c>
      <c r="P19" s="553"/>
      <c r="Q19" s="553">
        <f t="shared" si="4"/>
        <v>1.368726980141362</v>
      </c>
      <c r="R19" s="549"/>
      <c r="S19" s="549"/>
      <c r="T19" s="549"/>
      <c r="U19" s="549"/>
      <c r="V19" s="549"/>
      <c r="W19" s="549"/>
    </row>
    <row r="20" spans="2:25" s="629" customFormat="1" ht="18" customHeight="1" x14ac:dyDescent="0.2">
      <c r="B20" s="531" t="s">
        <v>5</v>
      </c>
      <c r="C20" s="546"/>
      <c r="D20" s="550">
        <f>'41benpresaad'!D20</f>
        <v>35080</v>
      </c>
      <c r="E20" s="549"/>
      <c r="F20" s="551">
        <f>'41benpresaad'!F20+'41benpresaad'!H20+'41benpresaad'!J20+'41benpresaad'!L20+'41benpresaad'!N20</f>
        <v>15090</v>
      </c>
      <c r="G20" s="552">
        <f t="shared" si="0"/>
        <v>37.3783161180055</v>
      </c>
      <c r="H20" s="551">
        <f>'41benpresaad'!P20</f>
        <v>18818</v>
      </c>
      <c r="I20" s="552">
        <f>H20*100/$N20</f>
        <v>46.612667508855367</v>
      </c>
      <c r="J20" s="551">
        <f>'41benpresaad'!R20</f>
        <v>6463</v>
      </c>
      <c r="K20" s="552">
        <f>J20*100/$N20</f>
        <v>16.009016373139133</v>
      </c>
      <c r="L20" s="551">
        <f>'41benpresaad'!T20</f>
        <v>0</v>
      </c>
      <c r="M20" s="552">
        <f t="shared" si="3"/>
        <v>0</v>
      </c>
      <c r="N20" s="551">
        <f t="shared" si="5"/>
        <v>40371</v>
      </c>
      <c r="O20" s="552">
        <f t="shared" si="6"/>
        <v>100</v>
      </c>
      <c r="P20" s="553"/>
      <c r="Q20" s="553">
        <f t="shared" si="4"/>
        <v>1.1508266818700115</v>
      </c>
      <c r="R20" s="549"/>
      <c r="S20" s="549"/>
      <c r="T20" s="549"/>
      <c r="U20" s="549"/>
      <c r="V20" s="549"/>
      <c r="W20" s="549"/>
    </row>
    <row r="21" spans="2:25" s="629" customFormat="1" ht="18" customHeight="1" x14ac:dyDescent="0.2">
      <c r="B21" s="531" t="s">
        <v>38</v>
      </c>
      <c r="C21" s="546"/>
      <c r="D21" s="550">
        <f>'41benpresaad'!D21</f>
        <v>73482</v>
      </c>
      <c r="E21" s="549"/>
      <c r="F21" s="551">
        <f>'41benpresaad'!F21+'41benpresaad'!H21+'41benpresaad'!J21+'41benpresaad'!L21+'41benpresaad'!N21</f>
        <v>56861</v>
      </c>
      <c r="G21" s="552">
        <f t="shared" si="0"/>
        <v>63.638500279798542</v>
      </c>
      <c r="H21" s="551">
        <f>'41benpresaad'!P21</f>
        <v>14864</v>
      </c>
      <c r="I21" s="552">
        <f>H21*100/$N21</f>
        <v>16.635702294348068</v>
      </c>
      <c r="J21" s="551">
        <f>'41benpresaad'!R21</f>
        <v>17497</v>
      </c>
      <c r="K21" s="552">
        <f>J21*100/$N21</f>
        <v>19.582540570789032</v>
      </c>
      <c r="L21" s="551">
        <f>'41benpresaad'!T21</f>
        <v>128</v>
      </c>
      <c r="M21" s="552">
        <f t="shared" si="3"/>
        <v>0.14325685506435368</v>
      </c>
      <c r="N21" s="551">
        <f t="shared" si="5"/>
        <v>89350</v>
      </c>
      <c r="O21" s="552">
        <f t="shared" si="6"/>
        <v>100</v>
      </c>
      <c r="P21" s="553"/>
      <c r="Q21" s="553">
        <f t="shared" si="4"/>
        <v>1.2159440407174547</v>
      </c>
      <c r="R21" s="549"/>
      <c r="S21" s="549"/>
      <c r="T21" s="549"/>
      <c r="U21" s="549"/>
      <c r="V21" s="549"/>
      <c r="W21" s="549"/>
    </row>
    <row r="22" spans="2:25" s="629" customFormat="1" ht="21" customHeight="1" x14ac:dyDescent="0.2">
      <c r="B22" s="531" t="s">
        <v>45</v>
      </c>
      <c r="C22" s="546"/>
      <c r="D22" s="550">
        <f>'41benpresaad'!D22</f>
        <v>176545</v>
      </c>
      <c r="E22" s="549"/>
      <c r="F22" s="551">
        <f>'41benpresaad'!F22+'41benpresaad'!H22+'41benpresaad'!J22+'41benpresaad'!L22+'41benpresaad'!N22</f>
        <v>169697</v>
      </c>
      <c r="G22" s="552">
        <f t="shared" si="0"/>
        <v>70.306045929676145</v>
      </c>
      <c r="H22" s="551">
        <f>'41benpresaad'!P22</f>
        <v>25958</v>
      </c>
      <c r="I22" s="552">
        <f>H22*100/$N22</f>
        <v>10.754487941699225</v>
      </c>
      <c r="J22" s="551">
        <f>'41benpresaad'!R22</f>
        <v>45630</v>
      </c>
      <c r="K22" s="552">
        <f>J22*100/$N22</f>
        <v>18.904664642103999</v>
      </c>
      <c r="L22" s="551">
        <f>'41benpresaad'!T22</f>
        <v>84</v>
      </c>
      <c r="M22" s="552">
        <f t="shared" si="3"/>
        <v>3.4801486520638525E-2</v>
      </c>
      <c r="N22" s="551">
        <f t="shared" si="5"/>
        <v>241369</v>
      </c>
      <c r="O22" s="552">
        <f t="shared" si="6"/>
        <v>100</v>
      </c>
      <c r="P22" s="553"/>
      <c r="Q22" s="553">
        <f t="shared" si="4"/>
        <v>1.3671811719391656</v>
      </c>
      <c r="R22" s="549"/>
      <c r="S22" s="549"/>
      <c r="T22" s="549"/>
      <c r="U22" s="549"/>
      <c r="V22" s="549"/>
      <c r="W22" s="549"/>
    </row>
    <row r="23" spans="2:25" s="629" customFormat="1" ht="18" customHeight="1" x14ac:dyDescent="0.2">
      <c r="B23" s="531" t="s">
        <v>46</v>
      </c>
      <c r="C23" s="546"/>
      <c r="D23" s="550">
        <f>'41benpresaad'!D23</f>
        <v>40250</v>
      </c>
      <c r="E23" s="549"/>
      <c r="F23" s="551">
        <f>'41benpresaad'!F23+'41benpresaad'!H23+'41benpresaad'!J23+'41benpresaad'!L23+'41benpresaad'!N23</f>
        <v>25014</v>
      </c>
      <c r="G23" s="552">
        <f t="shared" si="0"/>
        <v>49.789012738853501</v>
      </c>
      <c r="H23" s="551">
        <f>'41benpresaad'!P23</f>
        <v>1164</v>
      </c>
      <c r="I23" s="552">
        <f>H23*100/$N23</f>
        <v>2.3168789808917198</v>
      </c>
      <c r="J23" s="551">
        <f>'41benpresaad'!R23</f>
        <v>24059</v>
      </c>
      <c r="K23" s="552">
        <f>J23*100/$N23</f>
        <v>47.88813694267516</v>
      </c>
      <c r="L23" s="551">
        <f>'41benpresaad'!T23</f>
        <v>3</v>
      </c>
      <c r="M23" s="552">
        <f t="shared" si="3"/>
        <v>5.9713375796178348E-3</v>
      </c>
      <c r="N23" s="551">
        <f t="shared" si="5"/>
        <v>50240</v>
      </c>
      <c r="O23" s="552">
        <f t="shared" si="6"/>
        <v>100.00000000000001</v>
      </c>
      <c r="P23" s="553"/>
      <c r="Q23" s="553">
        <f t="shared" si="4"/>
        <v>1.2481987577639753</v>
      </c>
      <c r="R23" s="549"/>
      <c r="S23" s="549"/>
      <c r="T23" s="549"/>
      <c r="U23" s="549"/>
      <c r="V23" s="549"/>
      <c r="W23" s="549"/>
    </row>
    <row r="24" spans="2:25" s="629" customFormat="1" ht="22.5" customHeight="1" x14ac:dyDescent="0.2">
      <c r="B24" s="531" t="s">
        <v>47</v>
      </c>
      <c r="C24" s="546"/>
      <c r="D24" s="550">
        <f>'41benpresaad'!D24</f>
        <v>16064</v>
      </c>
      <c r="E24" s="549"/>
      <c r="F24" s="550">
        <f>'41benpresaad'!F24+'41benpresaad'!H24+'41benpresaad'!J24+'41benpresaad'!L24+'41benpresaad'!N24</f>
        <v>9377</v>
      </c>
      <c r="G24" s="554">
        <f t="shared" si="0"/>
        <v>42.628540255489384</v>
      </c>
      <c r="H24" s="551">
        <f>'41benpresaad'!P24</f>
        <v>2850</v>
      </c>
      <c r="I24" s="552">
        <f t="shared" si="1"/>
        <v>12.956312224394235</v>
      </c>
      <c r="J24" s="551">
        <f>'41benpresaad'!R24</f>
        <v>9737</v>
      </c>
      <c r="K24" s="552">
        <f t="shared" si="2"/>
        <v>44.265127062781289</v>
      </c>
      <c r="L24" s="551">
        <f>'41benpresaad'!T24</f>
        <v>33</v>
      </c>
      <c r="M24" s="552">
        <f t="shared" si="3"/>
        <v>0.15002045733509115</v>
      </c>
      <c r="N24" s="550">
        <f t="shared" si="5"/>
        <v>21997</v>
      </c>
      <c r="O24" s="552">
        <f t="shared" si="6"/>
        <v>100</v>
      </c>
      <c r="P24" s="553"/>
      <c r="Q24" s="553">
        <f t="shared" si="4"/>
        <v>1.3693351593625498</v>
      </c>
      <c r="R24" s="549"/>
      <c r="S24" s="549"/>
      <c r="T24" s="549"/>
      <c r="U24" s="549"/>
      <c r="V24" s="549"/>
      <c r="W24" s="549"/>
    </row>
    <row r="25" spans="2:25" s="629" customFormat="1" ht="18" customHeight="1" x14ac:dyDescent="0.2">
      <c r="B25" s="531" t="s">
        <v>48</v>
      </c>
      <c r="C25" s="546"/>
      <c r="D25" s="550">
        <f>'41benpresaad'!D25</f>
        <v>67169</v>
      </c>
      <c r="E25" s="549"/>
      <c r="F25" s="550">
        <f>'41benpresaad'!F25+'41benpresaad'!H25+'41benpresaad'!J25+'41benpresaad'!L25+'41benpresaad'!N25</f>
        <v>51034</v>
      </c>
      <c r="G25" s="554">
        <f t="shared" si="0"/>
        <v>54.411310012474281</v>
      </c>
      <c r="H25" s="551">
        <f>'41benpresaad'!P25</f>
        <v>1401</v>
      </c>
      <c r="I25" s="552">
        <f t="shared" si="1"/>
        <v>1.4937148827737678</v>
      </c>
      <c r="J25" s="551">
        <f>'41benpresaad'!R25</f>
        <v>34508</v>
      </c>
      <c r="K25" s="552">
        <f t="shared" si="2"/>
        <v>36.791658226093631</v>
      </c>
      <c r="L25" s="551">
        <f>'41benpresaad'!T25</f>
        <v>6850</v>
      </c>
      <c r="M25" s="552">
        <f t="shared" si="3"/>
        <v>7.3033168786583218</v>
      </c>
      <c r="N25" s="550">
        <f t="shared" si="5"/>
        <v>93793</v>
      </c>
      <c r="O25" s="552">
        <f t="shared" si="6"/>
        <v>100</v>
      </c>
      <c r="P25" s="553"/>
      <c r="Q25" s="553">
        <f t="shared" si="4"/>
        <v>1.3963733269811966</v>
      </c>
      <c r="R25" s="549"/>
      <c r="S25" s="549"/>
      <c r="T25" s="549"/>
      <c r="U25" s="549"/>
      <c r="V25" s="549"/>
      <c r="W25" s="549"/>
    </row>
    <row r="26" spans="2:25" s="629" customFormat="1" ht="18" customHeight="1" x14ac:dyDescent="0.2">
      <c r="B26" s="531" t="s">
        <v>49</v>
      </c>
      <c r="C26" s="546"/>
      <c r="D26" s="550">
        <f>'41benpresaad'!D26</f>
        <v>9144</v>
      </c>
      <c r="E26" s="549"/>
      <c r="F26" s="550">
        <f>'41benpresaad'!F26+'41benpresaad'!H26+'41benpresaad'!J26+'41benpresaad'!L26+'41benpresaad'!N26</f>
        <v>11790</v>
      </c>
      <c r="G26" s="554">
        <f t="shared" si="0"/>
        <v>84.881209503239745</v>
      </c>
      <c r="H26" s="551">
        <f>'41benpresaad'!P26</f>
        <v>861</v>
      </c>
      <c r="I26" s="552">
        <f t="shared" si="1"/>
        <v>6.1987041036717061</v>
      </c>
      <c r="J26" s="551">
        <f>'41benpresaad'!R26</f>
        <v>1239</v>
      </c>
      <c r="K26" s="552">
        <f t="shared" si="2"/>
        <v>8.9200863930885532</v>
      </c>
      <c r="L26" s="551">
        <f>'41benpresaad'!T26</f>
        <v>0</v>
      </c>
      <c r="M26" s="552">
        <f t="shared" si="3"/>
        <v>0</v>
      </c>
      <c r="N26" s="550">
        <f t="shared" si="5"/>
        <v>13890</v>
      </c>
      <c r="O26" s="552">
        <f t="shared" si="6"/>
        <v>100</v>
      </c>
      <c r="P26" s="553"/>
      <c r="Q26" s="553">
        <f t="shared" si="4"/>
        <v>1.519028871391076</v>
      </c>
      <c r="R26" s="549"/>
      <c r="S26" s="549"/>
      <c r="T26" s="549"/>
      <c r="U26" s="549"/>
      <c r="V26" s="549"/>
      <c r="W26" s="549"/>
    </row>
    <row r="27" spans="2:25" s="629" customFormat="1" ht="18" customHeight="1" x14ac:dyDescent="0.2">
      <c r="B27" s="531" t="s">
        <v>4</v>
      </c>
      <c r="C27" s="546"/>
      <c r="D27" s="550">
        <f>'41benpresaad'!D27</f>
        <v>3379</v>
      </c>
      <c r="E27" s="549"/>
      <c r="F27" s="550">
        <f>'41benpresaad'!F27+'41benpresaad'!H27+'41benpresaad'!J27+'41benpresaad'!L27+'41benpresaad'!N27</f>
        <v>2772</v>
      </c>
      <c r="G27" s="554">
        <f t="shared" si="0"/>
        <v>61.531631520532741</v>
      </c>
      <c r="H27" s="551">
        <f>'41benpresaad'!P27</f>
        <v>4</v>
      </c>
      <c r="I27" s="552">
        <f t="shared" si="1"/>
        <v>8.8790233074361818E-2</v>
      </c>
      <c r="J27" s="551">
        <f>'41benpresaad'!R27</f>
        <v>1729</v>
      </c>
      <c r="K27" s="552">
        <f t="shared" si="2"/>
        <v>38.379578246392896</v>
      </c>
      <c r="L27" s="551">
        <f>'41benpresaad'!T27</f>
        <v>0</v>
      </c>
      <c r="M27" s="552">
        <f t="shared" si="3"/>
        <v>0</v>
      </c>
      <c r="N27" s="551">
        <f t="shared" si="5"/>
        <v>4505</v>
      </c>
      <c r="O27" s="552">
        <f t="shared" si="6"/>
        <v>100</v>
      </c>
      <c r="P27" s="553"/>
      <c r="Q27" s="553">
        <f t="shared" si="4"/>
        <v>1.3332346848179935</v>
      </c>
      <c r="R27" s="549"/>
      <c r="S27" s="549"/>
      <c r="T27" s="549"/>
      <c r="U27" s="549"/>
      <c r="V27" s="549"/>
      <c r="W27" s="549"/>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1400697</v>
      </c>
      <c r="E30" s="561"/>
      <c r="F30" s="532">
        <f>SUM(F10:F27)</f>
        <v>1113323</v>
      </c>
      <c r="G30" s="562">
        <f>F30*100/$N30</f>
        <v>59.018238395254464</v>
      </c>
      <c r="H30" s="532">
        <f>SUM(H10:H27)</f>
        <v>207269</v>
      </c>
      <c r="I30" s="562">
        <f>H30*100/$N30</f>
        <v>10.98751328585325</v>
      </c>
      <c r="J30" s="532">
        <f>SUM(J10:J27)</f>
        <v>555809</v>
      </c>
      <c r="K30" s="562">
        <f>J30*100/$N30</f>
        <v>29.463927417495182</v>
      </c>
      <c r="L30" s="532">
        <f>SUM(L10:L28)</f>
        <v>10004</v>
      </c>
      <c r="M30" s="562">
        <f>L30*100/$N30</f>
        <v>0.53032090139710186</v>
      </c>
      <c r="N30" s="532">
        <f>F30+H30+J30+L30</f>
        <v>1886405</v>
      </c>
      <c r="O30" s="562">
        <f>G30+I30+K30+M30</f>
        <v>100</v>
      </c>
      <c r="P30" s="563"/>
      <c r="Q30" s="563">
        <f>(N30/D30)</f>
        <v>1.3467616479509843</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A1:Y56"/>
  <sheetViews>
    <sheetView showGridLines="0"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35</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5" t="s">
        <v>426</v>
      </c>
      <c r="C3" s="1045"/>
      <c r="D3" s="1045"/>
      <c r="E3" s="1045"/>
      <c r="F3" s="1045"/>
      <c r="G3" s="1045"/>
      <c r="H3" s="1045"/>
      <c r="I3" s="1045"/>
      <c r="J3" s="1045"/>
      <c r="K3" s="1045"/>
      <c r="L3" s="1045"/>
      <c r="M3" s="1045"/>
      <c r="N3" s="1045"/>
      <c r="O3" s="1045"/>
      <c r="P3" s="1045"/>
      <c r="Q3" s="1045"/>
      <c r="R3" s="1045"/>
      <c r="S3" s="1045"/>
      <c r="T3" s="1045"/>
      <c r="U3" s="1045"/>
      <c r="V3" s="1045"/>
      <c r="W3" s="1045"/>
      <c r="X3" s="1045"/>
      <c r="Y3" s="13"/>
    </row>
    <row r="4" spans="2:25" s="7" customFormat="1" ht="14.25" customHeight="1" x14ac:dyDescent="0.2">
      <c r="B4" s="1049" t="str">
        <f>porsaad!B6</f>
        <v>Situación a 30 de noviembre de 2023</v>
      </c>
      <c r="C4" s="1049"/>
      <c r="D4" s="1049"/>
      <c r="E4" s="1049"/>
      <c r="F4" s="1049"/>
      <c r="G4" s="1049"/>
      <c r="H4" s="1049"/>
      <c r="I4" s="1049"/>
      <c r="J4" s="1049"/>
      <c r="K4" s="1049"/>
      <c r="L4" s="1049"/>
      <c r="M4" s="1049"/>
      <c r="N4" s="1049"/>
      <c r="O4" s="1049"/>
      <c r="P4" s="1049"/>
      <c r="Q4" s="1049"/>
      <c r="R4" s="1049"/>
      <c r="S4" s="1049"/>
      <c r="T4" s="1049"/>
      <c r="U4" s="1049"/>
      <c r="V4" s="1049"/>
      <c r="W4" s="1049"/>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34" t="s">
        <v>55</v>
      </c>
      <c r="G6" s="1135"/>
      <c r="H6" s="1135"/>
      <c r="I6" s="1135"/>
      <c r="J6" s="1135"/>
      <c r="K6" s="1135"/>
      <c r="L6" s="1135"/>
      <c r="M6" s="1135"/>
      <c r="N6" s="1135"/>
      <c r="O6" s="1135"/>
      <c r="P6" s="1135"/>
      <c r="Q6" s="1135"/>
      <c r="R6" s="1135"/>
      <c r="S6" s="1135"/>
      <c r="T6" s="1135"/>
      <c r="U6" s="1135"/>
      <c r="V6" s="1135"/>
      <c r="W6" s="1136"/>
      <c r="X6" s="133"/>
      <c r="Y6" s="133"/>
    </row>
    <row r="7" spans="2:25" s="7" customFormat="1" ht="64.5" customHeight="1" x14ac:dyDescent="0.2">
      <c r="B7" s="1117" t="s">
        <v>15</v>
      </c>
      <c r="C7" s="194"/>
      <c r="D7" s="195" t="s">
        <v>257</v>
      </c>
      <c r="E7" s="194"/>
      <c r="F7" s="1137" t="s">
        <v>57</v>
      </c>
      <c r="G7" s="1138"/>
      <c r="H7" s="1137" t="s">
        <v>58</v>
      </c>
      <c r="I7" s="1138"/>
      <c r="J7" s="1137" t="s">
        <v>59</v>
      </c>
      <c r="K7" s="1138"/>
      <c r="L7" s="1137" t="s">
        <v>60</v>
      </c>
      <c r="M7" s="1138"/>
      <c r="N7" s="1137" t="s">
        <v>61</v>
      </c>
      <c r="O7" s="1138"/>
      <c r="P7" s="1137" t="s">
        <v>62</v>
      </c>
      <c r="Q7" s="1138"/>
      <c r="R7" s="1137" t="s">
        <v>63</v>
      </c>
      <c r="S7" s="1138"/>
      <c r="T7" s="1137" t="s">
        <v>64</v>
      </c>
      <c r="U7" s="1138"/>
      <c r="V7" s="1139" t="s">
        <v>3</v>
      </c>
      <c r="W7" s="1140"/>
      <c r="X7" s="51"/>
      <c r="Y7" s="195" t="s">
        <v>258</v>
      </c>
    </row>
    <row r="8" spans="2:25" s="124" customFormat="1" ht="20.25" customHeight="1" x14ac:dyDescent="0.2">
      <c r="B8" s="1118"/>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79503</v>
      </c>
      <c r="E10" s="125"/>
      <c r="F10" s="153">
        <v>20</v>
      </c>
      <c r="G10" s="75">
        <v>4.1448354287779113E-2</v>
      </c>
      <c r="H10" s="153">
        <v>29092</v>
      </c>
      <c r="I10" s="75">
        <v>22.496891373428415</v>
      </c>
      <c r="J10" s="153">
        <v>34539</v>
      </c>
      <c r="K10" s="75">
        <v>25.898844759971517</v>
      </c>
      <c r="L10" s="153">
        <v>6189</v>
      </c>
      <c r="M10" s="75">
        <v>6.7656467537436367</v>
      </c>
      <c r="N10" s="153">
        <v>12690</v>
      </c>
      <c r="O10" s="75">
        <v>12.528030778060005</v>
      </c>
      <c r="P10" s="153">
        <v>2717</v>
      </c>
      <c r="Q10" s="75">
        <v>2.7451563878290628</v>
      </c>
      <c r="R10" s="153">
        <v>26723</v>
      </c>
      <c r="S10" s="75">
        <v>29.514416587843943</v>
      </c>
      <c r="T10" s="153">
        <v>8</v>
      </c>
      <c r="U10" s="75">
        <v>9.5650048356413341E-3</v>
      </c>
      <c r="V10" s="153">
        <f>F10+H10+J10+L10+N10+P10+R10+T10</f>
        <v>111978</v>
      </c>
      <c r="W10" s="75">
        <f t="shared" ref="V10:W27" si="0">G10+I10+K10+M10+O10+Q10+S10+U10</f>
        <v>100</v>
      </c>
      <c r="X10" s="154"/>
      <c r="Y10" s="155">
        <f t="shared" ref="Y10:Y27" si="1">V10/D10</f>
        <v>1.408475151881061</v>
      </c>
    </row>
    <row r="11" spans="2:25" s="125" customFormat="1" ht="18" customHeight="1" x14ac:dyDescent="0.2">
      <c r="B11" s="32" t="s">
        <v>10</v>
      </c>
      <c r="C11" s="28"/>
      <c r="D11" s="156">
        <v>11877</v>
      </c>
      <c r="F11" s="157">
        <v>1609</v>
      </c>
      <c r="G11" s="181">
        <v>14.391281630215721</v>
      </c>
      <c r="H11" s="157">
        <v>1407</v>
      </c>
      <c r="I11" s="181">
        <v>3.2171381652608795</v>
      </c>
      <c r="J11" s="157">
        <v>694</v>
      </c>
      <c r="K11" s="181">
        <v>5.0160483690378443</v>
      </c>
      <c r="L11" s="157">
        <v>474</v>
      </c>
      <c r="M11" s="181">
        <v>3.4634619690975592</v>
      </c>
      <c r="N11" s="157">
        <v>2674</v>
      </c>
      <c r="O11" s="181">
        <v>20.243338060759871</v>
      </c>
      <c r="P11" s="157">
        <v>3481</v>
      </c>
      <c r="Q11" s="181">
        <v>22.057176979920879</v>
      </c>
      <c r="R11" s="157">
        <v>4549</v>
      </c>
      <c r="S11" s="181">
        <v>31.611554825707248</v>
      </c>
      <c r="T11" s="157">
        <v>0</v>
      </c>
      <c r="U11" s="181">
        <v>0</v>
      </c>
      <c r="V11" s="157">
        <f t="shared" si="0"/>
        <v>14888</v>
      </c>
      <c r="W11" s="181">
        <f t="shared" si="0"/>
        <v>100</v>
      </c>
      <c r="X11" s="154"/>
      <c r="Y11" s="158">
        <f t="shared" si="1"/>
        <v>1.2535151974404311</v>
      </c>
    </row>
    <row r="12" spans="2:25" s="125" customFormat="1" ht="22.5" customHeight="1" x14ac:dyDescent="0.2">
      <c r="B12" s="32" t="s">
        <v>40</v>
      </c>
      <c r="C12" s="28"/>
      <c r="D12" s="156">
        <v>7697</v>
      </c>
      <c r="F12" s="126">
        <v>2274</v>
      </c>
      <c r="G12" s="181">
        <v>26.047201285061163</v>
      </c>
      <c r="H12" s="126">
        <v>260</v>
      </c>
      <c r="I12" s="181">
        <v>1.4456938094649698</v>
      </c>
      <c r="J12" s="126">
        <v>985</v>
      </c>
      <c r="K12" s="181">
        <v>7.7350796985048804</v>
      </c>
      <c r="L12" s="126">
        <v>580</v>
      </c>
      <c r="M12" s="181">
        <v>6.5735821079945636</v>
      </c>
      <c r="N12" s="126">
        <v>1738</v>
      </c>
      <c r="O12" s="181">
        <v>20.560978623501793</v>
      </c>
      <c r="P12" s="126">
        <v>1635</v>
      </c>
      <c r="Q12" s="181">
        <v>11.083652539231435</v>
      </c>
      <c r="R12" s="126">
        <v>2749</v>
      </c>
      <c r="S12" s="181">
        <v>26.553811936241196</v>
      </c>
      <c r="T12" s="126">
        <v>8</v>
      </c>
      <c r="U12" s="181">
        <v>0</v>
      </c>
      <c r="V12" s="157">
        <f t="shared" si="0"/>
        <v>10229</v>
      </c>
      <c r="W12" s="181">
        <f t="shared" si="0"/>
        <v>100</v>
      </c>
      <c r="X12" s="154"/>
      <c r="Y12" s="158">
        <f t="shared" si="1"/>
        <v>1.3289593348057684</v>
      </c>
    </row>
    <row r="13" spans="2:25" s="125" customFormat="1" ht="18" customHeight="1" x14ac:dyDescent="0.2">
      <c r="B13" s="32" t="s">
        <v>41</v>
      </c>
      <c r="C13" s="28"/>
      <c r="D13" s="156">
        <v>7675</v>
      </c>
      <c r="F13" s="157">
        <v>270</v>
      </c>
      <c r="G13" s="181">
        <v>2.2477064220183487</v>
      </c>
      <c r="H13" s="157">
        <v>2343</v>
      </c>
      <c r="I13" s="181">
        <v>9.8776758409785934</v>
      </c>
      <c r="J13" s="157">
        <v>516</v>
      </c>
      <c r="K13" s="181">
        <v>2.6758409785932722</v>
      </c>
      <c r="L13" s="157">
        <v>563</v>
      </c>
      <c r="M13" s="181">
        <v>7.477064220183486</v>
      </c>
      <c r="N13" s="157">
        <v>2074</v>
      </c>
      <c r="O13" s="181">
        <v>19.602446483180429</v>
      </c>
      <c r="P13" s="157">
        <v>392</v>
      </c>
      <c r="Q13" s="181">
        <v>6.666666666666667</v>
      </c>
      <c r="R13" s="157">
        <v>4450</v>
      </c>
      <c r="S13" s="181">
        <v>51.452599388379205</v>
      </c>
      <c r="T13" s="157">
        <v>0</v>
      </c>
      <c r="U13" s="181">
        <v>0</v>
      </c>
      <c r="V13" s="157">
        <f t="shared" si="0"/>
        <v>10608</v>
      </c>
      <c r="W13" s="181">
        <f t="shared" si="0"/>
        <v>100</v>
      </c>
      <c r="X13" s="154"/>
      <c r="Y13" s="158">
        <f t="shared" si="1"/>
        <v>1.3821498371335506</v>
      </c>
    </row>
    <row r="14" spans="2:25" s="125" customFormat="1" ht="18" customHeight="1" x14ac:dyDescent="0.2">
      <c r="B14" s="32" t="s">
        <v>9</v>
      </c>
      <c r="C14" s="28"/>
      <c r="D14" s="156">
        <v>13537</v>
      </c>
      <c r="F14" s="157">
        <v>482</v>
      </c>
      <c r="G14" s="181">
        <v>0.16137708445400753</v>
      </c>
      <c r="H14" s="157">
        <v>610</v>
      </c>
      <c r="I14" s="181">
        <v>3.0984400215169448</v>
      </c>
      <c r="J14" s="157">
        <v>255</v>
      </c>
      <c r="K14" s="181">
        <v>0</v>
      </c>
      <c r="L14" s="157">
        <v>1408</v>
      </c>
      <c r="M14" s="181">
        <v>14.922001075847231</v>
      </c>
      <c r="N14" s="157">
        <v>2894</v>
      </c>
      <c r="O14" s="181">
        <v>24.314147391070467</v>
      </c>
      <c r="P14" s="157">
        <v>3953</v>
      </c>
      <c r="Q14" s="181">
        <v>21.79666487358795</v>
      </c>
      <c r="R14" s="157">
        <v>5536</v>
      </c>
      <c r="S14" s="181">
        <v>35.707369553523399</v>
      </c>
      <c r="T14" s="157">
        <v>0</v>
      </c>
      <c r="U14" s="181">
        <v>0</v>
      </c>
      <c r="V14" s="157">
        <f t="shared" si="0"/>
        <v>15138</v>
      </c>
      <c r="W14" s="181">
        <f t="shared" si="0"/>
        <v>100</v>
      </c>
      <c r="X14" s="154"/>
      <c r="Y14" s="158">
        <f t="shared" si="1"/>
        <v>1.1182684494348822</v>
      </c>
    </row>
    <row r="15" spans="2:25" s="125" customFormat="1" ht="18" customHeight="1" x14ac:dyDescent="0.2">
      <c r="B15" s="32" t="s">
        <v>8</v>
      </c>
      <c r="C15" s="28"/>
      <c r="D15" s="156">
        <v>5336</v>
      </c>
      <c r="F15" s="126">
        <v>2614</v>
      </c>
      <c r="G15" s="181">
        <v>0</v>
      </c>
      <c r="H15" s="126">
        <v>537</v>
      </c>
      <c r="I15" s="181">
        <v>5.5706304868316039</v>
      </c>
      <c r="J15" s="126">
        <v>481</v>
      </c>
      <c r="K15" s="181">
        <v>8.0925778132482051</v>
      </c>
      <c r="L15" s="126">
        <v>757</v>
      </c>
      <c r="M15" s="181">
        <v>12.721468475658419</v>
      </c>
      <c r="N15" s="126">
        <v>1999</v>
      </c>
      <c r="O15" s="181">
        <v>33.998403830806069</v>
      </c>
      <c r="P15" s="126">
        <v>85</v>
      </c>
      <c r="Q15" s="181">
        <v>0</v>
      </c>
      <c r="R15" s="126">
        <v>2313</v>
      </c>
      <c r="S15" s="181">
        <v>39.616919393455703</v>
      </c>
      <c r="T15" s="126">
        <v>0</v>
      </c>
      <c r="U15" s="181">
        <v>0</v>
      </c>
      <c r="V15" s="157">
        <f t="shared" si="0"/>
        <v>8786</v>
      </c>
      <c r="W15" s="181">
        <f t="shared" si="0"/>
        <v>100</v>
      </c>
      <c r="X15" s="154"/>
      <c r="Y15" s="158">
        <f t="shared" si="1"/>
        <v>1.646551724137931</v>
      </c>
    </row>
    <row r="16" spans="2:25" s="128" customFormat="1" ht="18" customHeight="1" x14ac:dyDescent="0.2">
      <c r="B16" s="127" t="s">
        <v>7</v>
      </c>
      <c r="C16" s="129"/>
      <c r="D16" s="159">
        <v>34670</v>
      </c>
      <c r="E16" s="160"/>
      <c r="F16" s="161">
        <v>5598</v>
      </c>
      <c r="G16" s="182">
        <v>14.10823965697068</v>
      </c>
      <c r="H16" s="161">
        <v>3767</v>
      </c>
      <c r="I16" s="182">
        <v>4.2299223548499247</v>
      </c>
      <c r="J16" s="161">
        <v>3667</v>
      </c>
      <c r="K16" s="182">
        <v>9.7183914706223202</v>
      </c>
      <c r="L16" s="161">
        <v>2097</v>
      </c>
      <c r="M16" s="182">
        <v>5.5742264457063389</v>
      </c>
      <c r="N16" s="161">
        <v>5272</v>
      </c>
      <c r="O16" s="182">
        <v>12.858963958743772</v>
      </c>
      <c r="P16" s="161">
        <v>16706</v>
      </c>
      <c r="Q16" s="182">
        <v>32.65036504809364</v>
      </c>
      <c r="R16" s="161">
        <v>9133</v>
      </c>
      <c r="S16" s="182">
        <v>20.020859891065012</v>
      </c>
      <c r="T16" s="161">
        <v>571</v>
      </c>
      <c r="U16" s="182">
        <v>0.83903117394831384</v>
      </c>
      <c r="V16" s="161">
        <f t="shared" si="0"/>
        <v>46811</v>
      </c>
      <c r="W16" s="182">
        <f t="shared" si="0"/>
        <v>100</v>
      </c>
      <c r="X16" s="162"/>
      <c r="Y16" s="158">
        <f t="shared" si="1"/>
        <v>1.3501874819728872</v>
      </c>
    </row>
    <row r="17" spans="2:25" s="128" customFormat="1" ht="18" customHeight="1" x14ac:dyDescent="0.2">
      <c r="B17" s="127" t="s">
        <v>43</v>
      </c>
      <c r="C17" s="129"/>
      <c r="D17" s="159">
        <v>22061</v>
      </c>
      <c r="E17" s="160"/>
      <c r="F17" s="161">
        <v>2705</v>
      </c>
      <c r="G17" s="182">
        <v>6.9774527726995732</v>
      </c>
      <c r="H17" s="161">
        <v>5142</v>
      </c>
      <c r="I17" s="182">
        <v>8.4573866109515112</v>
      </c>
      <c r="J17" s="161">
        <v>2970</v>
      </c>
      <c r="K17" s="182">
        <v>12.122399233916601</v>
      </c>
      <c r="L17" s="161">
        <v>1227</v>
      </c>
      <c r="M17" s="182">
        <v>4.8359014538173586</v>
      </c>
      <c r="N17" s="161">
        <v>6652</v>
      </c>
      <c r="O17" s="182">
        <v>28.332027509358404</v>
      </c>
      <c r="P17" s="161">
        <v>3676</v>
      </c>
      <c r="Q17" s="182">
        <v>12.823191433794724</v>
      </c>
      <c r="R17" s="161">
        <v>7619</v>
      </c>
      <c r="S17" s="182">
        <v>26.412466266213983</v>
      </c>
      <c r="T17" s="161">
        <v>13</v>
      </c>
      <c r="U17" s="182">
        <v>3.9174719247845394E-2</v>
      </c>
      <c r="V17" s="161">
        <f t="shared" si="0"/>
        <v>30004</v>
      </c>
      <c r="W17" s="182">
        <f t="shared" si="0"/>
        <v>99.999999999999986</v>
      </c>
      <c r="X17" s="162"/>
      <c r="Y17" s="158">
        <f t="shared" si="1"/>
        <v>1.3600471420153211</v>
      </c>
    </row>
    <row r="18" spans="2:25" s="128" customFormat="1" ht="18" customHeight="1" x14ac:dyDescent="0.2">
      <c r="B18" s="127" t="s">
        <v>44</v>
      </c>
      <c r="C18" s="129"/>
      <c r="D18" s="159">
        <v>43648</v>
      </c>
      <c r="E18" s="160"/>
      <c r="F18" s="161">
        <v>55</v>
      </c>
      <c r="G18" s="182">
        <v>0.38917682645664642</v>
      </c>
      <c r="H18" s="161">
        <v>3561</v>
      </c>
      <c r="I18" s="182">
        <v>5.0131877455410665</v>
      </c>
      <c r="J18" s="161">
        <v>5935</v>
      </c>
      <c r="K18" s="182">
        <v>10.515152074072708</v>
      </c>
      <c r="L18" s="161">
        <v>3388</v>
      </c>
      <c r="M18" s="182">
        <v>6.5237840529723146</v>
      </c>
      <c r="N18" s="161">
        <v>15467</v>
      </c>
      <c r="O18" s="182">
        <v>32.416031871922094</v>
      </c>
      <c r="P18" s="161">
        <v>5788</v>
      </c>
      <c r="Q18" s="182">
        <v>11.359905564675286</v>
      </c>
      <c r="R18" s="161">
        <v>19184</v>
      </c>
      <c r="S18" s="182">
        <v>33.677628788018517</v>
      </c>
      <c r="T18" s="161">
        <v>70</v>
      </c>
      <c r="U18" s="182">
        <v>0.10513307634136894</v>
      </c>
      <c r="V18" s="161">
        <f t="shared" si="0"/>
        <v>53448</v>
      </c>
      <c r="W18" s="182">
        <f t="shared" si="0"/>
        <v>100.00000000000001</v>
      </c>
      <c r="X18" s="162"/>
      <c r="Y18" s="158">
        <f t="shared" si="1"/>
        <v>1.2245234604105573</v>
      </c>
    </row>
    <row r="19" spans="2:25" s="128" customFormat="1" ht="18" customHeight="1" x14ac:dyDescent="0.2">
      <c r="B19" s="127" t="s">
        <v>6</v>
      </c>
      <c r="C19" s="129"/>
      <c r="D19" s="159">
        <v>43326</v>
      </c>
      <c r="E19" s="160"/>
      <c r="F19" s="161">
        <v>11</v>
      </c>
      <c r="G19" s="182">
        <v>7.0628950806935764E-3</v>
      </c>
      <c r="H19" s="161">
        <v>11498</v>
      </c>
      <c r="I19" s="182">
        <v>5.0323127449941731</v>
      </c>
      <c r="J19" s="161">
        <v>870</v>
      </c>
      <c r="K19" s="182">
        <v>8.1223293427976129E-2</v>
      </c>
      <c r="L19" s="161">
        <v>2836</v>
      </c>
      <c r="M19" s="182">
        <v>7.5113889183176186</v>
      </c>
      <c r="N19" s="161">
        <v>6565</v>
      </c>
      <c r="O19" s="182">
        <v>19.811420701345483</v>
      </c>
      <c r="P19" s="161">
        <v>7448</v>
      </c>
      <c r="Q19" s="182">
        <v>16.121058021683087</v>
      </c>
      <c r="R19" s="161">
        <v>28248</v>
      </c>
      <c r="S19" s="182">
        <v>51.403750397287851</v>
      </c>
      <c r="T19" s="161">
        <v>191</v>
      </c>
      <c r="U19" s="182">
        <v>3.1783027863121094E-2</v>
      </c>
      <c r="V19" s="161">
        <f t="shared" si="0"/>
        <v>57667</v>
      </c>
      <c r="W19" s="182">
        <f t="shared" si="0"/>
        <v>100.00000000000001</v>
      </c>
      <c r="X19" s="162"/>
      <c r="Y19" s="158">
        <f t="shared" si="1"/>
        <v>1.3310021695979319</v>
      </c>
    </row>
    <row r="20" spans="2:25" s="125" customFormat="1" ht="18" customHeight="1" x14ac:dyDescent="0.2">
      <c r="B20" s="127" t="s">
        <v>5</v>
      </c>
      <c r="C20" s="28"/>
      <c r="D20" s="156">
        <v>12103</v>
      </c>
      <c r="F20" s="157">
        <v>275</v>
      </c>
      <c r="G20" s="181">
        <v>2.6190698107931776</v>
      </c>
      <c r="H20" s="157">
        <v>846</v>
      </c>
      <c r="I20" s="181">
        <v>3.3647124615528008</v>
      </c>
      <c r="J20" s="157">
        <v>208</v>
      </c>
      <c r="K20" s="181">
        <v>1.8175039612265822</v>
      </c>
      <c r="L20" s="157">
        <v>705</v>
      </c>
      <c r="M20" s="181">
        <v>6.0117438717494638</v>
      </c>
      <c r="N20" s="157">
        <v>3249</v>
      </c>
      <c r="O20" s="181">
        <v>28.250535930655232</v>
      </c>
      <c r="P20" s="157">
        <v>5978</v>
      </c>
      <c r="Q20" s="181">
        <v>37.794761860378415</v>
      </c>
      <c r="R20" s="157">
        <v>1990</v>
      </c>
      <c r="S20" s="181">
        <v>20.141672103644328</v>
      </c>
      <c r="T20" s="157">
        <v>0</v>
      </c>
      <c r="U20" s="181">
        <v>0</v>
      </c>
      <c r="V20" s="157">
        <f t="shared" si="0"/>
        <v>13251</v>
      </c>
      <c r="W20" s="181">
        <f t="shared" si="0"/>
        <v>100</v>
      </c>
      <c r="X20" s="154"/>
      <c r="Y20" s="158">
        <f t="shared" si="1"/>
        <v>1.0948525159051474</v>
      </c>
    </row>
    <row r="21" spans="2:25" s="125" customFormat="1" ht="18" customHeight="1" x14ac:dyDescent="0.2">
      <c r="B21" s="32" t="s">
        <v>38</v>
      </c>
      <c r="C21" s="28"/>
      <c r="D21" s="156">
        <v>26466</v>
      </c>
      <c r="F21" s="157">
        <v>1596</v>
      </c>
      <c r="G21" s="181">
        <v>5.3052431721922009</v>
      </c>
      <c r="H21" s="157">
        <v>1969</v>
      </c>
      <c r="I21" s="181">
        <v>3.6950489265371695</v>
      </c>
      <c r="J21" s="157">
        <v>9415</v>
      </c>
      <c r="K21" s="181">
        <v>30.798159778004965</v>
      </c>
      <c r="L21" s="157">
        <v>2052</v>
      </c>
      <c r="M21" s="181">
        <v>7.5471009201109975</v>
      </c>
      <c r="N21" s="157">
        <v>4290</v>
      </c>
      <c r="O21" s="181">
        <v>17.328757119906527</v>
      </c>
      <c r="P21" s="157">
        <v>5872</v>
      </c>
      <c r="Q21" s="181">
        <v>16.445158463560684</v>
      </c>
      <c r="R21" s="157">
        <v>5180</v>
      </c>
      <c r="S21" s="181">
        <v>18.613991529136847</v>
      </c>
      <c r="T21" s="157">
        <v>83</v>
      </c>
      <c r="U21" s="181">
        <v>0.26654009055060612</v>
      </c>
      <c r="V21" s="157">
        <f t="shared" si="0"/>
        <v>30457</v>
      </c>
      <c r="W21" s="181">
        <f t="shared" si="0"/>
        <v>100.00000000000001</v>
      </c>
      <c r="X21" s="154"/>
      <c r="Y21" s="158">
        <f t="shared" si="1"/>
        <v>1.1507972493009899</v>
      </c>
    </row>
    <row r="22" spans="2:25" s="125" customFormat="1" ht="21" customHeight="1" x14ac:dyDescent="0.2">
      <c r="B22" s="32" t="s">
        <v>45</v>
      </c>
      <c r="C22" s="28"/>
      <c r="D22" s="156">
        <v>59608</v>
      </c>
      <c r="F22" s="157">
        <v>2000</v>
      </c>
      <c r="G22" s="181">
        <v>2.2532814395789673</v>
      </c>
      <c r="H22" s="157">
        <v>15234</v>
      </c>
      <c r="I22" s="181">
        <v>13.798591305169941</v>
      </c>
      <c r="J22" s="157">
        <v>13009</v>
      </c>
      <c r="K22" s="181">
        <v>14.416274049446134</v>
      </c>
      <c r="L22" s="157">
        <v>6525</v>
      </c>
      <c r="M22" s="181">
        <v>8.5530151426815628</v>
      </c>
      <c r="N22" s="157">
        <v>15168</v>
      </c>
      <c r="O22" s="181">
        <v>24.417377054346627</v>
      </c>
      <c r="P22" s="157">
        <v>12321</v>
      </c>
      <c r="Q22" s="181">
        <v>16.926398058711374</v>
      </c>
      <c r="R22" s="157">
        <v>15105</v>
      </c>
      <c r="S22" s="181">
        <v>19.521611017443234</v>
      </c>
      <c r="T22" s="157">
        <v>68</v>
      </c>
      <c r="U22" s="181">
        <v>0.11345193262215779</v>
      </c>
      <c r="V22" s="157">
        <f t="shared" si="0"/>
        <v>79430</v>
      </c>
      <c r="W22" s="181">
        <f t="shared" si="0"/>
        <v>100</v>
      </c>
      <c r="X22" s="154"/>
      <c r="Y22" s="158">
        <f t="shared" si="1"/>
        <v>1.3325392564756409</v>
      </c>
    </row>
    <row r="23" spans="2:25" s="125" customFormat="1" ht="18" customHeight="1" x14ac:dyDescent="0.2">
      <c r="B23" s="32" t="s">
        <v>46</v>
      </c>
      <c r="C23" s="28"/>
      <c r="D23" s="156">
        <v>13128</v>
      </c>
      <c r="F23" s="157">
        <v>1463</v>
      </c>
      <c r="G23" s="181">
        <v>8.3258093641171165</v>
      </c>
      <c r="H23" s="157">
        <v>1658</v>
      </c>
      <c r="I23" s="181">
        <v>9.538243260673287</v>
      </c>
      <c r="J23" s="157">
        <v>472</v>
      </c>
      <c r="K23" s="181">
        <v>0.88352895653295493</v>
      </c>
      <c r="L23" s="157">
        <v>1434</v>
      </c>
      <c r="M23" s="181">
        <v>8.2742164323487675</v>
      </c>
      <c r="N23" s="157">
        <v>2748</v>
      </c>
      <c r="O23" s="181">
        <v>15.62620920933832</v>
      </c>
      <c r="P23" s="157">
        <v>646</v>
      </c>
      <c r="Q23" s="181">
        <v>3.5147684767186895</v>
      </c>
      <c r="R23" s="157">
        <v>7566</v>
      </c>
      <c r="S23" s="181">
        <v>53.81787695085773</v>
      </c>
      <c r="T23" s="157">
        <v>2</v>
      </c>
      <c r="U23" s="181">
        <v>1.9347349413130401E-2</v>
      </c>
      <c r="V23" s="157">
        <f>F23+H23+J23+L23+N23+P23+R23+T23</f>
        <v>15989</v>
      </c>
      <c r="W23" s="181">
        <f t="shared" si="0"/>
        <v>100</v>
      </c>
      <c r="X23" s="154"/>
      <c r="Y23" s="158">
        <f t="shared" si="1"/>
        <v>1.2179311395490555</v>
      </c>
    </row>
    <row r="24" spans="2:25" s="125" customFormat="1" ht="22.5" customHeight="1" x14ac:dyDescent="0.2">
      <c r="B24" s="32" t="s">
        <v>47</v>
      </c>
      <c r="C24" s="28"/>
      <c r="D24" s="156">
        <v>3529</v>
      </c>
      <c r="F24" s="126">
        <v>301</v>
      </c>
      <c r="G24" s="183">
        <v>3.2579185520361991</v>
      </c>
      <c r="H24" s="126">
        <v>369</v>
      </c>
      <c r="I24" s="181">
        <v>6.4253393665158374</v>
      </c>
      <c r="J24" s="126">
        <v>192</v>
      </c>
      <c r="K24" s="181">
        <v>5.2187028657616894</v>
      </c>
      <c r="L24" s="126">
        <v>181</v>
      </c>
      <c r="M24" s="181">
        <v>3.4690799396681751</v>
      </c>
      <c r="N24" s="126">
        <v>1034</v>
      </c>
      <c r="O24" s="181">
        <v>17.134238310708898</v>
      </c>
      <c r="P24" s="126">
        <v>775</v>
      </c>
      <c r="Q24" s="181">
        <v>12.428355957767723</v>
      </c>
      <c r="R24" s="126">
        <v>1548</v>
      </c>
      <c r="S24" s="181">
        <v>51.945701357466064</v>
      </c>
      <c r="T24" s="126">
        <v>10</v>
      </c>
      <c r="U24" s="181">
        <v>0.12066365007541478</v>
      </c>
      <c r="V24" s="126">
        <f t="shared" si="0"/>
        <v>4410</v>
      </c>
      <c r="W24" s="181">
        <f t="shared" si="0"/>
        <v>100</v>
      </c>
      <c r="X24" s="154"/>
      <c r="Y24" s="158">
        <f t="shared" si="1"/>
        <v>1.2496457920090678</v>
      </c>
    </row>
    <row r="25" spans="2:25" s="125" customFormat="1" ht="18" customHeight="1" x14ac:dyDescent="0.2">
      <c r="B25" s="32" t="s">
        <v>48</v>
      </c>
      <c r="C25" s="28"/>
      <c r="D25" s="156">
        <v>17018</v>
      </c>
      <c r="F25" s="126">
        <v>233</v>
      </c>
      <c r="G25" s="183">
        <v>0.41635124905374715</v>
      </c>
      <c r="H25" s="126">
        <v>4124</v>
      </c>
      <c r="I25" s="181">
        <v>12.162503154176129</v>
      </c>
      <c r="J25" s="126">
        <v>1350</v>
      </c>
      <c r="K25" s="181">
        <v>6.594330894103793</v>
      </c>
      <c r="L25" s="126">
        <v>1887</v>
      </c>
      <c r="M25" s="181">
        <v>8.2555303221465213</v>
      </c>
      <c r="N25" s="126">
        <v>6051</v>
      </c>
      <c r="O25" s="181">
        <v>27.294137437967869</v>
      </c>
      <c r="P25" s="126">
        <v>686</v>
      </c>
      <c r="Q25" s="181">
        <v>2.5864244259399447</v>
      </c>
      <c r="R25" s="126">
        <v>7140</v>
      </c>
      <c r="S25" s="181">
        <v>35.057616283959966</v>
      </c>
      <c r="T25" s="126">
        <v>2101</v>
      </c>
      <c r="U25" s="181">
        <v>7.6331062326520316</v>
      </c>
      <c r="V25" s="126">
        <f t="shared" si="0"/>
        <v>23572</v>
      </c>
      <c r="W25" s="181">
        <f t="shared" si="0"/>
        <v>99.999999999999986</v>
      </c>
      <c r="X25" s="154"/>
      <c r="Y25" s="158">
        <f t="shared" si="1"/>
        <v>1.3851216359149137</v>
      </c>
    </row>
    <row r="26" spans="2:25" s="125" customFormat="1" ht="18" customHeight="1" x14ac:dyDescent="0.2">
      <c r="B26" s="32" t="s">
        <v>49</v>
      </c>
      <c r="C26" s="28"/>
      <c r="D26" s="156">
        <v>2429</v>
      </c>
      <c r="F26" s="126">
        <v>380</v>
      </c>
      <c r="G26" s="183">
        <v>8.1975827640567527</v>
      </c>
      <c r="H26" s="126">
        <v>523</v>
      </c>
      <c r="I26" s="181">
        <v>11.008933263268524</v>
      </c>
      <c r="J26" s="126">
        <v>753</v>
      </c>
      <c r="K26" s="181">
        <v>20.546505517603784</v>
      </c>
      <c r="L26" s="126">
        <v>421</v>
      </c>
      <c r="M26" s="181">
        <v>9.1697320021019451</v>
      </c>
      <c r="N26" s="126">
        <v>694</v>
      </c>
      <c r="O26" s="181">
        <v>17.892800840777721</v>
      </c>
      <c r="P26" s="126">
        <v>473</v>
      </c>
      <c r="Q26" s="181">
        <v>13.110877561744614</v>
      </c>
      <c r="R26" s="126">
        <v>516</v>
      </c>
      <c r="S26" s="181">
        <v>20.073568050446664</v>
      </c>
      <c r="T26" s="126">
        <v>0</v>
      </c>
      <c r="U26" s="181">
        <v>0</v>
      </c>
      <c r="V26" s="126">
        <f t="shared" si="0"/>
        <v>3760</v>
      </c>
      <c r="W26" s="181">
        <f t="shared" si="0"/>
        <v>100.00000000000001</v>
      </c>
      <c r="X26" s="154"/>
      <c r="Y26" s="158">
        <f t="shared" si="1"/>
        <v>1.5479621243310004</v>
      </c>
    </row>
    <row r="27" spans="2:25" s="125" customFormat="1" ht="18" customHeight="1" x14ac:dyDescent="0.2">
      <c r="B27" s="32" t="s">
        <v>4</v>
      </c>
      <c r="C27" s="28"/>
      <c r="D27" s="156">
        <v>1140</v>
      </c>
      <c r="F27" s="126">
        <v>176</v>
      </c>
      <c r="G27" s="183">
        <v>9.2670598146588041</v>
      </c>
      <c r="H27" s="126">
        <v>193</v>
      </c>
      <c r="I27" s="181">
        <v>12.973883740522325</v>
      </c>
      <c r="J27" s="126">
        <v>341</v>
      </c>
      <c r="K27" s="181">
        <v>20.387531592249367</v>
      </c>
      <c r="L27" s="126">
        <v>20</v>
      </c>
      <c r="M27" s="181">
        <v>1.5164279696714407</v>
      </c>
      <c r="N27" s="126">
        <v>88</v>
      </c>
      <c r="O27" s="181">
        <v>7.5821398483572029</v>
      </c>
      <c r="P27" s="126">
        <v>2</v>
      </c>
      <c r="Q27" s="181">
        <v>0.42122999157540014</v>
      </c>
      <c r="R27" s="126">
        <v>658</v>
      </c>
      <c r="S27" s="181">
        <v>47.851727042965457</v>
      </c>
      <c r="T27" s="126">
        <v>0</v>
      </c>
      <c r="U27" s="181">
        <v>0</v>
      </c>
      <c r="V27" s="157">
        <f t="shared" si="0"/>
        <v>1478</v>
      </c>
      <c r="W27" s="181">
        <f t="shared" si="0"/>
        <v>100</v>
      </c>
      <c r="X27" s="154"/>
      <c r="Y27" s="158">
        <f t="shared" si="1"/>
        <v>1.2964912280701755</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404751</v>
      </c>
      <c r="E30" s="23"/>
      <c r="F30" s="65">
        <f>SUM(F10:F27)</f>
        <v>22062</v>
      </c>
      <c r="G30" s="67">
        <f>F30*100/$V30</f>
        <v>4.1477409457345686</v>
      </c>
      <c r="H30" s="65">
        <f>SUM(H10:H27)</f>
        <v>83133</v>
      </c>
      <c r="I30" s="67">
        <f>H30*100/$V30</f>
        <v>15.629324088557334</v>
      </c>
      <c r="J30" s="65">
        <f>SUM(J10:J27)</f>
        <v>76652</v>
      </c>
      <c r="K30" s="67">
        <f>J30*100/$V30</f>
        <v>14.410871134640837</v>
      </c>
      <c r="L30" s="65">
        <f>SUM(L10:L27)</f>
        <v>32744</v>
      </c>
      <c r="M30" s="67">
        <f>L30*100/$V30</f>
        <v>6.1559980748405732</v>
      </c>
      <c r="N30" s="65">
        <f>SUM(N10:N27)</f>
        <v>91347</v>
      </c>
      <c r="O30" s="67">
        <f>N30*100/$V30</f>
        <v>17.173587715076405</v>
      </c>
      <c r="P30" s="65">
        <f>SUM(P10:P27)</f>
        <v>72634</v>
      </c>
      <c r="Q30" s="67">
        <f>P30*100/$V30</f>
        <v>13.65547166405968</v>
      </c>
      <c r="R30" s="65">
        <f>SUM(R10:R27)</f>
        <v>150207</v>
      </c>
      <c r="S30" s="67">
        <f>R30*100/$V30</f>
        <v>28.239494344844182</v>
      </c>
      <c r="T30" s="65">
        <f>SUM(T10:T28)</f>
        <v>3125</v>
      </c>
      <c r="U30" s="67">
        <f>T30*100/$V30</f>
        <v>0.58751203224642046</v>
      </c>
      <c r="V30" s="65">
        <f>SUM(V10:V27)</f>
        <v>531904</v>
      </c>
      <c r="W30" s="67">
        <f>G30+I30+K30+M30+O30+Q30+S30+U30</f>
        <v>100</v>
      </c>
      <c r="X30" s="174"/>
      <c r="Y30" s="175">
        <f>(V30/D30)</f>
        <v>1.3141511694844485</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1: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1:25" s="987" customFormat="1" x14ac:dyDescent="0.2">
      <c r="F34" s="989"/>
      <c r="G34" s="989"/>
      <c r="H34" s="989"/>
      <c r="I34" s="989"/>
      <c r="J34" s="989"/>
      <c r="X34" s="536"/>
      <c r="Y34" s="536"/>
    </row>
    <row r="35" spans="1:25" s="987"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7"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1025" customFormat="1" x14ac:dyDescent="0.2">
      <c r="T37" s="1024"/>
      <c r="U37" s="1024"/>
    </row>
    <row r="38" spans="1:25" s="985" customFormat="1" x14ac:dyDescent="0.2">
      <c r="T38" s="135"/>
      <c r="U38" s="135"/>
    </row>
    <row r="39" spans="1:25" s="985" customFormat="1" x14ac:dyDescent="0.2">
      <c r="T39" s="135"/>
      <c r="U39" s="135"/>
    </row>
    <row r="40" spans="1:25" s="985" customFormat="1" x14ac:dyDescent="0.2">
      <c r="T40" s="135"/>
      <c r="U40" s="135"/>
    </row>
    <row r="41" spans="1:25" s="985" customFormat="1" x14ac:dyDescent="0.2">
      <c r="T41" s="135"/>
      <c r="U41" s="135"/>
    </row>
    <row r="42" spans="1:25" s="985" customFormat="1" x14ac:dyDescent="0.2">
      <c r="T42" s="135"/>
      <c r="U42" s="135"/>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topLeftCell="B1"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46" t="s">
        <v>431</v>
      </c>
      <c r="C3" s="1046"/>
      <c r="D3" s="1046"/>
      <c r="E3" s="1046"/>
      <c r="F3" s="1046"/>
      <c r="G3" s="1046"/>
      <c r="H3" s="1046"/>
      <c r="I3" s="1046"/>
      <c r="J3" s="1046"/>
      <c r="K3" s="1046"/>
      <c r="L3" s="1046"/>
      <c r="M3" s="1046"/>
      <c r="N3" s="1046"/>
      <c r="O3" s="1046"/>
      <c r="P3" s="1046"/>
      <c r="Q3" s="1046"/>
      <c r="R3" s="1046"/>
      <c r="S3" s="1046"/>
      <c r="T3" s="1046"/>
      <c r="U3" s="1046"/>
      <c r="V3" s="1046"/>
      <c r="W3" s="1046"/>
      <c r="X3" s="1046"/>
      <c r="Y3" s="13"/>
    </row>
    <row r="4" spans="2:25" s="7" customFormat="1" ht="14.25" customHeight="1" x14ac:dyDescent="0.2">
      <c r="B4" s="1049" t="str">
        <f>porsaad!B6</f>
        <v>Situación a 30 de noviembre de 2023</v>
      </c>
      <c r="C4" s="1049"/>
      <c r="D4" s="1049"/>
      <c r="E4" s="1049"/>
      <c r="F4" s="1049"/>
      <c r="G4" s="1049"/>
      <c r="H4" s="1049"/>
      <c r="I4" s="1049"/>
      <c r="J4" s="1049"/>
      <c r="K4" s="1049"/>
      <c r="L4" s="1049"/>
      <c r="M4" s="1049"/>
      <c r="N4" s="1049"/>
      <c r="O4" s="1049"/>
      <c r="P4" s="1049"/>
      <c r="Q4" s="1049"/>
      <c r="R4" s="1049"/>
      <c r="S4" s="1049"/>
      <c r="T4" s="1049"/>
      <c r="U4" s="1049"/>
      <c r="V4" s="1049"/>
      <c r="W4" s="1049"/>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19" t="s">
        <v>55</v>
      </c>
      <c r="G6" s="1119"/>
      <c r="H6" s="1119"/>
      <c r="I6" s="1119"/>
      <c r="J6" s="1119"/>
      <c r="K6" s="1119"/>
      <c r="L6" s="1119"/>
      <c r="M6" s="1119"/>
      <c r="N6" s="1119"/>
      <c r="O6" s="1119"/>
      <c r="P6" s="1119"/>
      <c r="Q6" s="1119"/>
      <c r="R6" s="1119"/>
      <c r="S6" s="1119"/>
      <c r="T6" s="1119"/>
      <c r="U6" s="1119"/>
      <c r="V6" s="1119"/>
      <c r="W6" s="1119"/>
      <c r="X6" s="541"/>
      <c r="Y6" s="541"/>
    </row>
    <row r="7" spans="2:25" s="518" customFormat="1" ht="64.5" customHeight="1" x14ac:dyDescent="0.2">
      <c r="B7" s="1120" t="s">
        <v>15</v>
      </c>
      <c r="C7" s="542"/>
      <c r="D7" s="543" t="s">
        <v>56</v>
      </c>
      <c r="E7" s="542"/>
      <c r="F7" s="1121" t="s">
        <v>176</v>
      </c>
      <c r="G7" s="1121"/>
      <c r="H7" s="1121" t="s">
        <v>62</v>
      </c>
      <c r="I7" s="1121"/>
      <c r="J7" s="1121" t="s">
        <v>63</v>
      </c>
      <c r="K7" s="1121"/>
      <c r="L7" s="1121" t="s">
        <v>160</v>
      </c>
      <c r="M7" s="1121"/>
      <c r="N7" s="1121" t="s">
        <v>3</v>
      </c>
      <c r="O7" s="1121"/>
      <c r="P7" s="543"/>
      <c r="Q7" s="543" t="s">
        <v>65</v>
      </c>
    </row>
    <row r="8" spans="2:25" s="542" customFormat="1" ht="20.25" customHeight="1" x14ac:dyDescent="0.2">
      <c r="B8" s="1120"/>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'41abenpreGIII'!D10</f>
        <v>79503</v>
      </c>
      <c r="F10" s="551">
        <f>'41abenpreGIII'!F10+'41abenpreGIII'!H10+'41abenpreGIII'!J10+'41abenpreGIII'!L10+'41abenpreGIII'!N10</f>
        <v>82530</v>
      </c>
      <c r="G10" s="552">
        <f t="shared" ref="G10:G27" si="0">F10*100/$N10</f>
        <v>73.701977174087773</v>
      </c>
      <c r="H10" s="551">
        <f>'41abenpreGIII'!P10</f>
        <v>2717</v>
      </c>
      <c r="I10" s="552">
        <f t="shared" ref="I10:I27" si="1">H10*100/$N10</f>
        <v>2.4263694654307097</v>
      </c>
      <c r="J10" s="551">
        <f>'41abenpreGIII'!R10</f>
        <v>26723</v>
      </c>
      <c r="K10" s="552">
        <f t="shared" ref="K10:K27" si="2">J10*100/$N10</f>
        <v>23.864509100001786</v>
      </c>
      <c r="L10" s="551">
        <f>'41abenpreGIII'!T10</f>
        <v>8</v>
      </c>
      <c r="M10" s="552">
        <f t="shared" ref="M10:M27" si="3">L10*100/$N10</f>
        <v>7.1442604797370916E-3</v>
      </c>
      <c r="N10" s="551">
        <f>F10+H10+J10+L10</f>
        <v>111978</v>
      </c>
      <c r="O10" s="552">
        <f>G10+I10+K10+M10</f>
        <v>100</v>
      </c>
      <c r="P10" s="553"/>
      <c r="Q10" s="553">
        <f t="shared" ref="Q10:Q27" si="4">N10/D10</f>
        <v>1.408475151881061</v>
      </c>
    </row>
    <row r="11" spans="2:25" s="549" customFormat="1" ht="18" customHeight="1" x14ac:dyDescent="0.2">
      <c r="B11" s="531" t="s">
        <v>10</v>
      </c>
      <c r="C11" s="546"/>
      <c r="D11" s="550">
        <f>'41abenpreGIII'!D11</f>
        <v>11877</v>
      </c>
      <c r="F11" s="551">
        <f>'41abenpreGIII'!F11+'41abenpreGIII'!H11+'41abenpreGIII'!J11+'41abenpreGIII'!L11+'41abenpreGIII'!N11</f>
        <v>6858</v>
      </c>
      <c r="G11" s="552">
        <f t="shared" si="0"/>
        <v>46.063944116066629</v>
      </c>
      <c r="H11" s="551">
        <f>'41abenpreGIII'!P11</f>
        <v>3481</v>
      </c>
      <c r="I11" s="552">
        <f t="shared" si="1"/>
        <v>23.381246641590543</v>
      </c>
      <c r="J11" s="551">
        <f>'41abenpreGIII'!R11</f>
        <v>4549</v>
      </c>
      <c r="K11" s="552">
        <f t="shared" si="2"/>
        <v>30.554809242342827</v>
      </c>
      <c r="L11" s="551">
        <f>'41abenpreGIII'!T11</f>
        <v>0</v>
      </c>
      <c r="M11" s="552">
        <f t="shared" si="3"/>
        <v>0</v>
      </c>
      <c r="N11" s="551">
        <f t="shared" ref="N11:O27" si="5">F11+H11+J11+L11</f>
        <v>14888</v>
      </c>
      <c r="O11" s="552">
        <f t="shared" si="5"/>
        <v>100</v>
      </c>
      <c r="P11" s="553"/>
      <c r="Q11" s="553">
        <f t="shared" si="4"/>
        <v>1.2535151974404311</v>
      </c>
    </row>
    <row r="12" spans="2:25" s="549" customFormat="1" ht="22.5" customHeight="1" x14ac:dyDescent="0.2">
      <c r="B12" s="531" t="s">
        <v>40</v>
      </c>
      <c r="C12" s="546"/>
      <c r="D12" s="550">
        <f>'41abenpreGIII'!D12</f>
        <v>7697</v>
      </c>
      <c r="F12" s="551">
        <f>'41abenpreGIII'!F12+'41abenpreGIII'!H12+'41abenpreGIII'!J12+'41abenpreGIII'!L12+'41abenpreGIII'!N12</f>
        <v>5837</v>
      </c>
      <c r="G12" s="552">
        <f t="shared" si="0"/>
        <v>57.063251539739952</v>
      </c>
      <c r="H12" s="550">
        <f>'41abenpreGIII'!P12</f>
        <v>1635</v>
      </c>
      <c r="I12" s="552">
        <f t="shared" si="1"/>
        <v>15.983967152214293</v>
      </c>
      <c r="J12" s="551">
        <f>'41abenpreGIII'!R12</f>
        <v>2749</v>
      </c>
      <c r="K12" s="552">
        <f t="shared" si="2"/>
        <v>26.874572294456936</v>
      </c>
      <c r="L12" s="551">
        <f>'41abenpreGIII'!T12</f>
        <v>8</v>
      </c>
      <c r="M12" s="552">
        <f t="shared" si="3"/>
        <v>7.8209013588816115E-2</v>
      </c>
      <c r="N12" s="551">
        <f t="shared" si="5"/>
        <v>10229</v>
      </c>
      <c r="O12" s="552">
        <f t="shared" si="5"/>
        <v>100</v>
      </c>
      <c r="P12" s="553"/>
      <c r="Q12" s="553">
        <f t="shared" si="4"/>
        <v>1.3289593348057684</v>
      </c>
    </row>
    <row r="13" spans="2:25" s="549" customFormat="1" ht="18" customHeight="1" x14ac:dyDescent="0.2">
      <c r="B13" s="531" t="s">
        <v>41</v>
      </c>
      <c r="C13" s="546"/>
      <c r="D13" s="550">
        <f>'41abenpreGIII'!D13</f>
        <v>7675</v>
      </c>
      <c r="F13" s="551">
        <f>'41abenpreGIII'!F13+'41abenpreGIII'!H13+'41abenpreGIII'!J13+'41abenpreGIII'!L13+'41abenpreGIII'!N13</f>
        <v>5766</v>
      </c>
      <c r="G13" s="552">
        <f t="shared" si="0"/>
        <v>54.355203619909503</v>
      </c>
      <c r="H13" s="551">
        <f>'41abenpreGIII'!P13</f>
        <v>392</v>
      </c>
      <c r="I13" s="552">
        <f t="shared" si="1"/>
        <v>3.6953242835595779</v>
      </c>
      <c r="J13" s="551">
        <f>'41abenpreGIII'!R13</f>
        <v>4450</v>
      </c>
      <c r="K13" s="552">
        <f t="shared" si="2"/>
        <v>41.949472096530918</v>
      </c>
      <c r="L13" s="551">
        <f>'41abenpreGIII'!T13</f>
        <v>0</v>
      </c>
      <c r="M13" s="552">
        <f t="shared" si="3"/>
        <v>0</v>
      </c>
      <c r="N13" s="551">
        <f t="shared" si="5"/>
        <v>10608</v>
      </c>
      <c r="O13" s="552">
        <f t="shared" si="5"/>
        <v>100</v>
      </c>
      <c r="P13" s="553"/>
      <c r="Q13" s="553">
        <f t="shared" si="4"/>
        <v>1.3821498371335506</v>
      </c>
    </row>
    <row r="14" spans="2:25" s="549" customFormat="1" ht="18" customHeight="1" x14ac:dyDescent="0.2">
      <c r="B14" s="531" t="s">
        <v>9</v>
      </c>
      <c r="C14" s="546"/>
      <c r="D14" s="550">
        <f>'41abenpreGIII'!D14</f>
        <v>13537</v>
      </c>
      <c r="F14" s="551">
        <f>'41abenpreGIII'!F14+'41abenpreGIII'!H14+'41abenpreGIII'!J14+'41abenpreGIII'!L14+'41abenpreGIII'!N14</f>
        <v>5649</v>
      </c>
      <c r="G14" s="552">
        <f t="shared" si="0"/>
        <v>37.316686484344032</v>
      </c>
      <c r="H14" s="551">
        <f>'41abenpreGIII'!P14</f>
        <v>3953</v>
      </c>
      <c r="I14" s="552">
        <f t="shared" si="1"/>
        <v>26.113092878847933</v>
      </c>
      <c r="J14" s="551">
        <f>'41abenpreGIII'!R14</f>
        <v>5536</v>
      </c>
      <c r="K14" s="552">
        <f t="shared" si="2"/>
        <v>36.570220636808031</v>
      </c>
      <c r="L14" s="551">
        <f>'41abenpreGIII'!T14</f>
        <v>0</v>
      </c>
      <c r="M14" s="552">
        <f t="shared" si="3"/>
        <v>0</v>
      </c>
      <c r="N14" s="551">
        <f t="shared" si="5"/>
        <v>15138</v>
      </c>
      <c r="O14" s="552">
        <f t="shared" si="5"/>
        <v>100</v>
      </c>
      <c r="P14" s="553"/>
      <c r="Q14" s="553">
        <f t="shared" si="4"/>
        <v>1.1182684494348822</v>
      </c>
    </row>
    <row r="15" spans="2:25" s="549" customFormat="1" ht="18" customHeight="1" x14ac:dyDescent="0.2">
      <c r="B15" s="531" t="s">
        <v>8</v>
      </c>
      <c r="C15" s="546"/>
      <c r="D15" s="550">
        <f>'41abenpreGIII'!D15</f>
        <v>5336</v>
      </c>
      <c r="F15" s="551">
        <f>'41abenpreGIII'!F15+'41abenpreGIII'!H15+'41abenpreGIII'!J15+'41abenpreGIII'!L15+'41abenpreGIII'!N15</f>
        <v>6388</v>
      </c>
      <c r="G15" s="552">
        <f t="shared" si="0"/>
        <v>72.706578647848843</v>
      </c>
      <c r="H15" s="550">
        <f>'41abenpreGIII'!P15</f>
        <v>85</v>
      </c>
      <c r="I15" s="552">
        <f t="shared" si="1"/>
        <v>0.96744821306624174</v>
      </c>
      <c r="J15" s="551">
        <f>'41abenpreGIII'!R15</f>
        <v>2313</v>
      </c>
      <c r="K15" s="552">
        <f t="shared" si="2"/>
        <v>26.325973139084908</v>
      </c>
      <c r="L15" s="551">
        <f>'41abenpreGIII'!T15</f>
        <v>0</v>
      </c>
      <c r="M15" s="552">
        <f t="shared" si="3"/>
        <v>0</v>
      </c>
      <c r="N15" s="551">
        <f t="shared" si="5"/>
        <v>8786</v>
      </c>
      <c r="O15" s="552">
        <f t="shared" si="5"/>
        <v>100</v>
      </c>
      <c r="P15" s="553"/>
      <c r="Q15" s="553">
        <f t="shared" si="4"/>
        <v>1.646551724137931</v>
      </c>
    </row>
    <row r="16" spans="2:25" s="549" customFormat="1" ht="18" customHeight="1" x14ac:dyDescent="0.2">
      <c r="B16" s="531" t="s">
        <v>7</v>
      </c>
      <c r="C16" s="546"/>
      <c r="D16" s="550">
        <f>'41abenpreGIII'!D16</f>
        <v>34670</v>
      </c>
      <c r="F16" s="551">
        <f>'41abenpreGIII'!F16+'41abenpreGIII'!H16+'41abenpreGIII'!J16+'41abenpreGIII'!L16+'41abenpreGIII'!N16</f>
        <v>20401</v>
      </c>
      <c r="G16" s="552">
        <f t="shared" si="0"/>
        <v>43.581636794770461</v>
      </c>
      <c r="H16" s="551">
        <f>'41abenpreGIII'!P16</f>
        <v>16706</v>
      </c>
      <c r="I16" s="552">
        <f t="shared" si="1"/>
        <v>35.688192946102411</v>
      </c>
      <c r="J16" s="551">
        <f>'41abenpreGIII'!R16</f>
        <v>9133</v>
      </c>
      <c r="K16" s="552">
        <f t="shared" si="2"/>
        <v>19.510371493879642</v>
      </c>
      <c r="L16" s="551">
        <f>'41abenpreGIII'!T16</f>
        <v>571</v>
      </c>
      <c r="M16" s="552">
        <f t="shared" si="3"/>
        <v>1.2197987652474847</v>
      </c>
      <c r="N16" s="551">
        <f t="shared" si="5"/>
        <v>46811</v>
      </c>
      <c r="O16" s="552">
        <f t="shared" si="5"/>
        <v>100</v>
      </c>
      <c r="P16" s="553"/>
      <c r="Q16" s="553">
        <f t="shared" si="4"/>
        <v>1.3501874819728872</v>
      </c>
    </row>
    <row r="17" spans="2:25" s="549" customFormat="1" ht="18" customHeight="1" x14ac:dyDescent="0.2">
      <c r="B17" s="531" t="s">
        <v>43</v>
      </c>
      <c r="C17" s="546"/>
      <c r="D17" s="550">
        <f>'41abenpreGIII'!D17</f>
        <v>22061</v>
      </c>
      <c r="F17" s="551">
        <f>'41abenpreGIII'!F17+'41abenpreGIII'!H17+'41abenpreGIII'!J17+'41abenpreGIII'!L17+'41abenpreGIII'!N17</f>
        <v>18696</v>
      </c>
      <c r="G17" s="552">
        <f t="shared" si="0"/>
        <v>62.311691774430074</v>
      </c>
      <c r="H17" s="551">
        <f>'41abenpreGIII'!P17</f>
        <v>3676</v>
      </c>
      <c r="I17" s="552">
        <f t="shared" si="1"/>
        <v>12.251699773363551</v>
      </c>
      <c r="J17" s="551">
        <f>'41abenpreGIII'!R17</f>
        <v>7619</v>
      </c>
      <c r="K17" s="552">
        <f t="shared" si="2"/>
        <v>25.393280895880551</v>
      </c>
      <c r="L17" s="551">
        <f>'41abenpreGIII'!T17</f>
        <v>13</v>
      </c>
      <c r="M17" s="552">
        <f t="shared" si="3"/>
        <v>4.3327556325823226E-2</v>
      </c>
      <c r="N17" s="551">
        <f t="shared" si="5"/>
        <v>30004</v>
      </c>
      <c r="O17" s="552">
        <f t="shared" si="5"/>
        <v>100</v>
      </c>
      <c r="P17" s="553"/>
      <c r="Q17" s="553">
        <f t="shared" si="4"/>
        <v>1.3600471420153211</v>
      </c>
    </row>
    <row r="18" spans="2:25" s="549" customFormat="1" ht="18" customHeight="1" x14ac:dyDescent="0.2">
      <c r="B18" s="531" t="s">
        <v>44</v>
      </c>
      <c r="C18" s="546"/>
      <c r="D18" s="550">
        <f>'41abenpreGIII'!D18</f>
        <v>43648</v>
      </c>
      <c r="F18" s="551">
        <f>'41abenpreGIII'!F18+'41abenpreGIII'!H18+'41abenpreGIII'!J18+'41abenpreGIII'!L18+'41abenpreGIII'!N18</f>
        <v>28406</v>
      </c>
      <c r="G18" s="552">
        <f t="shared" si="0"/>
        <v>53.146983984433469</v>
      </c>
      <c r="H18" s="551">
        <f>'41abenpreGIII'!P18</f>
        <v>5788</v>
      </c>
      <c r="I18" s="552">
        <f t="shared" si="1"/>
        <v>10.829217183056429</v>
      </c>
      <c r="J18" s="551">
        <f>'41abenpreGIII'!R18</f>
        <v>19184</v>
      </c>
      <c r="K18" s="552">
        <f t="shared" si="2"/>
        <v>35.892830414608589</v>
      </c>
      <c r="L18" s="551">
        <f>'41abenpreGIII'!T18</f>
        <v>70</v>
      </c>
      <c r="M18" s="552">
        <f t="shared" si="3"/>
        <v>0.13096841790151176</v>
      </c>
      <c r="N18" s="551">
        <f t="shared" si="5"/>
        <v>53448</v>
      </c>
      <c r="O18" s="552">
        <f t="shared" si="5"/>
        <v>100</v>
      </c>
      <c r="P18" s="553"/>
      <c r="Q18" s="553">
        <f t="shared" si="4"/>
        <v>1.2245234604105573</v>
      </c>
    </row>
    <row r="19" spans="2:25" s="549" customFormat="1" ht="18" customHeight="1" x14ac:dyDescent="0.2">
      <c r="B19" s="531" t="s">
        <v>6</v>
      </c>
      <c r="C19" s="546"/>
      <c r="D19" s="550">
        <f>'41abenpreGIII'!D19</f>
        <v>43326</v>
      </c>
      <c r="F19" s="551">
        <f>'41abenpreGIII'!F19+'41abenpreGIII'!H19+'41abenpreGIII'!J19+'41abenpreGIII'!L19+'41abenpreGIII'!N19</f>
        <v>21780</v>
      </c>
      <c r="G19" s="552">
        <f t="shared" si="0"/>
        <v>37.768567811746756</v>
      </c>
      <c r="H19" s="551">
        <f>'41abenpreGIII'!P19</f>
        <v>7448</v>
      </c>
      <c r="I19" s="552">
        <f>H19*100/$N19</f>
        <v>12.91553228016023</v>
      </c>
      <c r="J19" s="551">
        <f>'41abenpreGIII'!R19</f>
        <v>28248</v>
      </c>
      <c r="K19" s="552">
        <f>J19*100/$N19</f>
        <v>48.984687949780636</v>
      </c>
      <c r="L19" s="551">
        <f>'41abenpreGIII'!T19</f>
        <v>191</v>
      </c>
      <c r="M19" s="552">
        <f t="shared" si="3"/>
        <v>0.33121195831237971</v>
      </c>
      <c r="N19" s="551">
        <f t="shared" si="5"/>
        <v>57667</v>
      </c>
      <c r="O19" s="552">
        <f t="shared" si="5"/>
        <v>100</v>
      </c>
      <c r="P19" s="553"/>
      <c r="Q19" s="553">
        <f t="shared" si="4"/>
        <v>1.3310021695979319</v>
      </c>
    </row>
    <row r="20" spans="2:25" s="549" customFormat="1" ht="18" customHeight="1" x14ac:dyDescent="0.2">
      <c r="B20" s="531" t="s">
        <v>5</v>
      </c>
      <c r="C20" s="546"/>
      <c r="D20" s="550">
        <f>'41abenpreGIII'!D20</f>
        <v>12103</v>
      </c>
      <c r="F20" s="551">
        <f>'41abenpreGIII'!F20+'41abenpreGIII'!H20+'41abenpreGIII'!J20+'41abenpreGIII'!L20+'41abenpreGIII'!N20</f>
        <v>5283</v>
      </c>
      <c r="G20" s="552">
        <f t="shared" si="0"/>
        <v>39.868689155535428</v>
      </c>
      <c r="H20" s="551">
        <f>'41abenpreGIII'!P20</f>
        <v>5978</v>
      </c>
      <c r="I20" s="552">
        <f>H20*100/$N20</f>
        <v>45.113576333861594</v>
      </c>
      <c r="J20" s="551">
        <f>'41abenpreGIII'!R20</f>
        <v>1990</v>
      </c>
      <c r="K20" s="552">
        <f>J20*100/$N20</f>
        <v>15.017734510602974</v>
      </c>
      <c r="L20" s="551">
        <f>'41abenpreGIII'!T20</f>
        <v>0</v>
      </c>
      <c r="M20" s="552">
        <f t="shared" si="3"/>
        <v>0</v>
      </c>
      <c r="N20" s="551">
        <f t="shared" si="5"/>
        <v>13251</v>
      </c>
      <c r="O20" s="552">
        <f t="shared" si="5"/>
        <v>100</v>
      </c>
      <c r="P20" s="553"/>
      <c r="Q20" s="553">
        <f t="shared" si="4"/>
        <v>1.0948525159051474</v>
      </c>
    </row>
    <row r="21" spans="2:25" s="549" customFormat="1" ht="18" customHeight="1" x14ac:dyDescent="0.2">
      <c r="B21" s="531" t="s">
        <v>38</v>
      </c>
      <c r="C21" s="546"/>
      <c r="D21" s="550">
        <f>'41abenpreGIII'!D21</f>
        <v>26466</v>
      </c>
      <c r="F21" s="551">
        <f>'41abenpreGIII'!F21+'41abenpreGIII'!H21+'41abenpreGIII'!J21+'41abenpreGIII'!L21+'41abenpreGIII'!N21</f>
        <v>19322</v>
      </c>
      <c r="G21" s="552">
        <f t="shared" si="0"/>
        <v>63.440260038743148</v>
      </c>
      <c r="H21" s="551">
        <f>'41abenpreGIII'!P21</f>
        <v>5872</v>
      </c>
      <c r="I21" s="552">
        <f>H21*100/$N21</f>
        <v>19.279640148405949</v>
      </c>
      <c r="J21" s="551">
        <f>'41abenpreGIII'!R21</f>
        <v>5180</v>
      </c>
      <c r="K21" s="552">
        <f>J21*100/$N21</f>
        <v>17.007584463341761</v>
      </c>
      <c r="L21" s="551">
        <f>'41abenpreGIII'!T21</f>
        <v>83</v>
      </c>
      <c r="M21" s="552">
        <f t="shared" si="3"/>
        <v>0.27251534950914402</v>
      </c>
      <c r="N21" s="551">
        <f t="shared" si="5"/>
        <v>30457</v>
      </c>
      <c r="O21" s="552">
        <f t="shared" si="5"/>
        <v>100</v>
      </c>
      <c r="P21" s="553"/>
      <c r="Q21" s="553">
        <f t="shared" si="4"/>
        <v>1.1507972493009899</v>
      </c>
    </row>
    <row r="22" spans="2:25" s="549" customFormat="1" ht="21" customHeight="1" x14ac:dyDescent="0.2">
      <c r="B22" s="531" t="s">
        <v>45</v>
      </c>
      <c r="C22" s="546"/>
      <c r="D22" s="550">
        <f>'41abenpreGIII'!D22</f>
        <v>59608</v>
      </c>
      <c r="F22" s="551">
        <f>'41abenpreGIII'!F22+'41abenpreGIII'!H22+'41abenpreGIII'!J22+'41abenpreGIII'!L22+'41abenpreGIII'!N22</f>
        <v>51936</v>
      </c>
      <c r="G22" s="552">
        <f t="shared" si="0"/>
        <v>65.385874354777798</v>
      </c>
      <c r="H22" s="551">
        <f>'41abenpreGIII'!P22</f>
        <v>12321</v>
      </c>
      <c r="I22" s="552">
        <f>H22*100/$N22</f>
        <v>15.511771371018506</v>
      </c>
      <c r="J22" s="551">
        <f>'41abenpreGIII'!R22</f>
        <v>15105</v>
      </c>
      <c r="K22" s="552">
        <f>J22*100/$N22</f>
        <v>19.016744303160014</v>
      </c>
      <c r="L22" s="551">
        <f>'41abenpreGIII'!T22</f>
        <v>68</v>
      </c>
      <c r="M22" s="552">
        <f t="shared" si="3"/>
        <v>8.560997104368627E-2</v>
      </c>
      <c r="N22" s="551">
        <f t="shared" si="5"/>
        <v>79430</v>
      </c>
      <c r="O22" s="552">
        <f t="shared" si="5"/>
        <v>100</v>
      </c>
      <c r="P22" s="553"/>
      <c r="Q22" s="553">
        <f t="shared" si="4"/>
        <v>1.3325392564756409</v>
      </c>
    </row>
    <row r="23" spans="2:25" s="549" customFormat="1" ht="18" customHeight="1" x14ac:dyDescent="0.2">
      <c r="B23" s="531" t="s">
        <v>46</v>
      </c>
      <c r="C23" s="546"/>
      <c r="D23" s="550">
        <f>'41abenpreGIII'!D23</f>
        <v>13128</v>
      </c>
      <c r="F23" s="551">
        <f>'41abenpreGIII'!F23+'41abenpreGIII'!H23+'41abenpreGIII'!J23+'41abenpreGIII'!L23+'41abenpreGIII'!N23</f>
        <v>7775</v>
      </c>
      <c r="G23" s="552">
        <f t="shared" si="0"/>
        <v>48.627181187066107</v>
      </c>
      <c r="H23" s="551">
        <f>'41abenpreGIII'!P23</f>
        <v>646</v>
      </c>
      <c r="I23" s="552">
        <f>H23*100/$N23</f>
        <v>4.040277690912502</v>
      </c>
      <c r="J23" s="551">
        <f>'41abenpreGIII'!R23</f>
        <v>7566</v>
      </c>
      <c r="K23" s="552">
        <f>J23*100/$N23</f>
        <v>47.320032522359121</v>
      </c>
      <c r="L23" s="551">
        <f>'41abenpreGIII'!T23</f>
        <v>2</v>
      </c>
      <c r="M23" s="552">
        <f t="shared" si="3"/>
        <v>1.2508599662267809E-2</v>
      </c>
      <c r="N23" s="551">
        <f t="shared" si="5"/>
        <v>15989</v>
      </c>
      <c r="O23" s="552">
        <f t="shared" si="5"/>
        <v>100</v>
      </c>
      <c r="P23" s="553"/>
      <c r="Q23" s="553">
        <f t="shared" si="4"/>
        <v>1.2179311395490555</v>
      </c>
    </row>
    <row r="24" spans="2:25" s="549" customFormat="1" ht="22.5" customHeight="1" x14ac:dyDescent="0.2">
      <c r="B24" s="531" t="s">
        <v>47</v>
      </c>
      <c r="C24" s="546"/>
      <c r="D24" s="550">
        <f>'41abenpreGIII'!D24</f>
        <v>3529</v>
      </c>
      <c r="F24" s="551">
        <f>'41abenpreGIII'!F24+'41abenpreGIII'!H24+'41abenpreGIII'!J24+'41abenpreGIII'!L24+'41abenpreGIII'!N24</f>
        <v>2077</v>
      </c>
      <c r="G24" s="554">
        <f t="shared" si="0"/>
        <v>47.09750566893424</v>
      </c>
      <c r="H24" s="550">
        <f>'41abenpreGIII'!P24</f>
        <v>775</v>
      </c>
      <c r="I24" s="552">
        <f t="shared" si="1"/>
        <v>17.573696145124718</v>
      </c>
      <c r="J24" s="551">
        <f>'41abenpreGIII'!R24</f>
        <v>1548</v>
      </c>
      <c r="K24" s="552">
        <f t="shared" si="2"/>
        <v>35.102040816326529</v>
      </c>
      <c r="L24" s="551">
        <f>'41abenpreGIII'!T24</f>
        <v>10</v>
      </c>
      <c r="M24" s="552">
        <f t="shared" si="3"/>
        <v>0.22675736961451248</v>
      </c>
      <c r="N24" s="550">
        <f t="shared" si="5"/>
        <v>4410</v>
      </c>
      <c r="O24" s="552">
        <f t="shared" si="5"/>
        <v>100</v>
      </c>
      <c r="P24" s="553"/>
      <c r="Q24" s="553">
        <f t="shared" si="4"/>
        <v>1.2496457920090678</v>
      </c>
    </row>
    <row r="25" spans="2:25" s="549" customFormat="1" ht="18" customHeight="1" x14ac:dyDescent="0.2">
      <c r="B25" s="531" t="s">
        <v>48</v>
      </c>
      <c r="C25" s="546"/>
      <c r="D25" s="550">
        <f>'41abenpreGIII'!D25</f>
        <v>17018</v>
      </c>
      <c r="F25" s="551">
        <f>'41abenpreGIII'!F25+'41abenpreGIII'!H25+'41abenpreGIII'!J25+'41abenpreGIII'!L25+'41abenpreGIII'!N25</f>
        <v>13645</v>
      </c>
      <c r="G25" s="554">
        <f t="shared" si="0"/>
        <v>57.88647547938232</v>
      </c>
      <c r="H25" s="550">
        <f>'41abenpreGIII'!P25</f>
        <v>686</v>
      </c>
      <c r="I25" s="552">
        <f t="shared" si="1"/>
        <v>2.9102324792126253</v>
      </c>
      <c r="J25" s="551">
        <f>'41abenpreGIII'!R25</f>
        <v>7140</v>
      </c>
      <c r="K25" s="552">
        <f t="shared" si="2"/>
        <v>30.290174783641607</v>
      </c>
      <c r="L25" s="551">
        <f>'41abenpreGIII'!T25</f>
        <v>2101</v>
      </c>
      <c r="M25" s="552">
        <f t="shared" si="3"/>
        <v>8.9131172577634477</v>
      </c>
      <c r="N25" s="550">
        <f t="shared" si="5"/>
        <v>23572</v>
      </c>
      <c r="O25" s="552">
        <f t="shared" si="5"/>
        <v>100</v>
      </c>
      <c r="P25" s="553"/>
      <c r="Q25" s="553">
        <f t="shared" si="4"/>
        <v>1.3851216359149137</v>
      </c>
    </row>
    <row r="26" spans="2:25" s="549" customFormat="1" ht="18" customHeight="1" x14ac:dyDescent="0.2">
      <c r="B26" s="531" t="s">
        <v>49</v>
      </c>
      <c r="C26" s="546"/>
      <c r="D26" s="550">
        <f>'41abenpreGIII'!D26</f>
        <v>2429</v>
      </c>
      <c r="F26" s="551">
        <f>'41abenpreGIII'!F26+'41abenpreGIII'!H26+'41abenpreGIII'!J26+'41abenpreGIII'!L26+'41abenpreGIII'!N26</f>
        <v>2771</v>
      </c>
      <c r="G26" s="554">
        <f t="shared" si="0"/>
        <v>73.696808510638292</v>
      </c>
      <c r="H26" s="550">
        <f>'41abenpreGIII'!P26</f>
        <v>473</v>
      </c>
      <c r="I26" s="552">
        <f t="shared" si="1"/>
        <v>12.579787234042554</v>
      </c>
      <c r="J26" s="551">
        <f>'41abenpreGIII'!R26</f>
        <v>516</v>
      </c>
      <c r="K26" s="552">
        <f t="shared" si="2"/>
        <v>13.723404255319149</v>
      </c>
      <c r="L26" s="551">
        <f>'41abenpreGIII'!T26</f>
        <v>0</v>
      </c>
      <c r="M26" s="552">
        <f t="shared" si="3"/>
        <v>0</v>
      </c>
      <c r="N26" s="550">
        <f t="shared" si="5"/>
        <v>3760</v>
      </c>
      <c r="O26" s="552">
        <f t="shared" si="5"/>
        <v>100</v>
      </c>
      <c r="P26" s="553"/>
      <c r="Q26" s="553">
        <f t="shared" si="4"/>
        <v>1.5479621243310004</v>
      </c>
    </row>
    <row r="27" spans="2:25" s="549" customFormat="1" ht="18" customHeight="1" x14ac:dyDescent="0.2">
      <c r="B27" s="531" t="s">
        <v>4</v>
      </c>
      <c r="C27" s="546"/>
      <c r="D27" s="550">
        <f>'41abenpreGIII'!D27</f>
        <v>1140</v>
      </c>
      <c r="F27" s="551">
        <f>'41abenpreGIII'!F27+'41abenpreGIII'!H27+'41abenpreGIII'!J27+'41abenpreGIII'!L27+'41abenpreGIII'!N27</f>
        <v>818</v>
      </c>
      <c r="G27" s="554">
        <f t="shared" si="0"/>
        <v>55.345060893098783</v>
      </c>
      <c r="H27" s="550">
        <f>'41abenpreGIII'!P27</f>
        <v>2</v>
      </c>
      <c r="I27" s="552">
        <f t="shared" si="1"/>
        <v>0.13531799729364005</v>
      </c>
      <c r="J27" s="551">
        <f>'41abenpreGIII'!R27</f>
        <v>658</v>
      </c>
      <c r="K27" s="552">
        <f t="shared" si="2"/>
        <v>44.519621109607577</v>
      </c>
      <c r="L27" s="551">
        <f>'41abenpreGIII'!T27</f>
        <v>0</v>
      </c>
      <c r="M27" s="552">
        <f t="shared" si="3"/>
        <v>0</v>
      </c>
      <c r="N27" s="551">
        <f t="shared" si="5"/>
        <v>1478</v>
      </c>
      <c r="O27" s="552">
        <f t="shared" si="5"/>
        <v>100</v>
      </c>
      <c r="P27" s="553"/>
      <c r="Q27" s="553">
        <f t="shared" si="4"/>
        <v>1.2964912280701755</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404751</v>
      </c>
      <c r="E30" s="561"/>
      <c r="F30" s="532">
        <f>SUM(F10:F27)</f>
        <v>305938</v>
      </c>
      <c r="G30" s="562">
        <f>F30*100/$N30</f>
        <v>57.51752195884972</v>
      </c>
      <c r="H30" s="532">
        <f>SUM(H10:H27)</f>
        <v>72634</v>
      </c>
      <c r="I30" s="562">
        <f>H30*100/$N30</f>
        <v>13.65547166405968</v>
      </c>
      <c r="J30" s="532">
        <f>SUM(J10:J27)</f>
        <v>150207</v>
      </c>
      <c r="K30" s="562">
        <f>J30*100/$N30</f>
        <v>28.239494344844182</v>
      </c>
      <c r="L30" s="532">
        <f>SUM(L10:L28)</f>
        <v>3125</v>
      </c>
      <c r="M30" s="562">
        <f>L30*100/$N30</f>
        <v>0.58751203224642046</v>
      </c>
      <c r="N30" s="532">
        <f>F30+H30+J30+L30</f>
        <v>531904</v>
      </c>
      <c r="O30" s="562">
        <f>G30+I30+K30+M30</f>
        <v>100</v>
      </c>
      <c r="P30" s="563"/>
      <c r="Q30" s="563">
        <f>(N30/D30)</f>
        <v>1.3141511694844485</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W42"/>
  <sheetViews>
    <sheetView zoomScale="80" zoomScaleNormal="80" workbookViewId="0">
      <selection activeCell="H8" sqref="H8"/>
    </sheetView>
  </sheetViews>
  <sheetFormatPr baseColWidth="10" defaultColWidth="11.42578125" defaultRowHeight="15" x14ac:dyDescent="0.25"/>
  <cols>
    <col min="1" max="1" width="1.85546875" style="867" customWidth="1"/>
    <col min="2" max="2" width="44.140625" style="867" customWidth="1"/>
    <col min="3" max="8" width="10.85546875" style="867" customWidth="1"/>
    <col min="9" max="10" width="7.140625" style="867" customWidth="1"/>
    <col min="11" max="11" width="7.7109375" style="867" customWidth="1"/>
    <col min="12" max="17" width="8.28515625" style="867" customWidth="1"/>
    <col min="18" max="18" width="7.7109375" style="867" customWidth="1"/>
    <col min="19" max="19" width="9" style="867" customWidth="1"/>
    <col min="20" max="20" width="11.42578125" style="867" customWidth="1"/>
    <col min="21" max="21" width="11.42578125" style="867"/>
    <col min="22" max="22" width="11.85546875" style="867" bestFit="1" customWidth="1"/>
    <col min="23" max="16384" width="11.42578125" style="867"/>
  </cols>
  <sheetData>
    <row r="1" spans="1:19" x14ac:dyDescent="0.25">
      <c r="A1" s="866"/>
      <c r="B1" s="866"/>
      <c r="H1" s="868"/>
      <c r="I1" s="868"/>
    </row>
    <row r="2" spans="1:19" ht="48.75" customHeight="1" x14ac:dyDescent="0.25">
      <c r="A2" s="866"/>
      <c r="B2" s="866"/>
      <c r="H2" s="868"/>
      <c r="I2" s="868"/>
    </row>
    <row r="3" spans="1:19" ht="24" customHeight="1" x14ac:dyDescent="0.25">
      <c r="A3" s="866"/>
      <c r="B3" s="1045" t="s">
        <v>349</v>
      </c>
      <c r="C3" s="1045"/>
      <c r="D3" s="1045"/>
      <c r="E3" s="1045"/>
      <c r="F3" s="1045"/>
      <c r="G3" s="1045"/>
      <c r="H3" s="1045"/>
      <c r="I3" s="1045"/>
      <c r="J3" s="1045"/>
      <c r="K3" s="1045"/>
      <c r="L3" s="1045"/>
      <c r="M3" s="1045"/>
      <c r="N3" s="1045"/>
      <c r="O3" s="1045"/>
      <c r="P3" s="1045"/>
      <c r="Q3" s="1045"/>
      <c r="R3" s="1045"/>
    </row>
    <row r="4" spans="1:19" ht="13.5" customHeight="1" x14ac:dyDescent="0.25">
      <c r="A4" s="866"/>
      <c r="B4" s="866"/>
      <c r="H4" s="868"/>
      <c r="I4" s="868"/>
    </row>
    <row r="5" spans="1:19" x14ac:dyDescent="0.25">
      <c r="A5" s="866"/>
      <c r="B5" s="869"/>
      <c r="C5" s="1041" t="s">
        <v>350</v>
      </c>
      <c r="D5" s="1041"/>
      <c r="E5" s="1041"/>
      <c r="F5" s="1041"/>
      <c r="G5" s="1041"/>
      <c r="H5" s="1041"/>
      <c r="I5" s="1041"/>
      <c r="J5" s="1041" t="s">
        <v>351</v>
      </c>
      <c r="K5" s="1041"/>
      <c r="L5" s="1041"/>
      <c r="M5" s="1041"/>
      <c r="N5" s="1041"/>
      <c r="O5" s="1041"/>
      <c r="P5" s="1041"/>
      <c r="Q5" s="1041"/>
      <c r="R5" s="1041"/>
      <c r="S5" s="1041"/>
    </row>
    <row r="6" spans="1:19" ht="25.5" customHeight="1" x14ac:dyDescent="0.25">
      <c r="A6" s="866"/>
      <c r="B6" s="869"/>
      <c r="C6" s="1042"/>
      <c r="D6" s="1042"/>
      <c r="E6" s="1042"/>
      <c r="F6" s="1042"/>
      <c r="G6" s="1042"/>
      <c r="H6" s="1042"/>
      <c r="I6" s="1042"/>
      <c r="J6" s="1042">
        <v>43830</v>
      </c>
      <c r="K6" s="1043"/>
      <c r="L6" s="1044">
        <v>44196</v>
      </c>
      <c r="M6" s="1044"/>
      <c r="N6" s="1044">
        <v>44561</v>
      </c>
      <c r="O6" s="1044"/>
      <c r="P6" s="1044">
        <v>44926</v>
      </c>
      <c r="Q6" s="1044"/>
      <c r="R6" s="1044">
        <f>H7</f>
        <v>45260</v>
      </c>
      <c r="S6" s="1044"/>
    </row>
    <row r="7" spans="1:19" x14ac:dyDescent="0.25">
      <c r="B7" s="870"/>
      <c r="C7" s="871">
        <v>43465</v>
      </c>
      <c r="D7" s="871">
        <v>43830</v>
      </c>
      <c r="E7" s="871">
        <v>44196</v>
      </c>
      <c r="F7" s="871">
        <v>44561</v>
      </c>
      <c r="G7" s="871">
        <v>44926</v>
      </c>
      <c r="H7" s="871">
        <v>45260</v>
      </c>
      <c r="I7" s="871"/>
      <c r="J7" s="871" t="s">
        <v>31</v>
      </c>
      <c r="K7" s="871" t="s">
        <v>352</v>
      </c>
      <c r="L7" s="871" t="s">
        <v>31</v>
      </c>
      <c r="M7" s="871" t="s">
        <v>352</v>
      </c>
      <c r="N7" s="871" t="s">
        <v>31</v>
      </c>
      <c r="O7" s="871" t="s">
        <v>352</v>
      </c>
      <c r="P7" s="871" t="s">
        <v>31</v>
      </c>
      <c r="Q7" s="871" t="s">
        <v>352</v>
      </c>
      <c r="R7" s="871" t="s">
        <v>31</v>
      </c>
      <c r="S7" s="871" t="s">
        <v>352</v>
      </c>
    </row>
    <row r="8" spans="1:19" x14ac:dyDescent="0.25">
      <c r="B8" s="872" t="s">
        <v>32</v>
      </c>
      <c r="C8" s="873">
        <v>1767186</v>
      </c>
      <c r="D8" s="873">
        <v>1894744</v>
      </c>
      <c r="E8" s="873">
        <v>1850950</v>
      </c>
      <c r="F8" s="873">
        <v>1892604</v>
      </c>
      <c r="G8" s="873">
        <v>1982018</v>
      </c>
      <c r="H8" s="873">
        <v>2061409</v>
      </c>
      <c r="I8" s="874"/>
      <c r="J8" s="875">
        <v>7.2181422894930236E-2</v>
      </c>
      <c r="K8" s="876">
        <v>127558</v>
      </c>
      <c r="L8" s="878">
        <v>-2.3113412682663204E-2</v>
      </c>
      <c r="M8" s="879">
        <v>-43794</v>
      </c>
      <c r="N8" s="878">
        <v>2.250411950619946E-2</v>
      </c>
      <c r="O8" s="879">
        <v>41654</v>
      </c>
      <c r="P8" s="878">
        <v>4.7243903109155383E-2</v>
      </c>
      <c r="Q8" s="873">
        <f>G8-F8</f>
        <v>89414</v>
      </c>
      <c r="R8" s="878">
        <f>[1]Cuadro2_ampl!P5</f>
        <v>4.1332863875141568E-2</v>
      </c>
      <c r="S8" s="879">
        <f>[1]Cuadro2_ampl!Q5</f>
        <v>81822</v>
      </c>
    </row>
    <row r="9" spans="1:19" x14ac:dyDescent="0.25">
      <c r="B9" s="880" t="s">
        <v>254</v>
      </c>
      <c r="C9" s="881">
        <v>1638618</v>
      </c>
      <c r="D9" s="881">
        <v>1735551</v>
      </c>
      <c r="E9" s="881">
        <v>1709394</v>
      </c>
      <c r="F9" s="881">
        <v>1768008</v>
      </c>
      <c r="G9" s="881">
        <v>1850208</v>
      </c>
      <c r="H9" s="881">
        <v>1937083</v>
      </c>
      <c r="I9" s="882"/>
      <c r="J9" s="883">
        <v>5.9155336997396502E-2</v>
      </c>
      <c r="K9" s="884">
        <v>96933</v>
      </c>
      <c r="L9" s="885">
        <v>-1.507129436127197E-2</v>
      </c>
      <c r="M9" s="884">
        <v>-26157</v>
      </c>
      <c r="N9" s="885">
        <v>3.4289344644944375E-2</v>
      </c>
      <c r="O9" s="884">
        <v>58614</v>
      </c>
      <c r="P9" s="885">
        <v>4.6493002294107244E-2</v>
      </c>
      <c r="Q9" s="881">
        <f t="shared" ref="Q9:Q22" si="0">G9-F9</f>
        <v>82200</v>
      </c>
      <c r="R9" s="885">
        <f>[1]Cuadro2_ampl!P6</f>
        <v>5.1692517178175246E-2</v>
      </c>
      <c r="S9" s="884">
        <f>[1]Cuadro2_ampl!Q6</f>
        <v>95211</v>
      </c>
    </row>
    <row r="10" spans="1:19" x14ac:dyDescent="0.25">
      <c r="B10" s="886" t="s">
        <v>353</v>
      </c>
      <c r="C10" s="887">
        <v>334306</v>
      </c>
      <c r="D10" s="887">
        <v>350514</v>
      </c>
      <c r="E10" s="887">
        <v>352921</v>
      </c>
      <c r="F10" s="887">
        <v>352430</v>
      </c>
      <c r="G10" s="887">
        <v>359348</v>
      </c>
      <c r="H10" s="887">
        <v>373975</v>
      </c>
      <c r="I10" s="888"/>
      <c r="J10" s="889">
        <v>4.8482527983344514E-2</v>
      </c>
      <c r="K10" s="890">
        <v>16208</v>
      </c>
      <c r="L10" s="892">
        <v>6.8670580918308577E-3</v>
      </c>
      <c r="M10" s="890">
        <v>2407</v>
      </c>
      <c r="N10" s="892">
        <v>-1.3912461995744252E-3</v>
      </c>
      <c r="O10" s="890">
        <v>-491</v>
      </c>
      <c r="P10" s="892">
        <v>1.9629429957722211E-2</v>
      </c>
      <c r="Q10" s="887">
        <f t="shared" si="0"/>
        <v>6918</v>
      </c>
      <c r="R10" s="892">
        <f>[1]Cuadro2_ampl!P7</f>
        <v>4.4943977199698226E-2</v>
      </c>
      <c r="S10" s="890">
        <f>[1]Cuadro2_ampl!Q7</f>
        <v>16085</v>
      </c>
    </row>
    <row r="11" spans="1:19" x14ac:dyDescent="0.25">
      <c r="B11" s="893" t="s">
        <v>354</v>
      </c>
      <c r="C11" s="894">
        <v>1304312</v>
      </c>
      <c r="D11" s="894">
        <v>1385037</v>
      </c>
      <c r="E11" s="894">
        <v>1356473</v>
      </c>
      <c r="F11" s="894">
        <v>1415578</v>
      </c>
      <c r="G11" s="894">
        <v>1490860</v>
      </c>
      <c r="H11" s="894">
        <v>1563108</v>
      </c>
      <c r="I11" s="895"/>
      <c r="J11" s="896">
        <v>6.1890866602469341E-2</v>
      </c>
      <c r="K11" s="897">
        <v>80725</v>
      </c>
      <c r="L11" s="898">
        <v>-2.0623275768084204E-2</v>
      </c>
      <c r="M11" s="897">
        <v>-28564</v>
      </c>
      <c r="N11" s="898">
        <v>4.3572559129448241E-2</v>
      </c>
      <c r="O11" s="897">
        <v>59105</v>
      </c>
      <c r="P11" s="898">
        <v>5.3181103407936581E-2</v>
      </c>
      <c r="Q11" s="894">
        <f t="shared" si="0"/>
        <v>75282</v>
      </c>
      <c r="R11" s="898">
        <f>[1]Cuadro2_ampl!P8</f>
        <v>5.3320053747282659E-2</v>
      </c>
      <c r="S11" s="897">
        <f>[1]Cuadro2_ampl!Q8</f>
        <v>79126</v>
      </c>
    </row>
    <row r="12" spans="1:19" x14ac:dyDescent="0.25">
      <c r="B12" s="899" t="s">
        <v>355</v>
      </c>
      <c r="C12" s="900">
        <v>429437</v>
      </c>
      <c r="D12" s="900">
        <v>467298</v>
      </c>
      <c r="E12" s="900">
        <v>473559</v>
      </c>
      <c r="F12" s="900">
        <v>487549</v>
      </c>
      <c r="G12" s="900">
        <v>515590</v>
      </c>
      <c r="H12" s="900">
        <v>542351</v>
      </c>
      <c r="I12" s="901"/>
      <c r="J12" s="889">
        <v>8.8164270894217411E-2</v>
      </c>
      <c r="K12" s="890">
        <v>37861</v>
      </c>
      <c r="L12" s="892">
        <v>1.3398302582078303E-2</v>
      </c>
      <c r="M12" s="890">
        <v>6261</v>
      </c>
      <c r="N12" s="892">
        <v>2.9542253446772193E-2</v>
      </c>
      <c r="O12" s="890">
        <v>13990</v>
      </c>
      <c r="P12" s="892">
        <v>5.7514219083620421E-2</v>
      </c>
      <c r="Q12" s="887">
        <f t="shared" si="0"/>
        <v>28041</v>
      </c>
      <c r="R12" s="892">
        <f>[1]Cuadro2_ampl!P9</f>
        <v>5.6491562303375265E-2</v>
      </c>
      <c r="S12" s="890">
        <f>[1]Cuadro2_ampl!Q9</f>
        <v>29000</v>
      </c>
    </row>
    <row r="13" spans="1:19" x14ac:dyDescent="0.25">
      <c r="B13" s="886" t="s">
        <v>356</v>
      </c>
      <c r="C13" s="887">
        <v>490680</v>
      </c>
      <c r="D13" s="887">
        <v>515590</v>
      </c>
      <c r="E13" s="887">
        <v>506355</v>
      </c>
      <c r="F13" s="887">
        <v>529632</v>
      </c>
      <c r="G13" s="887">
        <v>560619</v>
      </c>
      <c r="H13" s="887">
        <v>590282</v>
      </c>
      <c r="I13" s="888"/>
      <c r="J13" s="889">
        <v>5.076628352490431E-2</v>
      </c>
      <c r="K13" s="890">
        <v>24910</v>
      </c>
      <c r="L13" s="892">
        <v>-1.7911518842491092E-2</v>
      </c>
      <c r="M13" s="890">
        <v>-9235</v>
      </c>
      <c r="N13" s="892">
        <v>4.5969724797819689E-2</v>
      </c>
      <c r="O13" s="890">
        <v>23277</v>
      </c>
      <c r="P13" s="892">
        <v>5.8506661228928669E-2</v>
      </c>
      <c r="Q13" s="887">
        <f t="shared" si="0"/>
        <v>30987</v>
      </c>
      <c r="R13" s="892">
        <f>[1]Cuadro2_ampl!P10</f>
        <v>5.8623299389878758E-2</v>
      </c>
      <c r="S13" s="890">
        <f>[1]Cuadro2_ampl!Q10</f>
        <v>32688</v>
      </c>
    </row>
    <row r="14" spans="1:19" x14ac:dyDescent="0.25">
      <c r="B14" s="902" t="s">
        <v>357</v>
      </c>
      <c r="C14" s="903">
        <v>384195</v>
      </c>
      <c r="D14" s="903">
        <v>402149</v>
      </c>
      <c r="E14" s="903">
        <v>376559</v>
      </c>
      <c r="F14" s="903">
        <v>398397</v>
      </c>
      <c r="G14" s="903">
        <v>414651</v>
      </c>
      <c r="H14" s="903">
        <v>430475</v>
      </c>
      <c r="I14" s="904"/>
      <c r="J14" s="889">
        <v>4.67314775049128E-2</v>
      </c>
      <c r="K14" s="890">
        <v>17954</v>
      </c>
      <c r="L14" s="892">
        <v>-6.363313100368273E-2</v>
      </c>
      <c r="M14" s="890">
        <v>-25590</v>
      </c>
      <c r="N14" s="892">
        <v>5.7993568072997936E-2</v>
      </c>
      <c r="O14" s="890">
        <v>21838</v>
      </c>
      <c r="P14" s="892">
        <v>4.0798499988704773E-2</v>
      </c>
      <c r="Q14" s="887">
        <f t="shared" si="0"/>
        <v>16254</v>
      </c>
      <c r="R14" s="892">
        <f>[1]Cuadro2_ampl!P11</f>
        <v>4.2218977960812198E-2</v>
      </c>
      <c r="S14" s="890">
        <f>[1]Cuadro2_ampl!Q11</f>
        <v>17438</v>
      </c>
    </row>
    <row r="15" spans="1:19" x14ac:dyDescent="0.25">
      <c r="B15" s="880" t="s">
        <v>358</v>
      </c>
      <c r="C15" s="881">
        <v>1054275</v>
      </c>
      <c r="D15" s="881">
        <v>1115183</v>
      </c>
      <c r="E15" s="881">
        <v>1124230</v>
      </c>
      <c r="F15" s="881">
        <v>1222142</v>
      </c>
      <c r="G15" s="881">
        <v>1313437</v>
      </c>
      <c r="H15" s="881">
        <v>1400697</v>
      </c>
      <c r="I15" s="882"/>
      <c r="J15" s="883">
        <v>5.7772402836072212E-2</v>
      </c>
      <c r="K15" s="884">
        <v>60908</v>
      </c>
      <c r="L15" s="905">
        <v>8.1125698652149136E-3</v>
      </c>
      <c r="M15" s="884">
        <v>9047</v>
      </c>
      <c r="N15" s="905">
        <v>8.7092498865890322E-2</v>
      </c>
      <c r="O15" s="884">
        <v>97912</v>
      </c>
      <c r="P15" s="905">
        <v>7.4700812180581222E-2</v>
      </c>
      <c r="Q15" s="881">
        <f t="shared" si="0"/>
        <v>91295</v>
      </c>
      <c r="R15" s="905">
        <f>[1]Cuadro2_ampl!P12</f>
        <v>7.6506108822112173E-2</v>
      </c>
      <c r="S15" s="884">
        <f>[1]Cuadro2_ampl!Q12</f>
        <v>99546</v>
      </c>
    </row>
    <row r="16" spans="1:19" x14ac:dyDescent="0.25">
      <c r="B16" s="886" t="s">
        <v>355</v>
      </c>
      <c r="C16" s="887">
        <v>277636</v>
      </c>
      <c r="D16" s="887">
        <v>310719</v>
      </c>
      <c r="E16" s="887">
        <v>337667</v>
      </c>
      <c r="F16" s="887">
        <v>378893</v>
      </c>
      <c r="G16" s="887">
        <v>419029</v>
      </c>
      <c r="H16" s="887">
        <v>454837</v>
      </c>
      <c r="I16" s="888"/>
      <c r="J16" s="889">
        <v>0.11915961906957317</v>
      </c>
      <c r="K16" s="890">
        <v>33083</v>
      </c>
      <c r="L16" s="892">
        <v>8.6727879531023122E-2</v>
      </c>
      <c r="M16" s="890">
        <v>26948</v>
      </c>
      <c r="N16" s="892">
        <v>0.12209069882458157</v>
      </c>
      <c r="O16" s="890">
        <v>41226</v>
      </c>
      <c r="P16" s="892">
        <v>0.10592964240563951</v>
      </c>
      <c r="Q16" s="887">
        <f t="shared" si="0"/>
        <v>40136</v>
      </c>
      <c r="R16" s="892">
        <f>[1]Cuadro2_ampl!P13</f>
        <v>9.8125516062521401E-2</v>
      </c>
      <c r="S16" s="890">
        <f>[1]Cuadro2_ampl!Q13</f>
        <v>40643</v>
      </c>
    </row>
    <row r="17" spans="2:21" x14ac:dyDescent="0.25">
      <c r="B17" s="886" t="s">
        <v>356</v>
      </c>
      <c r="C17" s="887">
        <v>427294</v>
      </c>
      <c r="D17" s="887">
        <v>442658</v>
      </c>
      <c r="E17" s="887">
        <v>443395</v>
      </c>
      <c r="F17" s="887">
        <v>474372</v>
      </c>
      <c r="G17" s="887">
        <v>508082</v>
      </c>
      <c r="H17" s="887">
        <v>541109</v>
      </c>
      <c r="I17" s="888"/>
      <c r="J17" s="889">
        <v>3.5956507697276319E-2</v>
      </c>
      <c r="K17" s="890">
        <v>15364</v>
      </c>
      <c r="L17" s="892">
        <v>1.6649422353147703E-3</v>
      </c>
      <c r="M17" s="890">
        <v>737</v>
      </c>
      <c r="N17" s="892">
        <v>6.9863214515274219E-2</v>
      </c>
      <c r="O17" s="890">
        <v>30977</v>
      </c>
      <c r="P17" s="892">
        <v>7.1062372989974198E-2</v>
      </c>
      <c r="Q17" s="887">
        <f t="shared" si="0"/>
        <v>33710</v>
      </c>
      <c r="R17" s="892">
        <f>[1]Cuadro2_ampl!P14</f>
        <v>7.3852687563877417E-2</v>
      </c>
      <c r="S17" s="890">
        <f>[1]Cuadro2_ampl!Q14</f>
        <v>37214</v>
      </c>
    </row>
    <row r="18" spans="2:21" x14ac:dyDescent="0.25">
      <c r="B18" s="902" t="s">
        <v>357</v>
      </c>
      <c r="C18" s="903">
        <v>349345</v>
      </c>
      <c r="D18" s="903">
        <v>361806</v>
      </c>
      <c r="E18" s="903">
        <v>343168</v>
      </c>
      <c r="F18" s="903">
        <v>368877</v>
      </c>
      <c r="G18" s="903">
        <v>386326</v>
      </c>
      <c r="H18" s="903">
        <v>404751</v>
      </c>
      <c r="I18" s="904"/>
      <c r="J18" s="906">
        <v>3.5669610270649299E-2</v>
      </c>
      <c r="K18" s="907">
        <v>12461</v>
      </c>
      <c r="L18" s="909">
        <v>-5.151379468554973E-2</v>
      </c>
      <c r="M18" s="907">
        <v>-18638</v>
      </c>
      <c r="N18" s="909">
        <v>7.4916658895934463E-2</v>
      </c>
      <c r="O18" s="907">
        <v>25709</v>
      </c>
      <c r="P18" s="909">
        <v>4.7303030549478597E-2</v>
      </c>
      <c r="Q18" s="903">
        <f t="shared" si="0"/>
        <v>17449</v>
      </c>
      <c r="R18" s="909">
        <f>[1]Cuadro2_ampl!P15</f>
        <v>5.6620077167664817E-2</v>
      </c>
      <c r="S18" s="907">
        <f>[1]Cuadro2_ampl!Q15</f>
        <v>21689</v>
      </c>
    </row>
    <row r="19" spans="2:21" ht="15" customHeight="1" x14ac:dyDescent="0.25">
      <c r="B19" s="880" t="s">
        <v>359</v>
      </c>
      <c r="C19" s="881">
        <v>250037</v>
      </c>
      <c r="D19" s="881">
        <v>269854</v>
      </c>
      <c r="E19" s="881">
        <v>232243</v>
      </c>
      <c r="F19" s="881">
        <v>193436</v>
      </c>
      <c r="G19" s="881">
        <v>177423</v>
      </c>
      <c r="H19" s="881">
        <v>162411</v>
      </c>
      <c r="I19" s="882"/>
      <c r="J19" s="911">
        <v>7.92562700720294E-2</v>
      </c>
      <c r="K19" s="912">
        <v>19817</v>
      </c>
      <c r="L19" s="913">
        <v>-0.13937536593861866</v>
      </c>
      <c r="M19" s="912">
        <v>-37611</v>
      </c>
      <c r="N19" s="913">
        <v>-0.16709653251120593</v>
      </c>
      <c r="O19" s="912">
        <v>-38807</v>
      </c>
      <c r="P19" s="913">
        <v>-8.2781902024442244E-2</v>
      </c>
      <c r="Q19" s="1002">
        <f t="shared" si="0"/>
        <v>-16013</v>
      </c>
      <c r="R19" s="913">
        <f>[1]Cuadro2_ampl!P16</f>
        <v>-0.11168784287128553</v>
      </c>
      <c r="S19" s="912">
        <f>[1]Cuadro2_ampl!Q16</f>
        <v>-20420</v>
      </c>
    </row>
    <row r="20" spans="2:21" x14ac:dyDescent="0.25">
      <c r="B20" s="886" t="s">
        <v>355</v>
      </c>
      <c r="C20" s="887">
        <v>151801</v>
      </c>
      <c r="D20" s="887">
        <v>156579</v>
      </c>
      <c r="E20" s="887">
        <v>135892</v>
      </c>
      <c r="F20" s="887">
        <v>108656</v>
      </c>
      <c r="G20" s="887">
        <v>96561</v>
      </c>
      <c r="H20" s="887">
        <v>87514</v>
      </c>
      <c r="I20" s="888"/>
      <c r="J20" s="889">
        <v>3.1475418475504169E-2</v>
      </c>
      <c r="K20" s="890">
        <v>4778</v>
      </c>
      <c r="L20" s="892">
        <v>-0.13211861105256772</v>
      </c>
      <c r="M20" s="890">
        <v>-20687</v>
      </c>
      <c r="N20" s="892">
        <v>-0.20042386601124418</v>
      </c>
      <c r="O20" s="890">
        <v>-27236</v>
      </c>
      <c r="P20" s="892">
        <v>-0.11131460756884115</v>
      </c>
      <c r="Q20" s="887">
        <f t="shared" si="0"/>
        <v>-12095</v>
      </c>
      <c r="R20" s="892">
        <f>[1]Cuadro2_ampl!P17</f>
        <v>-0.11741984932985061</v>
      </c>
      <c r="S20" s="890">
        <f>[1]Cuadro2_ampl!Q17</f>
        <v>-11643</v>
      </c>
    </row>
    <row r="21" spans="2:21" x14ac:dyDescent="0.25">
      <c r="B21" s="886" t="s">
        <v>356</v>
      </c>
      <c r="C21" s="887">
        <v>63386</v>
      </c>
      <c r="D21" s="887">
        <v>72932</v>
      </c>
      <c r="E21" s="887">
        <v>62960</v>
      </c>
      <c r="F21" s="887">
        <v>55260</v>
      </c>
      <c r="G21" s="887">
        <v>52537</v>
      </c>
      <c r="H21" s="887">
        <v>49173</v>
      </c>
      <c r="I21" s="888"/>
      <c r="J21" s="889">
        <v>0.15060107910264087</v>
      </c>
      <c r="K21" s="890">
        <v>9546</v>
      </c>
      <c r="L21" s="892">
        <v>-0.13673010475511438</v>
      </c>
      <c r="M21" s="890">
        <v>-9972</v>
      </c>
      <c r="N21" s="892">
        <v>-0.12229987293519695</v>
      </c>
      <c r="O21" s="890">
        <v>-7700</v>
      </c>
      <c r="P21" s="892">
        <v>-4.9276149113282708E-2</v>
      </c>
      <c r="Q21" s="887">
        <f t="shared" si="0"/>
        <v>-2723</v>
      </c>
      <c r="R21" s="892">
        <f>[1]Cuadro2_ampl!P18</f>
        <v>-8.4284623549786719E-2</v>
      </c>
      <c r="S21" s="890">
        <f>[1]Cuadro2_ampl!Q18</f>
        <v>-4526</v>
      </c>
    </row>
    <row r="22" spans="2:21" x14ac:dyDescent="0.25">
      <c r="B22" s="902" t="s">
        <v>357</v>
      </c>
      <c r="C22" s="903">
        <v>34850</v>
      </c>
      <c r="D22" s="903">
        <v>40343</v>
      </c>
      <c r="E22" s="903">
        <v>33391</v>
      </c>
      <c r="F22" s="903">
        <v>29520</v>
      </c>
      <c r="G22" s="903">
        <v>28325</v>
      </c>
      <c r="H22" s="903">
        <v>25724</v>
      </c>
      <c r="I22" s="904"/>
      <c r="J22" s="906">
        <v>0.15761836441893839</v>
      </c>
      <c r="K22" s="907">
        <v>5493</v>
      </c>
      <c r="L22" s="909">
        <v>-0.17232233596906521</v>
      </c>
      <c r="M22" s="907">
        <v>-6952</v>
      </c>
      <c r="N22" s="909">
        <v>-0.11592944206522715</v>
      </c>
      <c r="O22" s="907">
        <v>-3871</v>
      </c>
      <c r="P22" s="909">
        <v>-4.0481029810298108E-2</v>
      </c>
      <c r="Q22" s="903">
        <f t="shared" si="0"/>
        <v>-1195</v>
      </c>
      <c r="R22" s="909">
        <f>[1]Cuadro2_ampl!P19</f>
        <v>-0.14181818181818184</v>
      </c>
      <c r="S22" s="907">
        <f>[1]Cuadro2_ampl!Q19</f>
        <v>-4251</v>
      </c>
    </row>
    <row r="23" spans="2:21" x14ac:dyDescent="0.25">
      <c r="B23" s="914"/>
      <c r="C23" s="914"/>
      <c r="D23" s="914"/>
      <c r="E23" s="914"/>
      <c r="F23" s="914"/>
      <c r="G23" s="914"/>
      <c r="H23" s="914"/>
      <c r="I23" s="914"/>
      <c r="J23" s="914"/>
      <c r="K23" s="914"/>
      <c r="L23" s="914"/>
      <c r="M23" s="914"/>
      <c r="N23" s="914"/>
      <c r="O23" s="914"/>
      <c r="P23" s="914"/>
      <c r="Q23" s="914"/>
      <c r="R23" s="914"/>
      <c r="S23" s="914"/>
    </row>
    <row r="24" spans="2:21" x14ac:dyDescent="0.25">
      <c r="B24" s="915"/>
      <c r="C24" s="1041" t="s">
        <v>350</v>
      </c>
      <c r="D24" s="1041"/>
      <c r="E24" s="1041"/>
      <c r="F24" s="1041"/>
      <c r="G24" s="1041"/>
      <c r="H24" s="1041"/>
      <c r="I24" s="1041"/>
      <c r="J24" s="1041" t="s">
        <v>351</v>
      </c>
      <c r="K24" s="1041"/>
      <c r="L24" s="1041"/>
      <c r="M24" s="1041"/>
      <c r="N24" s="1041"/>
      <c r="O24" s="1041"/>
      <c r="P24" s="1041"/>
      <c r="Q24" s="1041"/>
      <c r="R24" s="1041"/>
      <c r="S24" s="1041"/>
    </row>
    <row r="25" spans="2:21" ht="24" customHeight="1" x14ac:dyDescent="0.25">
      <c r="B25" s="915"/>
      <c r="C25" s="1042"/>
      <c r="D25" s="1042"/>
      <c r="E25" s="1042"/>
      <c r="F25" s="1042"/>
      <c r="G25" s="1042"/>
      <c r="H25" s="1042"/>
      <c r="I25" s="1042"/>
      <c r="J25" s="1042">
        <v>43830</v>
      </c>
      <c r="K25" s="1043"/>
      <c r="L25" s="1044">
        <v>44196</v>
      </c>
      <c r="M25" s="1044"/>
      <c r="N25" s="1044">
        <v>44561</v>
      </c>
      <c r="O25" s="1044"/>
      <c r="P25" s="1044">
        <v>44926</v>
      </c>
      <c r="Q25" s="1044"/>
      <c r="R25" s="1044">
        <f>R6</f>
        <v>45260</v>
      </c>
      <c r="S25" s="1044"/>
    </row>
    <row r="26" spans="2:21" x14ac:dyDescent="0.25">
      <c r="B26" s="870"/>
      <c r="C26" s="871">
        <v>43465</v>
      </c>
      <c r="D26" s="871">
        <v>43830</v>
      </c>
      <c r="E26" s="871">
        <v>44196</v>
      </c>
      <c r="F26" s="871">
        <v>44561</v>
      </c>
      <c r="G26" s="871">
        <v>44926</v>
      </c>
      <c r="H26" s="871">
        <f>H7</f>
        <v>45260</v>
      </c>
      <c r="I26" s="871"/>
      <c r="J26" s="871" t="s">
        <v>31</v>
      </c>
      <c r="K26" s="871" t="s">
        <v>352</v>
      </c>
      <c r="L26" s="871" t="s">
        <v>31</v>
      </c>
      <c r="M26" s="871" t="s">
        <v>352</v>
      </c>
      <c r="N26" s="871" t="s">
        <v>31</v>
      </c>
      <c r="O26" s="871" t="s">
        <v>352</v>
      </c>
      <c r="P26" s="871" t="s">
        <v>31</v>
      </c>
      <c r="Q26" s="871" t="s">
        <v>352</v>
      </c>
      <c r="R26" s="871" t="s">
        <v>31</v>
      </c>
      <c r="S26" s="871" t="s">
        <v>352</v>
      </c>
    </row>
    <row r="27" spans="2:21" x14ac:dyDescent="0.25">
      <c r="B27" s="872" t="s">
        <v>75</v>
      </c>
      <c r="C27" s="873">
        <v>1320659</v>
      </c>
      <c r="D27" s="873">
        <v>1411021</v>
      </c>
      <c r="E27" s="873">
        <v>1427207</v>
      </c>
      <c r="F27" s="873">
        <v>1569205</v>
      </c>
      <c r="G27" s="873">
        <v>1727429</v>
      </c>
      <c r="H27" s="873">
        <v>1886405</v>
      </c>
      <c r="I27" s="874"/>
      <c r="J27" s="875">
        <v>6.842190149008931E-2</v>
      </c>
      <c r="K27" s="876">
        <v>90362</v>
      </c>
      <c r="L27" s="877">
        <v>1.1471126227037054E-2</v>
      </c>
      <c r="M27" s="873">
        <v>16186</v>
      </c>
      <c r="N27" s="878">
        <v>9.9493626362538778E-2</v>
      </c>
      <c r="O27" s="873">
        <v>141998</v>
      </c>
      <c r="P27" s="878">
        <v>0.10083067540569912</v>
      </c>
      <c r="Q27" s="873">
        <f>G27-F27</f>
        <v>158224</v>
      </c>
      <c r="R27" s="878">
        <f>[1]Cuadro2_ampl!P24</f>
        <v>0.10557303684237351</v>
      </c>
      <c r="S27" s="879">
        <f>[1]Cuadro2_ampl!Q24</f>
        <v>180136</v>
      </c>
    </row>
    <row r="28" spans="2:21" ht="15" customHeight="1" x14ac:dyDescent="0.25">
      <c r="B28" s="916" t="s">
        <v>360</v>
      </c>
      <c r="C28" s="917">
        <v>52274</v>
      </c>
      <c r="D28" s="917">
        <v>60438</v>
      </c>
      <c r="E28" s="917">
        <v>61411</v>
      </c>
      <c r="F28" s="917">
        <v>62214</v>
      </c>
      <c r="G28" s="917">
        <v>65642</v>
      </c>
      <c r="H28" s="917">
        <v>69048</v>
      </c>
      <c r="I28" s="882"/>
      <c r="J28" s="918">
        <v>0.15617706699315148</v>
      </c>
      <c r="K28" s="917">
        <v>8164</v>
      </c>
      <c r="L28" s="919">
        <v>1.6099142923326371E-2</v>
      </c>
      <c r="M28" s="920">
        <v>973</v>
      </c>
      <c r="N28" s="919">
        <v>1.3075833319763586E-2</v>
      </c>
      <c r="O28" s="920">
        <v>803</v>
      </c>
      <c r="P28" s="919">
        <v>5.510013823255222E-2</v>
      </c>
      <c r="Q28" s="917">
        <f t="shared" ref="Q28:Q41" si="1">G28-F28</f>
        <v>3428</v>
      </c>
      <c r="R28" s="921">
        <f>[1]Cuadro2_ampl!P25</f>
        <v>8.7421452982030745E-2</v>
      </c>
      <c r="S28" s="920">
        <f>[1]Cuadro2_ampl!Q25</f>
        <v>5551</v>
      </c>
    </row>
    <row r="29" spans="2:21" x14ac:dyDescent="0.25">
      <c r="B29" s="886" t="s">
        <v>361</v>
      </c>
      <c r="C29" s="887">
        <v>224714</v>
      </c>
      <c r="D29" s="887">
        <v>246617</v>
      </c>
      <c r="E29" s="887">
        <v>254644</v>
      </c>
      <c r="F29" s="887">
        <v>292469</v>
      </c>
      <c r="G29" s="887">
        <v>351993</v>
      </c>
      <c r="H29" s="887">
        <v>418275</v>
      </c>
      <c r="I29" s="888"/>
      <c r="J29" s="889">
        <v>9.747056258177067E-2</v>
      </c>
      <c r="K29" s="887">
        <v>21903</v>
      </c>
      <c r="L29" s="892">
        <v>3.2548445565390827E-2</v>
      </c>
      <c r="M29" s="890">
        <v>8027</v>
      </c>
      <c r="N29" s="892">
        <v>0.14854070781169004</v>
      </c>
      <c r="O29" s="890">
        <v>37825</v>
      </c>
      <c r="P29" s="892">
        <v>0.20352242459884629</v>
      </c>
      <c r="Q29" s="887">
        <f t="shared" si="1"/>
        <v>59524</v>
      </c>
      <c r="R29" s="891">
        <f>[1]Cuadro2_ampl!P26</f>
        <v>0.21859021981383564</v>
      </c>
      <c r="S29" s="890">
        <f>[1]Cuadro2_ampl!Q26</f>
        <v>75030</v>
      </c>
    </row>
    <row r="30" spans="2:21" x14ac:dyDescent="0.25">
      <c r="B30" s="886" t="s">
        <v>362</v>
      </c>
      <c r="C30" s="887">
        <v>235924</v>
      </c>
      <c r="D30" s="887">
        <v>250318</v>
      </c>
      <c r="E30" s="887">
        <v>253202</v>
      </c>
      <c r="F30" s="887">
        <v>291129</v>
      </c>
      <c r="G30" s="887">
        <v>322595</v>
      </c>
      <c r="H30" s="887">
        <v>339496</v>
      </c>
      <c r="I30" s="888"/>
      <c r="J30" s="889">
        <v>6.1011173089638993E-2</v>
      </c>
      <c r="K30" s="887">
        <v>14394</v>
      </c>
      <c r="L30" s="892">
        <v>1.1521344849351633E-2</v>
      </c>
      <c r="M30" s="890">
        <v>2884</v>
      </c>
      <c r="N30" s="892">
        <v>0.14978949613352177</v>
      </c>
      <c r="O30" s="890">
        <v>37927</v>
      </c>
      <c r="P30" s="892">
        <v>0.1080826712556977</v>
      </c>
      <c r="Q30" s="887">
        <f t="shared" si="1"/>
        <v>31466</v>
      </c>
      <c r="R30" s="891">
        <f>[1]Cuadro2_ampl!P27</f>
        <v>7.0256297090255604E-2</v>
      </c>
      <c r="S30" s="890">
        <f>[1]Cuadro2_ampl!Q27</f>
        <v>22286</v>
      </c>
    </row>
    <row r="31" spans="2:21" x14ac:dyDescent="0.25">
      <c r="B31" s="886" t="s">
        <v>363</v>
      </c>
      <c r="C31" s="887">
        <v>94802</v>
      </c>
      <c r="D31" s="887">
        <v>96748</v>
      </c>
      <c r="E31" s="887">
        <v>88465</v>
      </c>
      <c r="F31" s="887">
        <v>91795</v>
      </c>
      <c r="G31" s="887">
        <v>97929</v>
      </c>
      <c r="H31" s="887">
        <v>104732</v>
      </c>
      <c r="I31" s="888"/>
      <c r="J31" s="889">
        <v>2.0526993101411373E-2</v>
      </c>
      <c r="K31" s="887">
        <v>1946</v>
      </c>
      <c r="L31" s="892">
        <v>-8.5614172902799046E-2</v>
      </c>
      <c r="M31" s="890">
        <v>-8283</v>
      </c>
      <c r="N31" s="892">
        <v>3.764200531283568E-2</v>
      </c>
      <c r="O31" s="890">
        <v>3330</v>
      </c>
      <c r="P31" s="892">
        <v>6.6822811699983609E-2</v>
      </c>
      <c r="Q31" s="887">
        <f t="shared" si="1"/>
        <v>6134</v>
      </c>
      <c r="R31" s="891">
        <f>[1]Cuadro2_ampl!P28</f>
        <v>7.3601771362965307E-2</v>
      </c>
      <c r="S31" s="890">
        <f>[1]Cuadro2_ampl!Q28</f>
        <v>7180</v>
      </c>
    </row>
    <row r="32" spans="2:21" x14ac:dyDescent="0.25">
      <c r="B32" s="886" t="s">
        <v>364</v>
      </c>
      <c r="C32" s="887">
        <v>166579</v>
      </c>
      <c r="D32" s="887">
        <v>170785</v>
      </c>
      <c r="E32" s="887">
        <v>156437</v>
      </c>
      <c r="F32" s="887">
        <v>169990</v>
      </c>
      <c r="G32" s="887">
        <v>175956</v>
      </c>
      <c r="H32" s="887">
        <v>181772</v>
      </c>
      <c r="I32" s="888"/>
      <c r="J32" s="889">
        <v>2.5249281121870082E-2</v>
      </c>
      <c r="K32" s="887">
        <v>4206</v>
      </c>
      <c r="L32" s="892">
        <v>-8.4012061949234385E-2</v>
      </c>
      <c r="M32" s="890">
        <v>-14348</v>
      </c>
      <c r="N32" s="892">
        <v>8.6635514616107523E-2</v>
      </c>
      <c r="O32" s="890">
        <v>13553</v>
      </c>
      <c r="P32" s="892">
        <v>3.5096182128360409E-2</v>
      </c>
      <c r="Q32" s="887">
        <f t="shared" si="1"/>
        <v>5966</v>
      </c>
      <c r="R32" s="891">
        <f>[1]Cuadro2_ampl!P29</f>
        <v>3.7843146211117729E-2</v>
      </c>
      <c r="S32" s="890">
        <f>[1]Cuadro2_ampl!Q29</f>
        <v>6628</v>
      </c>
      <c r="U32" s="922"/>
    </row>
    <row r="33" spans="2:23" x14ac:dyDescent="0.25">
      <c r="B33" s="886" t="s">
        <v>365</v>
      </c>
      <c r="C33" s="887">
        <v>132491</v>
      </c>
      <c r="D33" s="887">
        <v>151340</v>
      </c>
      <c r="E33" s="887">
        <v>154547</v>
      </c>
      <c r="F33" s="887">
        <v>170517</v>
      </c>
      <c r="G33" s="887">
        <v>187214</v>
      </c>
      <c r="H33" s="887">
        <v>207269</v>
      </c>
      <c r="I33" s="888"/>
      <c r="J33" s="889">
        <v>0.14226626714267376</v>
      </c>
      <c r="K33" s="887">
        <v>18849</v>
      </c>
      <c r="L33" s="892">
        <v>2.1190696445090529E-2</v>
      </c>
      <c r="M33" s="890">
        <v>3207</v>
      </c>
      <c r="N33" s="892">
        <v>0.10333426077503938</v>
      </c>
      <c r="O33" s="890">
        <v>15970</v>
      </c>
      <c r="P33" s="892">
        <v>9.7919855498278752E-2</v>
      </c>
      <c r="Q33" s="887">
        <f t="shared" si="1"/>
        <v>16697</v>
      </c>
      <c r="R33" s="891">
        <f>[1]Cuadro2_ampl!P30</f>
        <v>0.10789271129546085</v>
      </c>
      <c r="S33" s="890">
        <f>[1]Cuadro2_ampl!Q30</f>
        <v>20185</v>
      </c>
    </row>
    <row r="34" spans="2:23" x14ac:dyDescent="0.25">
      <c r="B34" s="923" t="s">
        <v>366</v>
      </c>
      <c r="C34" s="924">
        <v>7022</v>
      </c>
      <c r="D34" s="924">
        <v>9202</v>
      </c>
      <c r="E34" s="924">
        <v>11820</v>
      </c>
      <c r="F34" s="924">
        <v>15678</v>
      </c>
      <c r="G34" s="924">
        <v>19892</v>
      </c>
      <c r="H34" s="924">
        <v>22004</v>
      </c>
      <c r="I34" s="925"/>
      <c r="J34" s="926">
        <v>0.31045286243235548</v>
      </c>
      <c r="K34" s="924">
        <v>2180</v>
      </c>
      <c r="L34" s="927">
        <v>0.28450336883286242</v>
      </c>
      <c r="M34" s="928">
        <v>2618</v>
      </c>
      <c r="N34" s="927">
        <v>0.3263959390862945</v>
      </c>
      <c r="O34" s="928">
        <v>3858</v>
      </c>
      <c r="P34" s="927">
        <v>0.26878428370965679</v>
      </c>
      <c r="Q34" s="924">
        <f t="shared" si="1"/>
        <v>4214</v>
      </c>
      <c r="R34" s="929">
        <f>[1]Cuadro2_ampl!P31</f>
        <v>0.12253851647791048</v>
      </c>
      <c r="S34" s="928">
        <f>[1]Cuadro2_ampl!Q31</f>
        <v>2402</v>
      </c>
    </row>
    <row r="35" spans="2:23" x14ac:dyDescent="0.25">
      <c r="B35" s="923" t="s">
        <v>367</v>
      </c>
      <c r="C35" s="924">
        <v>171</v>
      </c>
      <c r="D35" s="924">
        <v>236</v>
      </c>
      <c r="E35" s="924">
        <v>293</v>
      </c>
      <c r="F35" s="924">
        <v>388</v>
      </c>
      <c r="G35" s="924">
        <v>233</v>
      </c>
      <c r="H35" s="924">
        <v>193</v>
      </c>
      <c r="I35" s="925"/>
      <c r="J35" s="926">
        <v>0.38011695906432741</v>
      </c>
      <c r="K35" s="924">
        <v>65</v>
      </c>
      <c r="L35" s="927">
        <v>0.24152542372881358</v>
      </c>
      <c r="M35" s="928">
        <v>57</v>
      </c>
      <c r="N35" s="927">
        <v>0.32423208191126274</v>
      </c>
      <c r="O35" s="928">
        <v>95</v>
      </c>
      <c r="P35" s="927">
        <v>-0.39948453608247425</v>
      </c>
      <c r="Q35" s="924">
        <f t="shared" si="1"/>
        <v>-155</v>
      </c>
      <c r="R35" s="929">
        <f>[1]Cuadro2_ampl!P32</f>
        <v>-0.27715355805243447</v>
      </c>
      <c r="S35" s="928">
        <f>[1]Cuadro2_ampl!Q32</f>
        <v>-74</v>
      </c>
    </row>
    <row r="36" spans="2:23" x14ac:dyDescent="0.25">
      <c r="B36" s="923" t="s">
        <v>368</v>
      </c>
      <c r="C36" s="924">
        <v>29845</v>
      </c>
      <c r="D36" s="924">
        <v>37073</v>
      </c>
      <c r="E36" s="924">
        <v>46805</v>
      </c>
      <c r="F36" s="924">
        <v>56289</v>
      </c>
      <c r="G36" s="924">
        <v>61732</v>
      </c>
      <c r="H36" s="924">
        <v>66521</v>
      </c>
      <c r="I36" s="925"/>
      <c r="J36" s="926">
        <v>0.24218462053945378</v>
      </c>
      <c r="K36" s="924">
        <v>7228</v>
      </c>
      <c r="L36" s="927">
        <v>0.26250910366034574</v>
      </c>
      <c r="M36" s="928">
        <v>9732</v>
      </c>
      <c r="N36" s="927">
        <v>0.20262792436705479</v>
      </c>
      <c r="O36" s="928">
        <v>9484</v>
      </c>
      <c r="P36" s="927">
        <v>9.6697400913144715E-2</v>
      </c>
      <c r="Q36" s="924">
        <f t="shared" si="1"/>
        <v>5443</v>
      </c>
      <c r="R36" s="929">
        <f>[1]Cuadro2_ampl!P33</f>
        <v>6.7393013590924422E-2</v>
      </c>
      <c r="S36" s="928">
        <f>[1]Cuadro2_ampl!Q33</f>
        <v>4200</v>
      </c>
    </row>
    <row r="37" spans="2:23" x14ac:dyDescent="0.25">
      <c r="B37" s="923" t="s">
        <v>369</v>
      </c>
      <c r="C37" s="924">
        <v>21423</v>
      </c>
      <c r="D37" s="924">
        <v>24365</v>
      </c>
      <c r="E37" s="924">
        <v>24374</v>
      </c>
      <c r="F37" s="924">
        <v>23330</v>
      </c>
      <c r="G37" s="924">
        <v>22270</v>
      </c>
      <c r="H37" s="924">
        <v>26831</v>
      </c>
      <c r="I37" s="925"/>
      <c r="J37" s="926">
        <v>0.13732903888344294</v>
      </c>
      <c r="K37" s="924">
        <v>2942</v>
      </c>
      <c r="L37" s="927">
        <v>3.6938231069161276E-4</v>
      </c>
      <c r="M37" s="928">
        <v>9</v>
      </c>
      <c r="N37" s="927">
        <v>-4.2832526462624143E-2</v>
      </c>
      <c r="O37" s="928">
        <v>-1044</v>
      </c>
      <c r="P37" s="927">
        <v>-4.5435062151735983E-2</v>
      </c>
      <c r="Q37" s="924">
        <f t="shared" si="1"/>
        <v>-1060</v>
      </c>
      <c r="R37" s="929">
        <f>[1]Cuadro2_ampl!P34</f>
        <v>0.18396434560056485</v>
      </c>
      <c r="S37" s="928">
        <f>[1]Cuadro2_ampl!Q34</f>
        <v>4169</v>
      </c>
    </row>
    <row r="38" spans="2:23" x14ac:dyDescent="0.25">
      <c r="B38" s="923" t="s">
        <v>370</v>
      </c>
      <c r="C38" s="924">
        <v>73552</v>
      </c>
      <c r="D38" s="924">
        <v>80417</v>
      </c>
      <c r="E38" s="924">
        <v>71239</v>
      </c>
      <c r="F38" s="924">
        <v>74832</v>
      </c>
      <c r="G38" s="924">
        <v>83087</v>
      </c>
      <c r="H38" s="924">
        <v>91720</v>
      </c>
      <c r="I38" s="925"/>
      <c r="J38" s="926">
        <v>9.333532738742667E-2</v>
      </c>
      <c r="K38" s="924">
        <v>6865</v>
      </c>
      <c r="L38" s="927">
        <v>-0.11413009687006481</v>
      </c>
      <c r="M38" s="928">
        <v>-9178</v>
      </c>
      <c r="N38" s="927">
        <v>5.0435856763851206E-2</v>
      </c>
      <c r="O38" s="928">
        <v>3593</v>
      </c>
      <c r="P38" s="927">
        <v>0.11031376951036997</v>
      </c>
      <c r="Q38" s="924">
        <f t="shared" si="1"/>
        <v>8255</v>
      </c>
      <c r="R38" s="929">
        <f>[1]Cuadro2_ampl!P35</f>
        <v>0.11538087362583904</v>
      </c>
      <c r="S38" s="928">
        <f>[1]Cuadro2_ampl!Q35</f>
        <v>9488</v>
      </c>
    </row>
    <row r="39" spans="2:23" x14ac:dyDescent="0.25">
      <c r="B39" s="923" t="s">
        <v>371</v>
      </c>
      <c r="C39" s="924">
        <v>478</v>
      </c>
      <c r="D39" s="924">
        <v>47</v>
      </c>
      <c r="E39" s="924">
        <v>16</v>
      </c>
      <c r="F39" s="924">
        <v>0</v>
      </c>
      <c r="G39" s="924">
        <v>0</v>
      </c>
      <c r="H39" s="924">
        <v>0</v>
      </c>
      <c r="I39" s="925"/>
      <c r="J39" s="926">
        <v>-0.90167364016736395</v>
      </c>
      <c r="K39" s="924">
        <v>-431</v>
      </c>
      <c r="L39" s="927">
        <v>-0.65957446808510634</v>
      </c>
      <c r="M39" s="928">
        <v>-31</v>
      </c>
      <c r="N39" s="927">
        <v>-1</v>
      </c>
      <c r="O39" s="928">
        <v>-16</v>
      </c>
      <c r="P39" s="927" t="s">
        <v>375</v>
      </c>
      <c r="Q39" s="924">
        <f t="shared" si="1"/>
        <v>0</v>
      </c>
      <c r="R39" s="929" t="str">
        <f>[1]Cuadro2_ampl!P36</f>
        <v>-</v>
      </c>
      <c r="S39" s="928">
        <f>[1]Cuadro2_ampl!Q36</f>
        <v>0</v>
      </c>
    </row>
    <row r="40" spans="2:23" x14ac:dyDescent="0.25">
      <c r="B40" s="886" t="s">
        <v>372</v>
      </c>
      <c r="C40" s="887">
        <v>406849</v>
      </c>
      <c r="D40" s="887">
        <v>426938</v>
      </c>
      <c r="E40" s="887">
        <v>450517</v>
      </c>
      <c r="F40" s="887">
        <v>482545</v>
      </c>
      <c r="G40" s="887">
        <v>517053</v>
      </c>
      <c r="H40" s="887">
        <v>555809</v>
      </c>
      <c r="I40" s="888"/>
      <c r="J40" s="889">
        <v>4.9377041605116467E-2</v>
      </c>
      <c r="K40" s="887">
        <v>20089</v>
      </c>
      <c r="L40" s="892">
        <v>5.5228159592259241E-2</v>
      </c>
      <c r="M40" s="890">
        <v>23579</v>
      </c>
      <c r="N40" s="892">
        <v>7.109165691860686E-2</v>
      </c>
      <c r="O40" s="890">
        <v>32028</v>
      </c>
      <c r="P40" s="892">
        <v>7.1512501424737529E-2</v>
      </c>
      <c r="Q40" s="887">
        <f t="shared" si="1"/>
        <v>34508</v>
      </c>
      <c r="R40" s="891">
        <f>[1]Cuadro2_ampl!P37</f>
        <v>8.2292210270510147E-2</v>
      </c>
      <c r="S40" s="890">
        <f>[1]Cuadro2_ampl!Q37</f>
        <v>42261</v>
      </c>
    </row>
    <row r="41" spans="2:23" x14ac:dyDescent="0.25">
      <c r="B41" s="902" t="s">
        <v>373</v>
      </c>
      <c r="C41" s="903">
        <v>7026</v>
      </c>
      <c r="D41" s="903">
        <v>7837</v>
      </c>
      <c r="E41" s="903">
        <v>7984</v>
      </c>
      <c r="F41" s="903">
        <v>8546</v>
      </c>
      <c r="G41" s="903">
        <v>9047</v>
      </c>
      <c r="H41" s="903">
        <v>10004</v>
      </c>
      <c r="I41" s="904"/>
      <c r="J41" s="906">
        <v>0.11542840876743532</v>
      </c>
      <c r="K41" s="903">
        <v>811</v>
      </c>
      <c r="L41" s="909">
        <v>1.8757177491387056E-2</v>
      </c>
      <c r="M41" s="907">
        <v>147</v>
      </c>
      <c r="N41" s="909">
        <v>7.039078156312617E-2</v>
      </c>
      <c r="O41" s="907">
        <v>562</v>
      </c>
      <c r="P41" s="909">
        <v>5.8623917622279365E-2</v>
      </c>
      <c r="Q41" s="903">
        <f t="shared" si="1"/>
        <v>501</v>
      </c>
      <c r="R41" s="908">
        <f>[1]Cuadro2_ampl!P38</f>
        <v>0.11291578596061846</v>
      </c>
      <c r="S41" s="907">
        <f>[1]Cuadro2_ampl!Q38</f>
        <v>1015</v>
      </c>
      <c r="U41" s="922"/>
      <c r="V41" s="922"/>
      <c r="W41" s="930"/>
    </row>
    <row r="42" spans="2:23" x14ac:dyDescent="0.25">
      <c r="B42" s="931" t="s">
        <v>374</v>
      </c>
      <c r="C42" s="932">
        <v>1.2526703184652961</v>
      </c>
      <c r="D42" s="932">
        <v>1.2652820209777229</v>
      </c>
      <c r="E42" s="932">
        <v>1.2694973448493636</v>
      </c>
      <c r="F42" s="932">
        <v>1.2839792757306434</v>
      </c>
      <c r="G42" s="932">
        <v>1.31519745522625</v>
      </c>
      <c r="H42" s="932">
        <v>1.3467616479509843</v>
      </c>
      <c r="I42" s="933"/>
      <c r="J42" s="935">
        <v>1.0067854507703089E-2</v>
      </c>
      <c r="K42" s="934">
        <v>1.2611702512426826E-2</v>
      </c>
      <c r="L42" s="935">
        <v>3.3315290992463886E-3</v>
      </c>
      <c r="M42" s="936">
        <v>4.2153238716406971E-3</v>
      </c>
      <c r="N42" s="935">
        <v>1.1407610216780828E-2</v>
      </c>
      <c r="O42" s="936">
        <v>1.4481930881279803E-2</v>
      </c>
      <c r="P42" s="935">
        <v>2.4313616337648503E-2</v>
      </c>
      <c r="Q42" s="934">
        <f>G42-F42</f>
        <v>3.1218179495606568E-2</v>
      </c>
      <c r="R42" s="937">
        <f>[1]Cuadro2_ampl!O39</f>
        <v>4.2153238716406971E-3</v>
      </c>
      <c r="S42" s="936">
        <f>[1]Cuadro2_ampl!P39</f>
        <v>2.7001173316206994E-2</v>
      </c>
    </row>
  </sheetData>
  <mergeCells count="15">
    <mergeCell ref="B3:R3"/>
    <mergeCell ref="C5:I6"/>
    <mergeCell ref="J5:S5"/>
    <mergeCell ref="J6:K6"/>
    <mergeCell ref="L6:M6"/>
    <mergeCell ref="R6:S6"/>
    <mergeCell ref="N6:O6"/>
    <mergeCell ref="P6:Q6"/>
    <mergeCell ref="C24:I25"/>
    <mergeCell ref="J24:S24"/>
    <mergeCell ref="J25:K25"/>
    <mergeCell ref="L25:M25"/>
    <mergeCell ref="R25:S25"/>
    <mergeCell ref="N25:O25"/>
    <mergeCell ref="P25:Q25"/>
  </mergeCells>
  <pageMargins left="0.7" right="0.7" top="0.75" bottom="0.75" header="0.3" footer="0.3"/>
  <pageSetup paperSize="9" scale="65"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EVO!C8:H8</xm:f>
              <xm:sqref>I8</xm:sqref>
            </x14:sparkline>
            <x14:sparkline>
              <xm:f>EVO!C9:H9</xm:f>
              <xm:sqref>I9</xm:sqref>
            </x14:sparkline>
            <x14:sparkline>
              <xm:f>EVO!C10:H10</xm:f>
              <xm:sqref>I10</xm:sqref>
            </x14:sparkline>
            <x14:sparkline>
              <xm:f>EVO!C11:H11</xm:f>
              <xm:sqref>I11</xm:sqref>
            </x14:sparkline>
            <x14:sparkline>
              <xm:f>EVO!C12:H12</xm:f>
              <xm:sqref>I12</xm:sqref>
            </x14:sparkline>
            <x14:sparkline>
              <xm:f>EVO!C13:H13</xm:f>
              <xm:sqref>I13</xm:sqref>
            </x14:sparkline>
            <x14:sparkline>
              <xm:f>EVO!C14:H14</xm:f>
              <xm:sqref>I14</xm:sqref>
            </x14:sparkline>
            <x14:sparkline>
              <xm:f>EVO!C15:H15</xm:f>
              <xm:sqref>I15</xm:sqref>
            </x14:sparkline>
            <x14:sparkline>
              <xm:f>EVO!C16:H16</xm:f>
              <xm:sqref>I16</xm:sqref>
            </x14:sparkline>
            <x14:sparkline>
              <xm:f>EVO!C17:H17</xm:f>
              <xm:sqref>I17</xm:sqref>
            </x14:sparkline>
            <x14:sparkline>
              <xm:f>EVO!C18:H18</xm:f>
              <xm:sqref>I18</xm:sqref>
            </x14:sparkline>
            <x14:sparkline>
              <xm:f>EVO!C19:H19</xm:f>
              <xm:sqref>I19</xm:sqref>
            </x14:sparkline>
            <x14:sparkline>
              <xm:f>EVO!C20:H20</xm:f>
              <xm:sqref>I20</xm:sqref>
            </x14:sparkline>
            <x14:sparkline>
              <xm:f>EVO!C21:H21</xm:f>
              <xm:sqref>I21</xm:sqref>
            </x14:sparkline>
            <x14:sparkline>
              <xm:f>EVO!C22:H22</xm:f>
              <xm:sqref>I22</xm:sqref>
            </x14:sparkline>
          </x14:sparklines>
        </x14:sparklineGroup>
        <x14:sparklineGroup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EVO!C27:H27</xm:f>
              <xm:sqref>I27</xm:sqref>
            </x14:sparkline>
            <x14:sparkline>
              <xm:f>EVO!C28:H28</xm:f>
              <xm:sqref>I28</xm:sqref>
            </x14:sparkline>
            <x14:sparkline>
              <xm:f>EVO!C29:H29</xm:f>
              <xm:sqref>I29</xm:sqref>
            </x14:sparkline>
            <x14:sparkline>
              <xm:f>EVO!C30:H30</xm:f>
              <xm:sqref>I30</xm:sqref>
            </x14:sparkline>
            <x14:sparkline>
              <xm:f>EVO!C31:H31</xm:f>
              <xm:sqref>I31</xm:sqref>
            </x14:sparkline>
            <x14:sparkline>
              <xm:f>EVO!C32:H32</xm:f>
              <xm:sqref>I32</xm:sqref>
            </x14:sparkline>
            <x14:sparkline>
              <xm:f>EVO!C33:H33</xm:f>
              <xm:sqref>I33</xm:sqref>
            </x14:sparkline>
            <x14:sparkline>
              <xm:f>EVO!C34:H34</xm:f>
              <xm:sqref>I34</xm:sqref>
            </x14:sparkline>
            <x14:sparkline>
              <xm:f>EVO!C35:H35</xm:f>
              <xm:sqref>I35</xm:sqref>
            </x14:sparkline>
            <x14:sparkline>
              <xm:f>EVO!C36:H36</xm:f>
              <xm:sqref>I36</xm:sqref>
            </x14:sparkline>
            <x14:sparkline>
              <xm:f>EVO!C37:H37</xm:f>
              <xm:sqref>I37</xm:sqref>
            </x14:sparkline>
            <x14:sparkline>
              <xm:f>EVO!C38:H38</xm:f>
              <xm:sqref>I38</xm:sqref>
            </x14:sparkline>
            <x14:sparkline>
              <xm:f>EVO!C39:H39</xm:f>
              <xm:sqref>I39</xm:sqref>
            </x14:sparkline>
            <x14:sparkline>
              <xm:f>EVO!C40:H40</xm:f>
              <xm:sqref>I40</xm:sqref>
            </x14:sparkline>
            <x14:sparkline>
              <xm:f>EVO!C41:H41</xm:f>
              <xm:sqref>I41</xm:sqref>
            </x14:sparkline>
            <x14:sparkline>
              <xm:f>EVO!C42:H42</xm:f>
              <xm:sqref>I42</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36</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5" t="s">
        <v>430</v>
      </c>
      <c r="C3" s="1045"/>
      <c r="D3" s="1045"/>
      <c r="E3" s="1045"/>
      <c r="F3" s="1045"/>
      <c r="G3" s="1045"/>
      <c r="H3" s="1045"/>
      <c r="I3" s="1045"/>
      <c r="J3" s="1045"/>
      <c r="K3" s="1045"/>
      <c r="L3" s="1045"/>
      <c r="M3" s="1045"/>
      <c r="N3" s="1045"/>
      <c r="O3" s="1045"/>
      <c r="P3" s="1045"/>
      <c r="Q3" s="1045"/>
      <c r="R3" s="1045"/>
      <c r="S3" s="1045"/>
      <c r="T3" s="1045"/>
      <c r="U3" s="1045"/>
      <c r="V3" s="1045"/>
      <c r="W3" s="1045"/>
      <c r="X3" s="1045"/>
      <c r="Y3" s="13"/>
    </row>
    <row r="4" spans="2:25" s="7" customFormat="1" ht="14.25" customHeight="1" x14ac:dyDescent="0.2">
      <c r="B4" s="1049" t="str">
        <f>porsaad!B6</f>
        <v>Situación a 30 de noviembre de 2023</v>
      </c>
      <c r="C4" s="1049"/>
      <c r="D4" s="1049"/>
      <c r="E4" s="1049"/>
      <c r="F4" s="1049"/>
      <c r="G4" s="1049"/>
      <c r="H4" s="1049"/>
      <c r="I4" s="1049"/>
      <c r="J4" s="1049"/>
      <c r="K4" s="1049"/>
      <c r="L4" s="1049"/>
      <c r="M4" s="1049"/>
      <c r="N4" s="1049"/>
      <c r="O4" s="1049"/>
      <c r="P4" s="1049"/>
      <c r="Q4" s="1049"/>
      <c r="R4" s="1049"/>
      <c r="S4" s="1049"/>
      <c r="T4" s="1049"/>
      <c r="U4" s="1049"/>
      <c r="V4" s="1049"/>
      <c r="W4" s="1049"/>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34" t="s">
        <v>55</v>
      </c>
      <c r="G6" s="1135"/>
      <c r="H6" s="1135"/>
      <c r="I6" s="1135"/>
      <c r="J6" s="1135"/>
      <c r="K6" s="1135"/>
      <c r="L6" s="1135"/>
      <c r="M6" s="1135"/>
      <c r="N6" s="1135"/>
      <c r="O6" s="1135"/>
      <c r="P6" s="1135"/>
      <c r="Q6" s="1135"/>
      <c r="R6" s="1135"/>
      <c r="S6" s="1135"/>
      <c r="T6" s="1135"/>
      <c r="U6" s="1135"/>
      <c r="V6" s="1135"/>
      <c r="W6" s="1136"/>
      <c r="X6" s="133"/>
      <c r="Y6" s="133"/>
    </row>
    <row r="7" spans="2:25" s="7" customFormat="1" ht="64.5" customHeight="1" x14ac:dyDescent="0.2">
      <c r="B7" s="1117" t="s">
        <v>15</v>
      </c>
      <c r="C7" s="194"/>
      <c r="D7" s="195" t="s">
        <v>259</v>
      </c>
      <c r="E7" s="194"/>
      <c r="F7" s="1137" t="s">
        <v>57</v>
      </c>
      <c r="G7" s="1138"/>
      <c r="H7" s="1137" t="s">
        <v>58</v>
      </c>
      <c r="I7" s="1138"/>
      <c r="J7" s="1137" t="s">
        <v>59</v>
      </c>
      <c r="K7" s="1138"/>
      <c r="L7" s="1137" t="s">
        <v>60</v>
      </c>
      <c r="M7" s="1138"/>
      <c r="N7" s="1137" t="s">
        <v>61</v>
      </c>
      <c r="O7" s="1138"/>
      <c r="P7" s="1137" t="s">
        <v>62</v>
      </c>
      <c r="Q7" s="1138"/>
      <c r="R7" s="1137" t="s">
        <v>63</v>
      </c>
      <c r="S7" s="1138"/>
      <c r="T7" s="1137" t="s">
        <v>64</v>
      </c>
      <c r="U7" s="1138"/>
      <c r="V7" s="1139" t="s">
        <v>3</v>
      </c>
      <c r="W7" s="1140"/>
      <c r="X7" s="51"/>
      <c r="Y7" s="195" t="s">
        <v>260</v>
      </c>
    </row>
    <row r="8" spans="2:25" s="124" customFormat="1" ht="20.25" customHeight="1" x14ac:dyDescent="0.2">
      <c r="B8" s="1118"/>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130685</v>
      </c>
      <c r="E10" s="125"/>
      <c r="F10" s="153">
        <v>45</v>
      </c>
      <c r="G10" s="75">
        <v>0.10980645769756742</v>
      </c>
      <c r="H10" s="153">
        <v>58611</v>
      </c>
      <c r="I10" s="75">
        <v>28.272131390500057</v>
      </c>
      <c r="J10" s="153">
        <v>70106</v>
      </c>
      <c r="K10" s="75">
        <v>32.258846830096402</v>
      </c>
      <c r="L10" s="153">
        <v>8074</v>
      </c>
      <c r="M10" s="75">
        <v>4.8732510121730224</v>
      </c>
      <c r="N10" s="153">
        <v>15774</v>
      </c>
      <c r="O10" s="75">
        <v>8.4901275236959641</v>
      </c>
      <c r="P10" s="153">
        <v>1959</v>
      </c>
      <c r="Q10" s="75">
        <v>1.0178991262639532</v>
      </c>
      <c r="R10" s="153">
        <v>38018</v>
      </c>
      <c r="S10" s="75">
        <v>24.976590341073678</v>
      </c>
      <c r="T10" s="153">
        <v>3</v>
      </c>
      <c r="U10" s="75">
        <v>1.3473184993566553E-3</v>
      </c>
      <c r="V10" s="153">
        <f>F10+H10+J10+L10+N10+P10+R10+T10</f>
        <v>192590</v>
      </c>
      <c r="W10" s="75">
        <f t="shared" ref="V10:W27" si="0">G10+I10+K10+M10+O10+Q10+S10+U10</f>
        <v>100</v>
      </c>
      <c r="X10" s="154"/>
      <c r="Y10" s="155">
        <f t="shared" ref="Y10:Y27" si="1">V10/D10</f>
        <v>1.4736962926120061</v>
      </c>
    </row>
    <row r="11" spans="2:25" s="125" customFormat="1" ht="18" customHeight="1" x14ac:dyDescent="0.2">
      <c r="B11" s="32" t="s">
        <v>10</v>
      </c>
      <c r="C11" s="28"/>
      <c r="D11" s="156">
        <v>14593</v>
      </c>
      <c r="F11" s="157">
        <v>1013</v>
      </c>
      <c r="G11" s="181">
        <v>6.7192847663616684</v>
      </c>
      <c r="H11" s="157">
        <v>2812</v>
      </c>
      <c r="I11" s="181">
        <v>7.4806174477893412</v>
      </c>
      <c r="J11" s="157">
        <v>1579</v>
      </c>
      <c r="K11" s="181">
        <v>9.4083956136062028</v>
      </c>
      <c r="L11" s="157">
        <v>650</v>
      </c>
      <c r="M11" s="181">
        <v>4.4632255360759938</v>
      </c>
      <c r="N11" s="157">
        <v>1221</v>
      </c>
      <c r="O11" s="181">
        <v>7.9346231752462106</v>
      </c>
      <c r="P11" s="157">
        <v>3671</v>
      </c>
      <c r="Q11" s="181">
        <v>21.121743381993433</v>
      </c>
      <c r="R11" s="157">
        <v>7424</v>
      </c>
      <c r="S11" s="181">
        <v>42.87211007892715</v>
      </c>
      <c r="T11" s="157">
        <v>0</v>
      </c>
      <c r="U11" s="181">
        <v>0</v>
      </c>
      <c r="V11" s="157">
        <f t="shared" si="0"/>
        <v>18370</v>
      </c>
      <c r="W11" s="181">
        <f t="shared" si="0"/>
        <v>100</v>
      </c>
      <c r="X11" s="154"/>
      <c r="Y11" s="158">
        <f t="shared" si="1"/>
        <v>1.2588227232234632</v>
      </c>
    </row>
    <row r="12" spans="2:25" s="125" customFormat="1" ht="22.5" customHeight="1" x14ac:dyDescent="0.2">
      <c r="B12" s="32" t="s">
        <v>40</v>
      </c>
      <c r="C12" s="28"/>
      <c r="D12" s="156">
        <v>10411</v>
      </c>
      <c r="F12" s="126">
        <v>2761</v>
      </c>
      <c r="G12" s="181">
        <v>23.348325837081461</v>
      </c>
      <c r="H12" s="126">
        <v>784</v>
      </c>
      <c r="I12" s="181">
        <v>3.2783608195902048</v>
      </c>
      <c r="J12" s="126">
        <v>1862</v>
      </c>
      <c r="K12" s="181">
        <v>9.9050474762618688</v>
      </c>
      <c r="L12" s="126">
        <v>907</v>
      </c>
      <c r="M12" s="181">
        <v>9.3253373313343335</v>
      </c>
      <c r="N12" s="126">
        <v>1912</v>
      </c>
      <c r="O12" s="181">
        <v>15.282358820589705</v>
      </c>
      <c r="P12" s="126">
        <v>1593</v>
      </c>
      <c r="Q12" s="181">
        <v>7.6761619190404797</v>
      </c>
      <c r="R12" s="126">
        <v>4130</v>
      </c>
      <c r="S12" s="181">
        <v>31.174412793603199</v>
      </c>
      <c r="T12" s="126">
        <v>3</v>
      </c>
      <c r="U12" s="181">
        <v>9.9950024987506252E-3</v>
      </c>
      <c r="V12" s="157">
        <f t="shared" si="0"/>
        <v>13952</v>
      </c>
      <c r="W12" s="181">
        <f t="shared" si="0"/>
        <v>100</v>
      </c>
      <c r="X12" s="154"/>
      <c r="Y12" s="158">
        <f t="shared" si="1"/>
        <v>1.3401210258380558</v>
      </c>
    </row>
    <row r="13" spans="2:25" s="125" customFormat="1" ht="18" customHeight="1" x14ac:dyDescent="0.2">
      <c r="B13" s="32" t="s">
        <v>41</v>
      </c>
      <c r="C13" s="28"/>
      <c r="D13" s="156">
        <v>9887</v>
      </c>
      <c r="F13" s="157">
        <v>747</v>
      </c>
      <c r="G13" s="181">
        <v>4.3208578637510513</v>
      </c>
      <c r="H13" s="157">
        <v>4792</v>
      </c>
      <c r="I13" s="181">
        <v>17.29394449116905</v>
      </c>
      <c r="J13" s="157">
        <v>743</v>
      </c>
      <c r="K13" s="181">
        <v>2.6913372582001682</v>
      </c>
      <c r="L13" s="157">
        <v>884</v>
      </c>
      <c r="M13" s="181">
        <v>5.1198486122792266</v>
      </c>
      <c r="N13" s="157">
        <v>852</v>
      </c>
      <c r="O13" s="181">
        <v>9.8927670311185878</v>
      </c>
      <c r="P13" s="157">
        <v>371</v>
      </c>
      <c r="Q13" s="181">
        <v>3.4798149705634986</v>
      </c>
      <c r="R13" s="157">
        <v>7493</v>
      </c>
      <c r="S13" s="181">
        <v>57.201429772918416</v>
      </c>
      <c r="T13" s="157">
        <v>0</v>
      </c>
      <c r="U13" s="181">
        <v>0</v>
      </c>
      <c r="V13" s="157">
        <f t="shared" si="0"/>
        <v>15882</v>
      </c>
      <c r="W13" s="181">
        <f t="shared" si="0"/>
        <v>100</v>
      </c>
      <c r="X13" s="154"/>
      <c r="Y13" s="158">
        <f t="shared" si="1"/>
        <v>1.6063517750581571</v>
      </c>
    </row>
    <row r="14" spans="2:25" s="125" customFormat="1" ht="18" customHeight="1" x14ac:dyDescent="0.2">
      <c r="B14" s="32" t="s">
        <v>9</v>
      </c>
      <c r="C14" s="28"/>
      <c r="D14" s="156">
        <v>14174</v>
      </c>
      <c r="F14" s="157">
        <v>475</v>
      </c>
      <c r="G14" s="181">
        <v>0.42908762420957541</v>
      </c>
      <c r="H14" s="157">
        <v>927</v>
      </c>
      <c r="I14" s="181">
        <v>4.9683830171635046</v>
      </c>
      <c r="J14" s="157">
        <v>196</v>
      </c>
      <c r="K14" s="181">
        <v>4.5167118337850046E-2</v>
      </c>
      <c r="L14" s="157">
        <v>1946</v>
      </c>
      <c r="M14" s="181">
        <v>21.081752484191508</v>
      </c>
      <c r="N14" s="157">
        <v>1912</v>
      </c>
      <c r="O14" s="181">
        <v>16.700542005420054</v>
      </c>
      <c r="P14" s="157">
        <v>4372</v>
      </c>
      <c r="Q14" s="181">
        <v>17.626467931345982</v>
      </c>
      <c r="R14" s="157">
        <v>6189</v>
      </c>
      <c r="S14" s="181">
        <v>39.14859981933153</v>
      </c>
      <c r="T14" s="157">
        <v>0</v>
      </c>
      <c r="U14" s="181">
        <v>0</v>
      </c>
      <c r="V14" s="157">
        <f t="shared" si="0"/>
        <v>16017</v>
      </c>
      <c r="W14" s="181">
        <f t="shared" si="0"/>
        <v>100</v>
      </c>
      <c r="X14" s="154"/>
      <c r="Y14" s="158">
        <f t="shared" si="1"/>
        <v>1.1300268096514745</v>
      </c>
    </row>
    <row r="15" spans="2:25" s="125" customFormat="1" ht="18" customHeight="1" x14ac:dyDescent="0.2">
      <c r="B15" s="32" t="s">
        <v>8</v>
      </c>
      <c r="C15" s="28"/>
      <c r="D15" s="156">
        <v>7458</v>
      </c>
      <c r="F15" s="126">
        <v>3201</v>
      </c>
      <c r="G15" s="181">
        <v>0</v>
      </c>
      <c r="H15" s="126">
        <v>1339</v>
      </c>
      <c r="I15" s="181">
        <v>11.413246850442809</v>
      </c>
      <c r="J15" s="126">
        <v>552</v>
      </c>
      <c r="K15" s="181">
        <v>6.1619059498565552</v>
      </c>
      <c r="L15" s="126">
        <v>740</v>
      </c>
      <c r="M15" s="181">
        <v>9.0931769988773858</v>
      </c>
      <c r="N15" s="126">
        <v>2631</v>
      </c>
      <c r="O15" s="181">
        <v>28.888611700137208</v>
      </c>
      <c r="P15" s="126">
        <v>80</v>
      </c>
      <c r="Q15" s="181">
        <v>0</v>
      </c>
      <c r="R15" s="126">
        <v>3545</v>
      </c>
      <c r="S15" s="181">
        <v>44.443058500686043</v>
      </c>
      <c r="T15" s="126">
        <v>0</v>
      </c>
      <c r="U15" s="181">
        <v>0</v>
      </c>
      <c r="V15" s="157">
        <f t="shared" si="0"/>
        <v>12088</v>
      </c>
      <c r="W15" s="181">
        <f t="shared" si="0"/>
        <v>100</v>
      </c>
      <c r="X15" s="154"/>
      <c r="Y15" s="158">
        <f t="shared" si="1"/>
        <v>1.6208098685974792</v>
      </c>
    </row>
    <row r="16" spans="2:25" s="128" customFormat="1" ht="18" customHeight="1" x14ac:dyDescent="0.2">
      <c r="B16" s="127" t="s">
        <v>7</v>
      </c>
      <c r="C16" s="129"/>
      <c r="D16" s="159">
        <v>40147</v>
      </c>
      <c r="E16" s="160"/>
      <c r="F16" s="161">
        <v>4515</v>
      </c>
      <c r="G16" s="182">
        <v>10.020679338261175</v>
      </c>
      <c r="H16" s="161">
        <v>8329</v>
      </c>
      <c r="I16" s="182">
        <v>9.329901443153819</v>
      </c>
      <c r="J16" s="161">
        <v>7327</v>
      </c>
      <c r="K16" s="182">
        <v>17.52243928194298</v>
      </c>
      <c r="L16" s="161">
        <v>2458</v>
      </c>
      <c r="M16" s="182">
        <v>6.0366068285814851</v>
      </c>
      <c r="N16" s="161">
        <v>3172</v>
      </c>
      <c r="O16" s="182">
        <v>6.7053854276663145</v>
      </c>
      <c r="P16" s="161">
        <v>16727</v>
      </c>
      <c r="Q16" s="182">
        <v>27.28132699753608</v>
      </c>
      <c r="R16" s="161">
        <v>12106</v>
      </c>
      <c r="S16" s="182">
        <v>22.32268567405843</v>
      </c>
      <c r="T16" s="161">
        <v>741</v>
      </c>
      <c r="U16" s="182">
        <v>0.78097500879971837</v>
      </c>
      <c r="V16" s="161">
        <f t="shared" si="0"/>
        <v>55375</v>
      </c>
      <c r="W16" s="182">
        <f t="shared" si="0"/>
        <v>100</v>
      </c>
      <c r="X16" s="162"/>
      <c r="Y16" s="158">
        <f t="shared" si="1"/>
        <v>1.3793060502652752</v>
      </c>
    </row>
    <row r="17" spans="2:25" s="128" customFormat="1" ht="18" customHeight="1" x14ac:dyDescent="0.2">
      <c r="B17" s="127" t="s">
        <v>43</v>
      </c>
      <c r="C17" s="129"/>
      <c r="D17" s="159">
        <v>23612</v>
      </c>
      <c r="E17" s="160"/>
      <c r="F17" s="161">
        <v>2273</v>
      </c>
      <c r="G17" s="182">
        <v>6.2973598149477548</v>
      </c>
      <c r="H17" s="161">
        <v>8447</v>
      </c>
      <c r="I17" s="182">
        <v>14.552923346893197</v>
      </c>
      <c r="J17" s="161">
        <v>4628</v>
      </c>
      <c r="K17" s="182">
        <v>18.975831538645608</v>
      </c>
      <c r="L17" s="161">
        <v>1402</v>
      </c>
      <c r="M17" s="182">
        <v>5.4997208263539923</v>
      </c>
      <c r="N17" s="161">
        <v>4044</v>
      </c>
      <c r="O17" s="182">
        <v>17.08542713567839</v>
      </c>
      <c r="P17" s="161">
        <v>3838</v>
      </c>
      <c r="Q17" s="182">
        <v>12.363404323203318</v>
      </c>
      <c r="R17" s="161">
        <v>6902</v>
      </c>
      <c r="S17" s="182">
        <v>25.201403844619925</v>
      </c>
      <c r="T17" s="161">
        <v>5</v>
      </c>
      <c r="U17" s="182">
        <v>2.3929169657812874E-2</v>
      </c>
      <c r="V17" s="161">
        <f t="shared" si="0"/>
        <v>31539</v>
      </c>
      <c r="W17" s="182">
        <f t="shared" si="0"/>
        <v>99.999999999999986</v>
      </c>
      <c r="X17" s="162"/>
      <c r="Y17" s="158">
        <f t="shared" si="1"/>
        <v>1.3357191258682026</v>
      </c>
    </row>
    <row r="18" spans="2:25" s="128" customFormat="1" ht="18" customHeight="1" x14ac:dyDescent="0.2">
      <c r="B18" s="127" t="s">
        <v>44</v>
      </c>
      <c r="C18" s="129"/>
      <c r="D18" s="159">
        <v>82563</v>
      </c>
      <c r="E18" s="160"/>
      <c r="F18" s="161">
        <v>102</v>
      </c>
      <c r="G18" s="182">
        <v>0.42117310443490702</v>
      </c>
      <c r="H18" s="161">
        <v>10414</v>
      </c>
      <c r="I18" s="182">
        <v>9.6183118741058653</v>
      </c>
      <c r="J18" s="161">
        <v>12844</v>
      </c>
      <c r="K18" s="182">
        <v>13.866666666666667</v>
      </c>
      <c r="L18" s="161">
        <v>6874</v>
      </c>
      <c r="M18" s="182">
        <v>8.0606580829756798</v>
      </c>
      <c r="N18" s="161">
        <v>20034</v>
      </c>
      <c r="O18" s="182">
        <v>18.894420600858368</v>
      </c>
      <c r="P18" s="161">
        <v>10788</v>
      </c>
      <c r="Q18" s="182">
        <v>7.6623748211731044</v>
      </c>
      <c r="R18" s="161">
        <v>41736</v>
      </c>
      <c r="S18" s="182">
        <v>41.460371959942776</v>
      </c>
      <c r="T18" s="161">
        <v>21</v>
      </c>
      <c r="U18" s="182">
        <v>1.602288984263233E-2</v>
      </c>
      <c r="V18" s="161">
        <f t="shared" si="0"/>
        <v>102813</v>
      </c>
      <c r="W18" s="182">
        <f t="shared" si="0"/>
        <v>99.999999999999986</v>
      </c>
      <c r="X18" s="162"/>
      <c r="Y18" s="158">
        <f t="shared" si="1"/>
        <v>1.2452672504632827</v>
      </c>
    </row>
    <row r="19" spans="2:25" s="128" customFormat="1" ht="18" customHeight="1" x14ac:dyDescent="0.2">
      <c r="B19" s="127" t="s">
        <v>6</v>
      </c>
      <c r="C19" s="129"/>
      <c r="D19" s="159">
        <v>54269</v>
      </c>
      <c r="E19" s="160"/>
      <c r="F19" s="161">
        <v>284</v>
      </c>
      <c r="G19" s="182">
        <v>0.3575259206292456</v>
      </c>
      <c r="H19" s="161">
        <v>16969</v>
      </c>
      <c r="I19" s="182">
        <v>6.0600643546657134</v>
      </c>
      <c r="J19" s="161">
        <v>1732</v>
      </c>
      <c r="K19" s="182">
        <v>9.8319628173042545E-2</v>
      </c>
      <c r="L19" s="161">
        <v>4126</v>
      </c>
      <c r="M19" s="182">
        <v>10.001787629603147</v>
      </c>
      <c r="N19" s="161">
        <v>6441</v>
      </c>
      <c r="O19" s="182">
        <v>14.864140150160887</v>
      </c>
      <c r="P19" s="161">
        <v>8354</v>
      </c>
      <c r="Q19" s="182">
        <v>14.593016327017041</v>
      </c>
      <c r="R19" s="161">
        <v>36115</v>
      </c>
      <c r="S19" s="182">
        <v>54.019187224407105</v>
      </c>
      <c r="T19" s="161">
        <v>231</v>
      </c>
      <c r="U19" s="182">
        <v>5.9587653438207605E-3</v>
      </c>
      <c r="V19" s="161">
        <f t="shared" si="0"/>
        <v>74252</v>
      </c>
      <c r="W19" s="182">
        <f t="shared" si="0"/>
        <v>100</v>
      </c>
      <c r="X19" s="162"/>
      <c r="Y19" s="158">
        <f t="shared" si="1"/>
        <v>1.3682212681272918</v>
      </c>
    </row>
    <row r="20" spans="2:25" s="125" customFormat="1" ht="18" customHeight="1" x14ac:dyDescent="0.2">
      <c r="B20" s="127" t="s">
        <v>5</v>
      </c>
      <c r="C20" s="28"/>
      <c r="D20" s="156">
        <v>11741</v>
      </c>
      <c r="F20" s="157">
        <v>261</v>
      </c>
      <c r="G20" s="181">
        <v>1.8696778970751573</v>
      </c>
      <c r="H20" s="157">
        <v>1813</v>
      </c>
      <c r="I20" s="181">
        <v>6.5808959644576079</v>
      </c>
      <c r="J20" s="157">
        <v>299</v>
      </c>
      <c r="K20" s="181">
        <v>2.4157719363198815</v>
      </c>
      <c r="L20" s="157">
        <v>865</v>
      </c>
      <c r="M20" s="181">
        <v>7.2102924842650866</v>
      </c>
      <c r="N20" s="157">
        <v>1682</v>
      </c>
      <c r="O20" s="181">
        <v>12.865605331358756</v>
      </c>
      <c r="P20" s="157">
        <v>6135</v>
      </c>
      <c r="Q20" s="181">
        <v>43.169196593854132</v>
      </c>
      <c r="R20" s="157">
        <v>2529</v>
      </c>
      <c r="S20" s="181">
        <v>25.888559792669383</v>
      </c>
      <c r="T20" s="157">
        <v>0</v>
      </c>
      <c r="U20" s="181">
        <v>0</v>
      </c>
      <c r="V20" s="157">
        <f t="shared" si="0"/>
        <v>13584</v>
      </c>
      <c r="W20" s="181">
        <f t="shared" si="0"/>
        <v>100</v>
      </c>
      <c r="X20" s="154"/>
      <c r="Y20" s="158">
        <f t="shared" si="1"/>
        <v>1.1569712971637851</v>
      </c>
    </row>
    <row r="21" spans="2:25" s="125" customFormat="1" ht="18" customHeight="1" x14ac:dyDescent="0.2">
      <c r="B21" s="32" t="s">
        <v>38</v>
      </c>
      <c r="C21" s="28"/>
      <c r="D21" s="156">
        <v>25444</v>
      </c>
      <c r="F21" s="157">
        <v>2129</v>
      </c>
      <c r="G21" s="181">
        <v>6.8877841448142387</v>
      </c>
      <c r="H21" s="157">
        <v>3589</v>
      </c>
      <c r="I21" s="181">
        <v>7.9655421046639594</v>
      </c>
      <c r="J21" s="157">
        <v>8780</v>
      </c>
      <c r="K21" s="181">
        <v>32.791924405145913</v>
      </c>
      <c r="L21" s="157">
        <v>3131</v>
      </c>
      <c r="M21" s="181">
        <v>12.428370839816326</v>
      </c>
      <c r="N21" s="157">
        <v>2625</v>
      </c>
      <c r="O21" s="181">
        <v>10.219726006603166</v>
      </c>
      <c r="P21" s="157">
        <v>4746</v>
      </c>
      <c r="Q21" s="181">
        <v>11.248149975333005</v>
      </c>
      <c r="R21" s="157">
        <v>6317</v>
      </c>
      <c r="S21" s="181">
        <v>18.30670562786991</v>
      </c>
      <c r="T21" s="157">
        <v>42</v>
      </c>
      <c r="U21" s="181">
        <v>0.15179689575348185</v>
      </c>
      <c r="V21" s="157">
        <f t="shared" si="0"/>
        <v>31359</v>
      </c>
      <c r="W21" s="181">
        <f t="shared" si="0"/>
        <v>100</v>
      </c>
      <c r="X21" s="154"/>
      <c r="Y21" s="158">
        <f t="shared" si="1"/>
        <v>1.2324713095425248</v>
      </c>
    </row>
    <row r="22" spans="2:25" s="125" customFormat="1" ht="21" customHeight="1" x14ac:dyDescent="0.2">
      <c r="B22" s="32" t="s">
        <v>45</v>
      </c>
      <c r="C22" s="28"/>
      <c r="D22" s="156">
        <v>65959</v>
      </c>
      <c r="F22" s="157">
        <v>2251</v>
      </c>
      <c r="G22" s="181">
        <v>2.5204128338771832</v>
      </c>
      <c r="H22" s="157">
        <v>27152</v>
      </c>
      <c r="I22" s="181">
        <v>25.114060861990048</v>
      </c>
      <c r="J22" s="157">
        <v>19579</v>
      </c>
      <c r="K22" s="181">
        <v>22.629084412420454</v>
      </c>
      <c r="L22" s="157">
        <v>7644</v>
      </c>
      <c r="M22" s="181">
        <v>9.9753421825859707</v>
      </c>
      <c r="N22" s="157">
        <v>7967</v>
      </c>
      <c r="O22" s="181">
        <v>9.2193659840240976</v>
      </c>
      <c r="P22" s="157">
        <v>8935</v>
      </c>
      <c r="Q22" s="181">
        <v>9.4349373218952568</v>
      </c>
      <c r="R22" s="157">
        <v>18395</v>
      </c>
      <c r="S22" s="181">
        <v>21.083172147001935</v>
      </c>
      <c r="T22" s="157">
        <v>16</v>
      </c>
      <c r="U22" s="181">
        <v>2.3624256205058543E-2</v>
      </c>
      <c r="V22" s="157">
        <f t="shared" si="0"/>
        <v>91939</v>
      </c>
      <c r="W22" s="181">
        <f t="shared" si="0"/>
        <v>100</v>
      </c>
      <c r="X22" s="154"/>
      <c r="Y22" s="158">
        <f t="shared" si="1"/>
        <v>1.3938810473172729</v>
      </c>
    </row>
    <row r="23" spans="2:25" s="125" customFormat="1" ht="18" customHeight="1" x14ac:dyDescent="0.2">
      <c r="B23" s="32" t="s">
        <v>46</v>
      </c>
      <c r="C23" s="28"/>
      <c r="D23" s="156">
        <v>16048</v>
      </c>
      <c r="F23" s="157">
        <v>2015</v>
      </c>
      <c r="G23" s="181">
        <v>10.863942058975686</v>
      </c>
      <c r="H23" s="157">
        <v>3082</v>
      </c>
      <c r="I23" s="181">
        <v>12.81945162959131</v>
      </c>
      <c r="J23" s="157">
        <v>973</v>
      </c>
      <c r="K23" s="181">
        <v>1.5468184169684429</v>
      </c>
      <c r="L23" s="157">
        <v>2004</v>
      </c>
      <c r="M23" s="181">
        <v>10.57941024314537</v>
      </c>
      <c r="N23" s="157">
        <v>2418</v>
      </c>
      <c r="O23" s="181">
        <v>11.810657009829281</v>
      </c>
      <c r="P23" s="157">
        <v>365</v>
      </c>
      <c r="Q23" s="181">
        <v>2.7728918779099843</v>
      </c>
      <c r="R23" s="157">
        <v>9514</v>
      </c>
      <c r="S23" s="181">
        <v>49.606828763579927</v>
      </c>
      <c r="T23" s="157">
        <v>0</v>
      </c>
      <c r="U23" s="181">
        <v>0</v>
      </c>
      <c r="V23" s="157">
        <f>F23+H23+J23+L23+N23+P23+R23+T23</f>
        <v>20371</v>
      </c>
      <c r="W23" s="181">
        <f t="shared" si="0"/>
        <v>100</v>
      </c>
      <c r="X23" s="154"/>
      <c r="Y23" s="158">
        <f t="shared" si="1"/>
        <v>1.2693793619142573</v>
      </c>
    </row>
    <row r="24" spans="2:25" s="125" customFormat="1" ht="22.5" customHeight="1" x14ac:dyDescent="0.2">
      <c r="B24" s="32" t="s">
        <v>47</v>
      </c>
      <c r="C24" s="28"/>
      <c r="D24" s="156">
        <v>6179</v>
      </c>
      <c r="F24" s="126">
        <v>479</v>
      </c>
      <c r="G24" s="183">
        <v>3.1306171360095867</v>
      </c>
      <c r="H24" s="126">
        <v>1080</v>
      </c>
      <c r="I24" s="181">
        <v>11.593768723786699</v>
      </c>
      <c r="J24" s="126">
        <v>302</v>
      </c>
      <c r="K24" s="181">
        <v>5.0179748352306772</v>
      </c>
      <c r="L24" s="126">
        <v>266</v>
      </c>
      <c r="M24" s="181">
        <v>1.6776512881965249</v>
      </c>
      <c r="N24" s="126">
        <v>1366</v>
      </c>
      <c r="O24" s="181">
        <v>14.679448771719592</v>
      </c>
      <c r="P24" s="126">
        <v>1373</v>
      </c>
      <c r="Q24" s="181">
        <v>12.732174955062911</v>
      </c>
      <c r="R24" s="126">
        <v>3173</v>
      </c>
      <c r="S24" s="181">
        <v>51.078490113840623</v>
      </c>
      <c r="T24" s="126">
        <v>14</v>
      </c>
      <c r="U24" s="181">
        <v>8.9874176153385263E-2</v>
      </c>
      <c r="V24" s="126">
        <f t="shared" si="0"/>
        <v>8053</v>
      </c>
      <c r="W24" s="181">
        <f t="shared" si="0"/>
        <v>100</v>
      </c>
      <c r="X24" s="154"/>
      <c r="Y24" s="158">
        <f t="shared" si="1"/>
        <v>1.3032853212493931</v>
      </c>
    </row>
    <row r="25" spans="2:25" s="125" customFormat="1" ht="18" customHeight="1" x14ac:dyDescent="0.2">
      <c r="B25" s="32" t="s">
        <v>48</v>
      </c>
      <c r="C25" s="28"/>
      <c r="D25" s="156">
        <v>22838</v>
      </c>
      <c r="F25" s="126">
        <v>357</v>
      </c>
      <c r="G25" s="183">
        <v>0.32482446354747685</v>
      </c>
      <c r="H25" s="126">
        <v>7769</v>
      </c>
      <c r="I25" s="181">
        <v>17.120545967583176</v>
      </c>
      <c r="J25" s="126">
        <v>1810</v>
      </c>
      <c r="K25" s="181">
        <v>6.9394317212415517</v>
      </c>
      <c r="L25" s="126">
        <v>3201</v>
      </c>
      <c r="M25" s="181">
        <v>10.256578515650633</v>
      </c>
      <c r="N25" s="126">
        <v>4723</v>
      </c>
      <c r="O25" s="181">
        <v>14.54163659032745</v>
      </c>
      <c r="P25" s="126">
        <v>671</v>
      </c>
      <c r="Q25" s="181">
        <v>1.9030120086619857</v>
      </c>
      <c r="R25" s="126">
        <v>12185</v>
      </c>
      <c r="S25" s="181">
        <v>42.788240698208547</v>
      </c>
      <c r="T25" s="126">
        <v>2366</v>
      </c>
      <c r="U25" s="181">
        <v>6.1257300347791848</v>
      </c>
      <c r="V25" s="126">
        <f t="shared" si="0"/>
        <v>33082</v>
      </c>
      <c r="W25" s="181">
        <f t="shared" si="0"/>
        <v>100</v>
      </c>
      <c r="X25" s="154"/>
      <c r="Y25" s="158">
        <f t="shared" si="1"/>
        <v>1.4485506611787371</v>
      </c>
    </row>
    <row r="26" spans="2:25" s="125" customFormat="1" ht="18" customHeight="1" x14ac:dyDescent="0.2">
      <c r="B26" s="32" t="s">
        <v>49</v>
      </c>
      <c r="C26" s="28"/>
      <c r="D26" s="156">
        <v>3849</v>
      </c>
      <c r="F26" s="126">
        <v>528</v>
      </c>
      <c r="G26" s="183">
        <v>7.345642247369466</v>
      </c>
      <c r="H26" s="126">
        <v>1206</v>
      </c>
      <c r="I26" s="181">
        <v>16.100853682747669</v>
      </c>
      <c r="J26" s="126">
        <v>1411</v>
      </c>
      <c r="K26" s="181">
        <v>24.200913242009133</v>
      </c>
      <c r="L26" s="126">
        <v>643</v>
      </c>
      <c r="M26" s="181">
        <v>8.9537423069287279</v>
      </c>
      <c r="N26" s="126">
        <v>1157</v>
      </c>
      <c r="O26" s="181">
        <v>17.272185824895772</v>
      </c>
      <c r="P26" s="126">
        <v>365</v>
      </c>
      <c r="Q26" s="181">
        <v>6.9088743299583086</v>
      </c>
      <c r="R26" s="126">
        <v>715</v>
      </c>
      <c r="S26" s="181">
        <v>19.217788366090929</v>
      </c>
      <c r="T26" s="126">
        <v>0</v>
      </c>
      <c r="U26" s="181">
        <v>0</v>
      </c>
      <c r="V26" s="126">
        <f t="shared" si="0"/>
        <v>6025</v>
      </c>
      <c r="W26" s="181">
        <f t="shared" si="0"/>
        <v>100</v>
      </c>
      <c r="X26" s="154"/>
      <c r="Y26" s="158">
        <f t="shared" si="1"/>
        <v>1.5653416471810859</v>
      </c>
    </row>
    <row r="27" spans="2:25" s="125" customFormat="1" ht="18" customHeight="1" x14ac:dyDescent="0.2">
      <c r="B27" s="32" t="s">
        <v>4</v>
      </c>
      <c r="C27" s="28"/>
      <c r="D27" s="156">
        <v>1252</v>
      </c>
      <c r="F27" s="126">
        <v>212</v>
      </c>
      <c r="G27" s="183">
        <v>8.9026915113871627</v>
      </c>
      <c r="H27" s="126">
        <v>255</v>
      </c>
      <c r="I27" s="181">
        <v>14.699792960662526</v>
      </c>
      <c r="J27" s="126">
        <v>391</v>
      </c>
      <c r="K27" s="181">
        <v>20.496894409937887</v>
      </c>
      <c r="L27" s="126">
        <v>28</v>
      </c>
      <c r="M27" s="181">
        <v>2.8985507246376812</v>
      </c>
      <c r="N27" s="126">
        <v>107</v>
      </c>
      <c r="O27" s="181">
        <v>10.420979986197377</v>
      </c>
      <c r="P27" s="126">
        <v>1</v>
      </c>
      <c r="Q27" s="181">
        <v>0.34506556245686681</v>
      </c>
      <c r="R27" s="126">
        <v>669</v>
      </c>
      <c r="S27" s="181">
        <v>42.236024844720497</v>
      </c>
      <c r="T27" s="126">
        <v>0</v>
      </c>
      <c r="U27" s="181">
        <v>0</v>
      </c>
      <c r="V27" s="157">
        <f t="shared" si="0"/>
        <v>1663</v>
      </c>
      <c r="W27" s="181">
        <f t="shared" si="0"/>
        <v>100</v>
      </c>
      <c r="X27" s="154"/>
      <c r="Y27" s="158">
        <f t="shared" si="1"/>
        <v>1.3282747603833867</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541109</v>
      </c>
      <c r="E30" s="23"/>
      <c r="F30" s="65">
        <f>SUM(F10:F27)</f>
        <v>23648</v>
      </c>
      <c r="G30" s="67">
        <f>F30*100/$V30</f>
        <v>3.2001992004915056</v>
      </c>
      <c r="H30" s="65">
        <f>SUM(H10:H27)</f>
        <v>159370</v>
      </c>
      <c r="I30" s="67">
        <f>H30*100/$V30</f>
        <v>21.566971692419283</v>
      </c>
      <c r="J30" s="65">
        <f>SUM(J10:J27)</f>
        <v>135114</v>
      </c>
      <c r="K30" s="67">
        <f>J30*100/$V30</f>
        <v>18.284494028045046</v>
      </c>
      <c r="L30" s="65">
        <f>SUM(L10:L27)</f>
        <v>45843</v>
      </c>
      <c r="M30" s="67">
        <f>L30*100/$V30</f>
        <v>6.2037691114737861</v>
      </c>
      <c r="N30" s="65">
        <f>SUM(N10:N27)</f>
        <v>80038</v>
      </c>
      <c r="O30" s="67">
        <f>N30*100/$V30</f>
        <v>10.831256072773137</v>
      </c>
      <c r="P30" s="65">
        <f>SUM(P10:P27)</f>
        <v>74344</v>
      </c>
      <c r="Q30" s="67">
        <f>P30*100/$V30</f>
        <v>10.060707432397686</v>
      </c>
      <c r="R30" s="65">
        <f>SUM(R10:R27)</f>
        <v>217155</v>
      </c>
      <c r="S30" s="67">
        <f>R30*100/$V30</f>
        <v>29.386808921800274</v>
      </c>
      <c r="T30" s="65">
        <f>SUM(T10:T28)</f>
        <v>3442</v>
      </c>
      <c r="U30" s="67">
        <f>T30*100/$V30</f>
        <v>0.46579354059927952</v>
      </c>
      <c r="V30" s="65">
        <f>SUM(V10:V27)</f>
        <v>738954</v>
      </c>
      <c r="W30" s="67">
        <f>G30+I30+K30+M30+O30+Q30+S30+U30</f>
        <v>99.999999999999986</v>
      </c>
      <c r="X30" s="174"/>
      <c r="Y30" s="175">
        <f>(V30/D30)</f>
        <v>1.3656287365392186</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1: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1:25" s="987" customFormat="1" x14ac:dyDescent="0.2">
      <c r="F34" s="989"/>
      <c r="G34" s="989"/>
      <c r="H34" s="989"/>
      <c r="I34" s="989"/>
      <c r="J34" s="989"/>
      <c r="X34" s="536"/>
      <c r="Y34" s="536"/>
    </row>
    <row r="35" spans="1:25" s="987"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7"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87" customFormat="1" x14ac:dyDescent="0.2">
      <c r="T37" s="536"/>
      <c r="U37" s="536"/>
    </row>
    <row r="38" spans="1:25" s="985" customFormat="1" x14ac:dyDescent="0.2">
      <c r="T38" s="135"/>
      <c r="U38" s="135"/>
    </row>
    <row r="39" spans="1:25" s="985" customFormat="1" x14ac:dyDescent="0.2">
      <c r="T39" s="135"/>
      <c r="U39" s="135"/>
    </row>
    <row r="40" spans="1:25" s="985" customFormat="1" x14ac:dyDescent="0.2">
      <c r="T40" s="135"/>
      <c r="U40" s="135"/>
    </row>
    <row r="41" spans="1:25" s="985" customFormat="1" x14ac:dyDescent="0.2">
      <c r="T41" s="135"/>
      <c r="U41" s="135"/>
    </row>
    <row r="42" spans="1:25" s="985" customFormat="1" x14ac:dyDescent="0.2">
      <c r="T42" s="135"/>
      <c r="U42" s="135"/>
    </row>
    <row r="43" spans="1:25" s="985" customFormat="1" x14ac:dyDescent="0.2">
      <c r="T43" s="135"/>
      <c r="U43" s="135"/>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46" t="s">
        <v>429</v>
      </c>
      <c r="C3" s="1046"/>
      <c r="D3" s="1046"/>
      <c r="E3" s="1046"/>
      <c r="F3" s="1046"/>
      <c r="G3" s="1046"/>
      <c r="H3" s="1046"/>
      <c r="I3" s="1046"/>
      <c r="J3" s="1046"/>
      <c r="K3" s="1046"/>
      <c r="L3" s="1046"/>
      <c r="M3" s="1046"/>
      <c r="N3" s="1046"/>
      <c r="O3" s="1046"/>
      <c r="P3" s="1046"/>
      <c r="Q3" s="1046"/>
      <c r="R3" s="1046"/>
      <c r="S3" s="1046"/>
      <c r="T3" s="1046"/>
      <c r="U3" s="1046"/>
      <c r="V3" s="1046"/>
      <c r="W3" s="1046"/>
      <c r="X3" s="1046"/>
      <c r="Y3" s="13"/>
    </row>
    <row r="4" spans="2:25" s="7" customFormat="1" ht="14.25" customHeight="1" x14ac:dyDescent="0.2">
      <c r="B4" s="1049" t="str">
        <f>porsaad!B6</f>
        <v>Situación a 30 de noviembre de 2023</v>
      </c>
      <c r="C4" s="1049"/>
      <c r="D4" s="1049"/>
      <c r="E4" s="1049"/>
      <c r="F4" s="1049"/>
      <c r="G4" s="1049"/>
      <c r="H4" s="1049"/>
      <c r="I4" s="1049"/>
      <c r="J4" s="1049"/>
      <c r="K4" s="1049"/>
      <c r="L4" s="1049"/>
      <c r="M4" s="1049"/>
      <c r="N4" s="1049"/>
      <c r="O4" s="1049"/>
      <c r="P4" s="1049"/>
      <c r="Q4" s="1049"/>
      <c r="R4" s="1049"/>
      <c r="S4" s="1049"/>
      <c r="T4" s="1049"/>
      <c r="U4" s="1049"/>
      <c r="V4" s="1049"/>
      <c r="W4" s="1049"/>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19" t="s">
        <v>55</v>
      </c>
      <c r="G6" s="1119"/>
      <c r="H6" s="1119"/>
      <c r="I6" s="1119"/>
      <c r="J6" s="1119"/>
      <c r="K6" s="1119"/>
      <c r="L6" s="1119"/>
      <c r="M6" s="1119"/>
      <c r="N6" s="1119"/>
      <c r="O6" s="1119"/>
      <c r="P6" s="1119"/>
      <c r="Q6" s="1119"/>
      <c r="R6" s="1119"/>
      <c r="S6" s="1119"/>
      <c r="T6" s="1119"/>
      <c r="U6" s="1119"/>
      <c r="V6" s="1119"/>
      <c r="W6" s="1119"/>
      <c r="X6" s="541"/>
      <c r="Y6" s="541"/>
    </row>
    <row r="7" spans="2:25" s="518" customFormat="1" ht="64.5" customHeight="1" x14ac:dyDescent="0.2">
      <c r="B7" s="1120" t="s">
        <v>15</v>
      </c>
      <c r="C7" s="542"/>
      <c r="D7" s="543" t="s">
        <v>56</v>
      </c>
      <c r="E7" s="542"/>
      <c r="F7" s="1121" t="s">
        <v>176</v>
      </c>
      <c r="G7" s="1121"/>
      <c r="H7" s="1121" t="s">
        <v>62</v>
      </c>
      <c r="I7" s="1121"/>
      <c r="J7" s="1121" t="s">
        <v>63</v>
      </c>
      <c r="K7" s="1121"/>
      <c r="L7" s="1121" t="s">
        <v>160</v>
      </c>
      <c r="M7" s="1121"/>
      <c r="N7" s="1121" t="s">
        <v>3</v>
      </c>
      <c r="O7" s="1121"/>
      <c r="P7" s="543"/>
      <c r="Q7" s="543" t="s">
        <v>65</v>
      </c>
    </row>
    <row r="8" spans="2:25" s="542" customFormat="1" ht="20.25" customHeight="1" x14ac:dyDescent="0.2">
      <c r="B8" s="1120"/>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'41bbenpreGII'!D10</f>
        <v>130685</v>
      </c>
      <c r="F10" s="551">
        <f>'41bbenpreGII'!F10+'41bbenpreGII'!H10+'41bbenpreGII'!J10+'41bbenpreGII'!L10+'41bbenpreGII'!N10</f>
        <v>152610</v>
      </c>
      <c r="G10" s="552">
        <f t="shared" ref="G10:G27" si="0">F10*100/$N10</f>
        <v>79.240874396386104</v>
      </c>
      <c r="H10" s="551">
        <f>'41bbenpreGII'!P10</f>
        <v>1959</v>
      </c>
      <c r="I10" s="552">
        <f t="shared" ref="I10:I27" si="1">H10*100/$N10</f>
        <v>1.0171867698219015</v>
      </c>
      <c r="J10" s="551">
        <f>'41bbenpreGII'!R10</f>
        <v>38018</v>
      </c>
      <c r="K10" s="552">
        <f t="shared" ref="K10:K27" si="2">J10*100/$N10</f>
        <v>19.740381120515085</v>
      </c>
      <c r="L10" s="551">
        <f>'41bbenpreGII'!T10</f>
        <v>3</v>
      </c>
      <c r="M10" s="552">
        <f t="shared" ref="M10:M27" si="3">L10*100/$N10</f>
        <v>1.5577132769094969E-3</v>
      </c>
      <c r="N10" s="551">
        <f>F10+H10+J10+L10</f>
        <v>192590</v>
      </c>
      <c r="O10" s="552">
        <f>G10+I10+K10+M10</f>
        <v>100</v>
      </c>
      <c r="P10" s="553"/>
      <c r="Q10" s="553">
        <f t="shared" ref="Q10:Q27" si="4">N10/D10</f>
        <v>1.4736962926120061</v>
      </c>
    </row>
    <row r="11" spans="2:25" s="549" customFormat="1" ht="18" customHeight="1" x14ac:dyDescent="0.2">
      <c r="B11" s="531" t="s">
        <v>10</v>
      </c>
      <c r="C11" s="546"/>
      <c r="D11" s="550">
        <f>'41bbenpreGII'!D11</f>
        <v>14593</v>
      </c>
      <c r="F11" s="551">
        <f>'41bbenpreGII'!F11+'41bbenpreGII'!H11+'41bbenpreGII'!J11+'41bbenpreGII'!L11+'41bbenpreGII'!N11</f>
        <v>7275</v>
      </c>
      <c r="G11" s="552">
        <f t="shared" si="0"/>
        <v>39.602612955906366</v>
      </c>
      <c r="H11" s="551">
        <f>'41bbenpreGII'!P11</f>
        <v>3671</v>
      </c>
      <c r="I11" s="552">
        <f t="shared" si="1"/>
        <v>19.983669025585193</v>
      </c>
      <c r="J11" s="551">
        <f>'41bbenpreGII'!R11</f>
        <v>7424</v>
      </c>
      <c r="K11" s="552">
        <f t="shared" si="2"/>
        <v>40.41371801850844</v>
      </c>
      <c r="L11" s="551">
        <f>'41bbenpreGII'!T11</f>
        <v>0</v>
      </c>
      <c r="M11" s="552">
        <f t="shared" si="3"/>
        <v>0</v>
      </c>
      <c r="N11" s="551">
        <f t="shared" ref="N11:O27" si="5">F11+H11+J11+L11</f>
        <v>18370</v>
      </c>
      <c r="O11" s="552">
        <f t="shared" si="5"/>
        <v>100</v>
      </c>
      <c r="P11" s="553"/>
      <c r="Q11" s="553">
        <f t="shared" si="4"/>
        <v>1.2588227232234632</v>
      </c>
    </row>
    <row r="12" spans="2:25" s="549" customFormat="1" ht="22.5" customHeight="1" x14ac:dyDescent="0.2">
      <c r="B12" s="531" t="s">
        <v>40</v>
      </c>
      <c r="C12" s="546"/>
      <c r="D12" s="550">
        <f>'41bbenpreGII'!D12</f>
        <v>10411</v>
      </c>
      <c r="F12" s="551">
        <f>'41bbenpreGII'!F12+'41bbenpreGII'!H12+'41bbenpreGII'!J12+'41bbenpreGII'!L12+'41bbenpreGII'!N12</f>
        <v>8226</v>
      </c>
      <c r="G12" s="552">
        <f t="shared" si="0"/>
        <v>58.959288990825691</v>
      </c>
      <c r="H12" s="551">
        <f>'41bbenpreGII'!P12</f>
        <v>1593</v>
      </c>
      <c r="I12" s="552">
        <f t="shared" si="1"/>
        <v>11.417717889908257</v>
      </c>
      <c r="J12" s="551">
        <f>'41bbenpreGII'!R12</f>
        <v>4130</v>
      </c>
      <c r="K12" s="552">
        <f t="shared" si="2"/>
        <v>29.601490825688074</v>
      </c>
      <c r="L12" s="551">
        <f>'41bbenpreGII'!T12</f>
        <v>3</v>
      </c>
      <c r="M12" s="552">
        <f t="shared" si="3"/>
        <v>2.1502293577981651E-2</v>
      </c>
      <c r="N12" s="551">
        <f t="shared" si="5"/>
        <v>13952</v>
      </c>
      <c r="O12" s="552">
        <f t="shared" si="5"/>
        <v>100</v>
      </c>
      <c r="P12" s="553"/>
      <c r="Q12" s="553">
        <f t="shared" si="4"/>
        <v>1.3401210258380558</v>
      </c>
    </row>
    <row r="13" spans="2:25" s="549" customFormat="1" ht="18" customHeight="1" x14ac:dyDescent="0.2">
      <c r="B13" s="531" t="s">
        <v>41</v>
      </c>
      <c r="C13" s="546"/>
      <c r="D13" s="550">
        <f>'41bbenpreGII'!D13</f>
        <v>9887</v>
      </c>
      <c r="F13" s="551">
        <f>'41bbenpreGII'!F13+'41bbenpreGII'!H13+'41bbenpreGII'!J13+'41bbenpreGII'!L13+'41bbenpreGII'!N13</f>
        <v>8018</v>
      </c>
      <c r="G13" s="552">
        <f t="shared" si="0"/>
        <v>50.484825588716788</v>
      </c>
      <c r="H13" s="551">
        <f>'41bbenpreGII'!P13</f>
        <v>371</v>
      </c>
      <c r="I13" s="552">
        <f t="shared" si="1"/>
        <v>2.3359778365445156</v>
      </c>
      <c r="J13" s="551">
        <f>'41bbenpreGII'!R13</f>
        <v>7493</v>
      </c>
      <c r="K13" s="552">
        <f t="shared" si="2"/>
        <v>47.179196574738697</v>
      </c>
      <c r="L13" s="551">
        <f>'41bbenpreGII'!T13</f>
        <v>0</v>
      </c>
      <c r="M13" s="552">
        <f t="shared" si="3"/>
        <v>0</v>
      </c>
      <c r="N13" s="551">
        <f t="shared" si="5"/>
        <v>15882</v>
      </c>
      <c r="O13" s="552">
        <f t="shared" si="5"/>
        <v>100</v>
      </c>
      <c r="P13" s="553"/>
      <c r="Q13" s="553">
        <f t="shared" si="4"/>
        <v>1.6063517750581571</v>
      </c>
    </row>
    <row r="14" spans="2:25" s="549" customFormat="1" ht="18" customHeight="1" x14ac:dyDescent="0.2">
      <c r="B14" s="531" t="s">
        <v>9</v>
      </c>
      <c r="C14" s="546"/>
      <c r="D14" s="550">
        <f>'41bbenpreGII'!D14</f>
        <v>14174</v>
      </c>
      <c r="F14" s="551">
        <f>'41bbenpreGII'!F14+'41bbenpreGII'!H14+'41bbenpreGII'!J14+'41bbenpreGII'!L14+'41bbenpreGII'!N14</f>
        <v>5456</v>
      </c>
      <c r="G14" s="552">
        <f t="shared" si="0"/>
        <v>34.063807204844849</v>
      </c>
      <c r="H14" s="551">
        <f>'41bbenpreGII'!P14</f>
        <v>4372</v>
      </c>
      <c r="I14" s="552">
        <f t="shared" si="1"/>
        <v>27.295998002122744</v>
      </c>
      <c r="J14" s="551">
        <f>'41bbenpreGII'!R14</f>
        <v>6189</v>
      </c>
      <c r="K14" s="552">
        <f t="shared" si="2"/>
        <v>38.6401947930324</v>
      </c>
      <c r="L14" s="551">
        <f>'41bbenpreGII'!T14</f>
        <v>0</v>
      </c>
      <c r="M14" s="552">
        <f t="shared" si="3"/>
        <v>0</v>
      </c>
      <c r="N14" s="551">
        <f t="shared" si="5"/>
        <v>16017</v>
      </c>
      <c r="O14" s="552">
        <f t="shared" si="5"/>
        <v>100</v>
      </c>
      <c r="P14" s="553"/>
      <c r="Q14" s="553">
        <f t="shared" si="4"/>
        <v>1.1300268096514745</v>
      </c>
    </row>
    <row r="15" spans="2:25" s="549" customFormat="1" ht="18" customHeight="1" x14ac:dyDescent="0.2">
      <c r="B15" s="531" t="s">
        <v>8</v>
      </c>
      <c r="C15" s="546"/>
      <c r="D15" s="550">
        <f>'41bbenpreGII'!D15</f>
        <v>7458</v>
      </c>
      <c r="F15" s="551">
        <f>'41bbenpreGII'!F15+'41bbenpreGII'!H15+'41bbenpreGII'!J15+'41bbenpreGII'!L15+'41bbenpreGII'!N15</f>
        <v>8463</v>
      </c>
      <c r="G15" s="552">
        <f t="shared" si="0"/>
        <v>70.011581733951033</v>
      </c>
      <c r="H15" s="551">
        <f>'41bbenpreGII'!P15</f>
        <v>80</v>
      </c>
      <c r="I15" s="552">
        <f t="shared" si="1"/>
        <v>0.66181336863004636</v>
      </c>
      <c r="J15" s="551">
        <f>'41bbenpreGII'!R15</f>
        <v>3545</v>
      </c>
      <c r="K15" s="552">
        <f t="shared" si="2"/>
        <v>29.326604897418928</v>
      </c>
      <c r="L15" s="551">
        <f>'41bbenpreGII'!T15</f>
        <v>0</v>
      </c>
      <c r="M15" s="552">
        <f t="shared" si="3"/>
        <v>0</v>
      </c>
      <c r="N15" s="551">
        <f t="shared" si="5"/>
        <v>12088</v>
      </c>
      <c r="O15" s="552">
        <f t="shared" si="5"/>
        <v>100.00000000000001</v>
      </c>
      <c r="P15" s="553"/>
      <c r="Q15" s="553">
        <f t="shared" si="4"/>
        <v>1.6208098685974792</v>
      </c>
    </row>
    <row r="16" spans="2:25" s="549" customFormat="1" ht="18" customHeight="1" x14ac:dyDescent="0.2">
      <c r="B16" s="531" t="s">
        <v>7</v>
      </c>
      <c r="C16" s="546"/>
      <c r="D16" s="550">
        <f>'41bbenpreGII'!D16</f>
        <v>40147</v>
      </c>
      <c r="F16" s="551">
        <f>'41bbenpreGII'!F16+'41bbenpreGII'!H16+'41bbenpreGII'!J16+'41bbenpreGII'!L16+'41bbenpreGII'!N16</f>
        <v>25801</v>
      </c>
      <c r="G16" s="552">
        <f t="shared" si="0"/>
        <v>46.593227990970654</v>
      </c>
      <c r="H16" s="551">
        <f>'41bbenpreGII'!P16</f>
        <v>16727</v>
      </c>
      <c r="I16" s="552">
        <f t="shared" si="1"/>
        <v>30.206772009029347</v>
      </c>
      <c r="J16" s="551">
        <f>'41bbenpreGII'!R16</f>
        <v>12106</v>
      </c>
      <c r="K16" s="552">
        <f t="shared" si="2"/>
        <v>21.861851015801353</v>
      </c>
      <c r="L16" s="551">
        <f>'41bbenpreGII'!T16</f>
        <v>741</v>
      </c>
      <c r="M16" s="552">
        <f t="shared" si="3"/>
        <v>1.3381489841986456</v>
      </c>
      <c r="N16" s="551">
        <f t="shared" si="5"/>
        <v>55375</v>
      </c>
      <c r="O16" s="552">
        <f t="shared" si="5"/>
        <v>99.999999999999986</v>
      </c>
      <c r="P16" s="553"/>
      <c r="Q16" s="553">
        <f t="shared" si="4"/>
        <v>1.3793060502652752</v>
      </c>
    </row>
    <row r="17" spans="2:25" s="549" customFormat="1" ht="18" customHeight="1" x14ac:dyDescent="0.2">
      <c r="B17" s="531" t="s">
        <v>43</v>
      </c>
      <c r="C17" s="546"/>
      <c r="D17" s="550">
        <f>'41bbenpreGII'!D17</f>
        <v>23612</v>
      </c>
      <c r="F17" s="551">
        <f>'41bbenpreGII'!F17+'41bbenpreGII'!H17+'41bbenpreGII'!J17+'41bbenpreGII'!L17+'41bbenpreGII'!N17</f>
        <v>20794</v>
      </c>
      <c r="G17" s="552">
        <f t="shared" si="0"/>
        <v>65.931069469545648</v>
      </c>
      <c r="H17" s="551">
        <f>'41bbenpreGII'!P17</f>
        <v>3838</v>
      </c>
      <c r="I17" s="552">
        <f t="shared" si="1"/>
        <v>12.169060528234883</v>
      </c>
      <c r="J17" s="551">
        <f>'41bbenpreGII'!R17</f>
        <v>6902</v>
      </c>
      <c r="K17" s="552">
        <f t="shared" si="2"/>
        <v>21.884016614350486</v>
      </c>
      <c r="L17" s="551">
        <f>'41bbenpreGII'!T17</f>
        <v>5</v>
      </c>
      <c r="M17" s="552">
        <f t="shared" si="3"/>
        <v>1.5853387868987604E-2</v>
      </c>
      <c r="N17" s="551">
        <f t="shared" si="5"/>
        <v>31539</v>
      </c>
      <c r="O17" s="552">
        <f t="shared" si="5"/>
        <v>100</v>
      </c>
      <c r="P17" s="553"/>
      <c r="Q17" s="553">
        <f t="shared" si="4"/>
        <v>1.3357191258682026</v>
      </c>
    </row>
    <row r="18" spans="2:25" s="549" customFormat="1" ht="18" customHeight="1" x14ac:dyDescent="0.2">
      <c r="B18" s="531" t="s">
        <v>44</v>
      </c>
      <c r="C18" s="546"/>
      <c r="D18" s="550">
        <f>'41bbenpreGII'!D18</f>
        <v>82563</v>
      </c>
      <c r="F18" s="551">
        <f>'41bbenpreGII'!F18+'41bbenpreGII'!H18+'41bbenpreGII'!J18+'41bbenpreGII'!L18+'41bbenpreGII'!N18</f>
        <v>50268</v>
      </c>
      <c r="G18" s="552">
        <f t="shared" si="0"/>
        <v>48.892649762189606</v>
      </c>
      <c r="H18" s="551">
        <f>'41bbenpreGII'!P18</f>
        <v>10788</v>
      </c>
      <c r="I18" s="552">
        <f t="shared" si="1"/>
        <v>10.49283650900178</v>
      </c>
      <c r="J18" s="551">
        <f>'41bbenpreGII'!R18</f>
        <v>41736</v>
      </c>
      <c r="K18" s="552">
        <f t="shared" si="2"/>
        <v>40.594088296227127</v>
      </c>
      <c r="L18" s="551">
        <f>'41bbenpreGII'!T18</f>
        <v>21</v>
      </c>
      <c r="M18" s="552">
        <f t="shared" si="3"/>
        <v>2.0425432581482886E-2</v>
      </c>
      <c r="N18" s="551">
        <f t="shared" si="5"/>
        <v>102813</v>
      </c>
      <c r="O18" s="552">
        <f t="shared" si="5"/>
        <v>99.999999999999986</v>
      </c>
      <c r="P18" s="553"/>
      <c r="Q18" s="553">
        <f t="shared" si="4"/>
        <v>1.2452672504632827</v>
      </c>
    </row>
    <row r="19" spans="2:25" s="549" customFormat="1" ht="18" customHeight="1" x14ac:dyDescent="0.2">
      <c r="B19" s="531" t="s">
        <v>6</v>
      </c>
      <c r="C19" s="546"/>
      <c r="D19" s="550">
        <f>'41bbenpreGII'!D19</f>
        <v>54269</v>
      </c>
      <c r="F19" s="551">
        <f>'41bbenpreGII'!F19+'41bbenpreGII'!H19+'41bbenpreGII'!J19+'41bbenpreGII'!L19+'41bbenpreGII'!N19</f>
        <v>29552</v>
      </c>
      <c r="G19" s="552">
        <f t="shared" si="0"/>
        <v>39.799601357539188</v>
      </c>
      <c r="H19" s="551">
        <f>'41bbenpreGII'!P19</f>
        <v>8354</v>
      </c>
      <c r="I19" s="552">
        <f>H19*100/$N19</f>
        <v>11.250875397295696</v>
      </c>
      <c r="J19" s="551">
        <f>'41bbenpreGII'!R19</f>
        <v>36115</v>
      </c>
      <c r="K19" s="552">
        <f>J19*100/$N19</f>
        <v>48.638420513925553</v>
      </c>
      <c r="L19" s="551">
        <f>'41bbenpreGII'!T19</f>
        <v>231</v>
      </c>
      <c r="M19" s="552">
        <f t="shared" si="3"/>
        <v>0.31110273123956256</v>
      </c>
      <c r="N19" s="551">
        <f t="shared" si="5"/>
        <v>74252</v>
      </c>
      <c r="O19" s="552">
        <f t="shared" si="5"/>
        <v>99.999999999999986</v>
      </c>
      <c r="P19" s="553"/>
      <c r="Q19" s="553">
        <f t="shared" si="4"/>
        <v>1.3682212681272918</v>
      </c>
    </row>
    <row r="20" spans="2:25" s="549" customFormat="1" ht="18" customHeight="1" x14ac:dyDescent="0.2">
      <c r="B20" s="531" t="s">
        <v>5</v>
      </c>
      <c r="C20" s="546"/>
      <c r="D20" s="550">
        <f>'41bbenpreGII'!D20</f>
        <v>11741</v>
      </c>
      <c r="F20" s="551">
        <f>'41bbenpreGII'!F20+'41bbenpreGII'!H20+'41bbenpreGII'!J20+'41bbenpreGII'!L20+'41bbenpreGII'!N20</f>
        <v>4920</v>
      </c>
      <c r="G20" s="552">
        <f t="shared" si="0"/>
        <v>36.219081272084807</v>
      </c>
      <c r="H20" s="551">
        <f>'41bbenpreGII'!P20</f>
        <v>6135</v>
      </c>
      <c r="I20" s="552">
        <f>H20*100/$N20</f>
        <v>45.163427561837459</v>
      </c>
      <c r="J20" s="551">
        <f>'41bbenpreGII'!R20</f>
        <v>2529</v>
      </c>
      <c r="K20" s="552">
        <f>J20*100/$N20</f>
        <v>18.617491166077738</v>
      </c>
      <c r="L20" s="551">
        <f>'41bbenpreGII'!T20</f>
        <v>0</v>
      </c>
      <c r="M20" s="552">
        <f t="shared" si="3"/>
        <v>0</v>
      </c>
      <c r="N20" s="551">
        <f t="shared" si="5"/>
        <v>13584</v>
      </c>
      <c r="O20" s="552">
        <f t="shared" si="5"/>
        <v>100</v>
      </c>
      <c r="P20" s="553"/>
      <c r="Q20" s="553">
        <f t="shared" si="4"/>
        <v>1.1569712971637851</v>
      </c>
    </row>
    <row r="21" spans="2:25" s="549" customFormat="1" ht="18" customHeight="1" x14ac:dyDescent="0.2">
      <c r="B21" s="531" t="s">
        <v>38</v>
      </c>
      <c r="C21" s="546"/>
      <c r="D21" s="550">
        <f>'41bbenpreGII'!D21</f>
        <v>25444</v>
      </c>
      <c r="F21" s="551">
        <f>'41bbenpreGII'!F21+'41bbenpreGII'!H21+'41bbenpreGII'!J21+'41bbenpreGII'!L21+'41bbenpreGII'!N21</f>
        <v>20254</v>
      </c>
      <c r="G21" s="552">
        <f t="shared" si="0"/>
        <v>64.587518734653528</v>
      </c>
      <c r="H21" s="551">
        <f>'41bbenpreGII'!P21</f>
        <v>4746</v>
      </c>
      <c r="I21" s="552">
        <f>H21*100/$N21</f>
        <v>15.134411173825695</v>
      </c>
      <c r="J21" s="551">
        <f>'41bbenpreGII'!R21</f>
        <v>6317</v>
      </c>
      <c r="K21" s="552">
        <f>J21*100/$N21</f>
        <v>20.144137249274529</v>
      </c>
      <c r="L21" s="551">
        <f>'41bbenpreGII'!T21</f>
        <v>42</v>
      </c>
      <c r="M21" s="552">
        <f t="shared" si="3"/>
        <v>0.1339328422462451</v>
      </c>
      <c r="N21" s="551">
        <f t="shared" si="5"/>
        <v>31359</v>
      </c>
      <c r="O21" s="552">
        <f t="shared" si="5"/>
        <v>99.999999999999986</v>
      </c>
      <c r="P21" s="553"/>
      <c r="Q21" s="553">
        <f t="shared" si="4"/>
        <v>1.2324713095425248</v>
      </c>
    </row>
    <row r="22" spans="2:25" s="549" customFormat="1" ht="21" customHeight="1" x14ac:dyDescent="0.2">
      <c r="B22" s="531" t="s">
        <v>45</v>
      </c>
      <c r="C22" s="546"/>
      <c r="D22" s="550">
        <f>'41bbenpreGII'!D22</f>
        <v>65959</v>
      </c>
      <c r="F22" s="551">
        <f>'41bbenpreGII'!F22+'41bbenpreGII'!H22+'41bbenpreGII'!J22+'41bbenpreGII'!L22+'41bbenpreGII'!N22</f>
        <v>64593</v>
      </c>
      <c r="G22" s="552">
        <f t="shared" si="0"/>
        <v>70.256365633735413</v>
      </c>
      <c r="H22" s="551">
        <f>'41bbenpreGII'!P22</f>
        <v>8935</v>
      </c>
      <c r="I22" s="552">
        <f>H22*100/$N22</f>
        <v>9.7184002436398043</v>
      </c>
      <c r="J22" s="551">
        <f>'41bbenpreGII'!R22</f>
        <v>18395</v>
      </c>
      <c r="K22" s="552">
        <f>J22*100/$N22</f>
        <v>20.007831279435276</v>
      </c>
      <c r="L22" s="551">
        <f>'41bbenpreGII'!T22</f>
        <v>16</v>
      </c>
      <c r="M22" s="552">
        <f t="shared" si="3"/>
        <v>1.7402843189506086E-2</v>
      </c>
      <c r="N22" s="551">
        <f t="shared" si="5"/>
        <v>91939</v>
      </c>
      <c r="O22" s="552">
        <f t="shared" si="5"/>
        <v>100</v>
      </c>
      <c r="P22" s="553"/>
      <c r="Q22" s="553">
        <f t="shared" si="4"/>
        <v>1.3938810473172729</v>
      </c>
    </row>
    <row r="23" spans="2:25" s="549" customFormat="1" ht="18" customHeight="1" x14ac:dyDescent="0.2">
      <c r="B23" s="531" t="s">
        <v>46</v>
      </c>
      <c r="C23" s="546"/>
      <c r="D23" s="550">
        <f>'41bbenpreGII'!D23</f>
        <v>16048</v>
      </c>
      <c r="F23" s="551">
        <f>'41bbenpreGII'!F23+'41bbenpreGII'!H23+'41bbenpreGII'!J23+'41bbenpreGII'!L23+'41bbenpreGII'!N23</f>
        <v>10492</v>
      </c>
      <c r="G23" s="552">
        <f t="shared" si="0"/>
        <v>51.504589858131659</v>
      </c>
      <c r="H23" s="551">
        <f>'41bbenpreGII'!P23</f>
        <v>365</v>
      </c>
      <c r="I23" s="552">
        <f>H23*100/$N23</f>
        <v>1.7917628000589072</v>
      </c>
      <c r="J23" s="551">
        <f>'41bbenpreGII'!R23</f>
        <v>9514</v>
      </c>
      <c r="K23" s="552">
        <f>J23*100/$N23</f>
        <v>46.703647341809436</v>
      </c>
      <c r="L23" s="551">
        <f>'41bbenpreGII'!T23</f>
        <v>0</v>
      </c>
      <c r="M23" s="552">
        <f t="shared" si="3"/>
        <v>0</v>
      </c>
      <c r="N23" s="551">
        <f t="shared" si="5"/>
        <v>20371</v>
      </c>
      <c r="O23" s="552">
        <f t="shared" si="5"/>
        <v>100</v>
      </c>
      <c r="P23" s="553"/>
      <c r="Q23" s="553">
        <f t="shared" si="4"/>
        <v>1.2693793619142573</v>
      </c>
    </row>
    <row r="24" spans="2:25" s="549" customFormat="1" ht="22.5" customHeight="1" x14ac:dyDescent="0.2">
      <c r="B24" s="531" t="s">
        <v>47</v>
      </c>
      <c r="C24" s="546"/>
      <c r="D24" s="550">
        <f>'41bbenpreGII'!D24</f>
        <v>6179</v>
      </c>
      <c r="F24" s="551">
        <f>'41bbenpreGII'!F24+'41bbenpreGII'!H24+'41bbenpreGII'!J24+'41bbenpreGII'!L24+'41bbenpreGII'!N24</f>
        <v>3493</v>
      </c>
      <c r="G24" s="554">
        <f t="shared" si="0"/>
        <v>43.375139699490873</v>
      </c>
      <c r="H24" s="551">
        <f>'41bbenpreGII'!P24</f>
        <v>1373</v>
      </c>
      <c r="I24" s="552">
        <f t="shared" si="1"/>
        <v>17.049546752762947</v>
      </c>
      <c r="J24" s="551">
        <f>'41bbenpreGII'!R24</f>
        <v>3173</v>
      </c>
      <c r="K24" s="552">
        <f t="shared" si="2"/>
        <v>39.401465292437599</v>
      </c>
      <c r="L24" s="551">
        <f>'41bbenpreGII'!T24</f>
        <v>14</v>
      </c>
      <c r="M24" s="552">
        <f t="shared" si="3"/>
        <v>0.17384825530858064</v>
      </c>
      <c r="N24" s="550">
        <f t="shared" si="5"/>
        <v>8053</v>
      </c>
      <c r="O24" s="552">
        <f t="shared" si="5"/>
        <v>100.00000000000001</v>
      </c>
      <c r="P24" s="553"/>
      <c r="Q24" s="553">
        <f t="shared" si="4"/>
        <v>1.3032853212493931</v>
      </c>
    </row>
    <row r="25" spans="2:25" s="549" customFormat="1" ht="18" customHeight="1" x14ac:dyDescent="0.2">
      <c r="B25" s="531" t="s">
        <v>48</v>
      </c>
      <c r="C25" s="546"/>
      <c r="D25" s="550">
        <f>'41bbenpreGII'!D25</f>
        <v>22838</v>
      </c>
      <c r="F25" s="551">
        <f>'41bbenpreGII'!F25+'41bbenpreGII'!H25+'41bbenpreGII'!J25+'41bbenpreGII'!L25+'41bbenpreGII'!N25</f>
        <v>17860</v>
      </c>
      <c r="G25" s="554">
        <f t="shared" si="0"/>
        <v>53.987062450879634</v>
      </c>
      <c r="H25" s="551">
        <f>'41bbenpreGII'!P25</f>
        <v>671</v>
      </c>
      <c r="I25" s="552">
        <f t="shared" si="1"/>
        <v>2.0282933317211778</v>
      </c>
      <c r="J25" s="551">
        <f>'41bbenpreGII'!R25</f>
        <v>12185</v>
      </c>
      <c r="K25" s="552">
        <f t="shared" si="2"/>
        <v>36.832718698990391</v>
      </c>
      <c r="L25" s="551">
        <f>'41bbenpreGII'!T25</f>
        <v>2366</v>
      </c>
      <c r="M25" s="552">
        <f t="shared" si="3"/>
        <v>7.1519255184088024</v>
      </c>
      <c r="N25" s="550">
        <f t="shared" si="5"/>
        <v>33082</v>
      </c>
      <c r="O25" s="552">
        <f t="shared" si="5"/>
        <v>100</v>
      </c>
      <c r="P25" s="553"/>
      <c r="Q25" s="553">
        <f t="shared" si="4"/>
        <v>1.4485506611787371</v>
      </c>
    </row>
    <row r="26" spans="2:25" s="549" customFormat="1" ht="18" customHeight="1" x14ac:dyDescent="0.2">
      <c r="B26" s="531" t="s">
        <v>49</v>
      </c>
      <c r="C26" s="546"/>
      <c r="D26" s="550">
        <f>'41bbenpreGII'!D26</f>
        <v>3849</v>
      </c>
      <c r="F26" s="551">
        <f>'41bbenpreGII'!F26+'41bbenpreGII'!H26+'41bbenpreGII'!J26+'41bbenpreGII'!L26+'41bbenpreGII'!N26</f>
        <v>4945</v>
      </c>
      <c r="G26" s="554">
        <f t="shared" si="0"/>
        <v>82.074688796680505</v>
      </c>
      <c r="H26" s="551">
        <f>'41bbenpreGII'!P26</f>
        <v>365</v>
      </c>
      <c r="I26" s="552">
        <f t="shared" si="1"/>
        <v>6.0580912863070537</v>
      </c>
      <c r="J26" s="551">
        <f>'41bbenpreGII'!R26</f>
        <v>715</v>
      </c>
      <c r="K26" s="552">
        <f t="shared" si="2"/>
        <v>11.867219917012449</v>
      </c>
      <c r="L26" s="551">
        <f>'41bbenpreGII'!T26</f>
        <v>0</v>
      </c>
      <c r="M26" s="552">
        <f t="shared" si="3"/>
        <v>0</v>
      </c>
      <c r="N26" s="550">
        <f t="shared" si="5"/>
        <v>6025</v>
      </c>
      <c r="O26" s="552">
        <f t="shared" si="5"/>
        <v>100</v>
      </c>
      <c r="P26" s="553"/>
      <c r="Q26" s="553">
        <f t="shared" si="4"/>
        <v>1.5653416471810859</v>
      </c>
    </row>
    <row r="27" spans="2:25" s="549" customFormat="1" ht="18" customHeight="1" x14ac:dyDescent="0.2">
      <c r="B27" s="531" t="s">
        <v>4</v>
      </c>
      <c r="C27" s="546"/>
      <c r="D27" s="550">
        <f>'41bbenpreGII'!D27</f>
        <v>1252</v>
      </c>
      <c r="F27" s="551">
        <f>'41bbenpreGII'!F27+'41bbenpreGII'!H27+'41bbenpreGII'!J27+'41bbenpreGII'!L27+'41bbenpreGII'!N27</f>
        <v>993</v>
      </c>
      <c r="G27" s="554">
        <f t="shared" si="0"/>
        <v>59.711365003006613</v>
      </c>
      <c r="H27" s="551">
        <f>'41bbenpreGII'!P27</f>
        <v>1</v>
      </c>
      <c r="I27" s="552">
        <f t="shared" si="1"/>
        <v>6.0132291040288638E-2</v>
      </c>
      <c r="J27" s="551">
        <f>'41bbenpreGII'!R27</f>
        <v>669</v>
      </c>
      <c r="K27" s="552">
        <f t="shared" si="2"/>
        <v>40.228502705953098</v>
      </c>
      <c r="L27" s="551">
        <f>'41bbenpreGII'!T27</f>
        <v>0</v>
      </c>
      <c r="M27" s="552">
        <f t="shared" si="3"/>
        <v>0</v>
      </c>
      <c r="N27" s="551">
        <f t="shared" si="5"/>
        <v>1663</v>
      </c>
      <c r="O27" s="552">
        <f t="shared" si="5"/>
        <v>100</v>
      </c>
      <c r="P27" s="553"/>
      <c r="Q27" s="553">
        <f t="shared" si="4"/>
        <v>1.3282747603833867</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541109</v>
      </c>
      <c r="E30" s="561"/>
      <c r="F30" s="532">
        <f>SUM(F10:F27)</f>
        <v>444013</v>
      </c>
      <c r="G30" s="562">
        <f>F30*100/$N30</f>
        <v>60.086690105202763</v>
      </c>
      <c r="H30" s="532">
        <f>SUM(H10:H27)</f>
        <v>74344</v>
      </c>
      <c r="I30" s="562">
        <f>H30*100/$N30</f>
        <v>10.060707432397686</v>
      </c>
      <c r="J30" s="532">
        <f>SUM(J10:J27)</f>
        <v>217155</v>
      </c>
      <c r="K30" s="562">
        <f>J30*100/$N30</f>
        <v>29.386808921800274</v>
      </c>
      <c r="L30" s="532">
        <f>SUM(L10:L28)</f>
        <v>3442</v>
      </c>
      <c r="M30" s="562">
        <f>L30*100/$N30</f>
        <v>0.46579354059927952</v>
      </c>
      <c r="N30" s="532">
        <f>F30+H30+J30+L30</f>
        <v>738954</v>
      </c>
      <c r="O30" s="562">
        <f>G30+I30+K30+M30</f>
        <v>100.00000000000001</v>
      </c>
      <c r="P30" s="563"/>
      <c r="Q30" s="563">
        <f>(N30/D30)</f>
        <v>1.3656287365392186</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51</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5" t="s">
        <v>428</v>
      </c>
      <c r="C3" s="1045"/>
      <c r="D3" s="1045"/>
      <c r="E3" s="1045"/>
      <c r="F3" s="1045"/>
      <c r="G3" s="1045"/>
      <c r="H3" s="1045"/>
      <c r="I3" s="1045"/>
      <c r="J3" s="1045"/>
      <c r="K3" s="1045"/>
      <c r="L3" s="1045"/>
      <c r="M3" s="1045"/>
      <c r="N3" s="1045"/>
      <c r="O3" s="1045"/>
      <c r="P3" s="1045"/>
      <c r="Q3" s="1045"/>
      <c r="R3" s="1045"/>
      <c r="S3" s="1045"/>
      <c r="T3" s="1045"/>
      <c r="U3" s="1045"/>
      <c r="V3" s="1045"/>
      <c r="W3" s="1045"/>
      <c r="X3" s="1045"/>
      <c r="Y3" s="13"/>
    </row>
    <row r="4" spans="2:25" s="7" customFormat="1" ht="14.25" customHeight="1" x14ac:dyDescent="0.2">
      <c r="B4" s="1049" t="str">
        <f>porsaad!B6</f>
        <v>Situación a 30 de noviembre de 2023</v>
      </c>
      <c r="C4" s="1049"/>
      <c r="D4" s="1049"/>
      <c r="E4" s="1049"/>
      <c r="F4" s="1049"/>
      <c r="G4" s="1049"/>
      <c r="H4" s="1049"/>
      <c r="I4" s="1049"/>
      <c r="J4" s="1049"/>
      <c r="K4" s="1049"/>
      <c r="L4" s="1049"/>
      <c r="M4" s="1049"/>
      <c r="N4" s="1049"/>
      <c r="O4" s="1049"/>
      <c r="P4" s="1049"/>
      <c r="Q4" s="1049"/>
      <c r="R4" s="1049"/>
      <c r="S4" s="1049"/>
      <c r="T4" s="1049"/>
      <c r="U4" s="1049"/>
      <c r="V4" s="1049"/>
      <c r="W4" s="1049"/>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34" t="s">
        <v>55</v>
      </c>
      <c r="G6" s="1135"/>
      <c r="H6" s="1135"/>
      <c r="I6" s="1135"/>
      <c r="J6" s="1135"/>
      <c r="K6" s="1135"/>
      <c r="L6" s="1135"/>
      <c r="M6" s="1135"/>
      <c r="N6" s="1135"/>
      <c r="O6" s="1135"/>
      <c r="P6" s="1135"/>
      <c r="Q6" s="1135"/>
      <c r="R6" s="1135"/>
      <c r="S6" s="1135"/>
      <c r="T6" s="1135"/>
      <c r="U6" s="1135"/>
      <c r="V6" s="1135"/>
      <c r="W6" s="1136"/>
      <c r="X6" s="133"/>
      <c r="Y6" s="133"/>
    </row>
    <row r="7" spans="2:25" s="7" customFormat="1" ht="64.5" customHeight="1" x14ac:dyDescent="0.2">
      <c r="B7" s="1117" t="s">
        <v>15</v>
      </c>
      <c r="C7" s="194"/>
      <c r="D7" s="195" t="s">
        <v>261</v>
      </c>
      <c r="E7" s="194"/>
      <c r="F7" s="1137" t="s">
        <v>57</v>
      </c>
      <c r="G7" s="1138"/>
      <c r="H7" s="1137" t="s">
        <v>58</v>
      </c>
      <c r="I7" s="1138"/>
      <c r="J7" s="1137" t="s">
        <v>59</v>
      </c>
      <c r="K7" s="1138"/>
      <c r="L7" s="1137" t="s">
        <v>60</v>
      </c>
      <c r="M7" s="1138"/>
      <c r="N7" s="1137" t="s">
        <v>61</v>
      </c>
      <c r="O7" s="1138"/>
      <c r="P7" s="1137" t="s">
        <v>62</v>
      </c>
      <c r="Q7" s="1138"/>
      <c r="R7" s="1137" t="s">
        <v>63</v>
      </c>
      <c r="S7" s="1138"/>
      <c r="T7" s="1137" t="s">
        <v>64</v>
      </c>
      <c r="U7" s="1138"/>
      <c r="V7" s="1139" t="s">
        <v>3</v>
      </c>
      <c r="W7" s="1140"/>
      <c r="X7" s="51"/>
      <c r="Y7" s="195" t="s">
        <v>260</v>
      </c>
    </row>
    <row r="8" spans="2:25" s="124" customFormat="1" ht="20.25" customHeight="1" x14ac:dyDescent="0.2">
      <c r="B8" s="1118"/>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71675</v>
      </c>
      <c r="E10" s="125"/>
      <c r="F10" s="153">
        <v>610</v>
      </c>
      <c r="G10" s="75">
        <v>4.012173471975653</v>
      </c>
      <c r="H10" s="153">
        <v>42958</v>
      </c>
      <c r="I10" s="75">
        <v>61.699213796601569</v>
      </c>
      <c r="J10" s="153">
        <v>47998</v>
      </c>
      <c r="K10" s="75">
        <v>18.062389043875221</v>
      </c>
      <c r="L10" s="153">
        <v>359</v>
      </c>
      <c r="M10" s="75">
        <v>0.90540197818919599</v>
      </c>
      <c r="N10" s="153">
        <v>99</v>
      </c>
      <c r="O10" s="75">
        <v>0.39817397920365205</v>
      </c>
      <c r="P10" s="153">
        <v>82</v>
      </c>
      <c r="Q10" s="75">
        <v>2.5361399949277198E-3</v>
      </c>
      <c r="R10" s="153">
        <v>16441</v>
      </c>
      <c r="S10" s="75">
        <v>14.920111590159777</v>
      </c>
      <c r="T10" s="153">
        <v>0</v>
      </c>
      <c r="U10" s="75">
        <v>0</v>
      </c>
      <c r="V10" s="153">
        <f>F10+H10+J10+L10+N10+P10+R10+T10</f>
        <v>108547</v>
      </c>
      <c r="W10" s="75">
        <f t="shared" ref="V10:W27" si="0">G10+I10+K10+M10+O10+Q10+S10+U10</f>
        <v>99.999999999999986</v>
      </c>
      <c r="X10" s="154"/>
      <c r="Y10" s="155">
        <f t="shared" ref="Y10:Y27" si="1">V10/D10</f>
        <v>1.5144332054412277</v>
      </c>
    </row>
    <row r="11" spans="2:25" s="125" customFormat="1" ht="18" customHeight="1" x14ac:dyDescent="0.2">
      <c r="B11" s="32" t="s">
        <v>10</v>
      </c>
      <c r="C11" s="28"/>
      <c r="D11" s="156">
        <v>13651</v>
      </c>
      <c r="F11" s="157">
        <v>979</v>
      </c>
      <c r="G11" s="181">
        <v>9.5502617241747672</v>
      </c>
      <c r="H11" s="157">
        <v>3656</v>
      </c>
      <c r="I11" s="181">
        <v>13.652387565431043</v>
      </c>
      <c r="J11" s="157">
        <v>3086</v>
      </c>
      <c r="K11" s="181">
        <v>21.664352099134707</v>
      </c>
      <c r="L11" s="157">
        <v>624</v>
      </c>
      <c r="M11" s="181">
        <v>5.0849268240572592</v>
      </c>
      <c r="N11" s="157">
        <v>114</v>
      </c>
      <c r="O11" s="181">
        <v>1.6023929067407328</v>
      </c>
      <c r="P11" s="157">
        <v>1230</v>
      </c>
      <c r="Q11" s="181">
        <v>2.4676850763807288</v>
      </c>
      <c r="R11" s="157">
        <v>8107</v>
      </c>
      <c r="S11" s="181">
        <v>45.977993804080761</v>
      </c>
      <c r="T11" s="157">
        <v>0</v>
      </c>
      <c r="U11" s="181">
        <v>0</v>
      </c>
      <c r="V11" s="157">
        <f t="shared" si="0"/>
        <v>17796</v>
      </c>
      <c r="W11" s="181">
        <f t="shared" si="0"/>
        <v>100</v>
      </c>
      <c r="X11" s="154"/>
      <c r="Y11" s="158">
        <f t="shared" si="1"/>
        <v>1.3036407589187606</v>
      </c>
    </row>
    <row r="12" spans="2:25" s="125" customFormat="1" ht="22.5" customHeight="1" x14ac:dyDescent="0.2">
      <c r="B12" s="32" t="s">
        <v>40</v>
      </c>
      <c r="C12" s="28"/>
      <c r="D12" s="156">
        <v>12741</v>
      </c>
      <c r="F12" s="126">
        <v>2622</v>
      </c>
      <c r="G12" s="181">
        <v>22.562277580071175</v>
      </c>
      <c r="H12" s="126">
        <v>1801</v>
      </c>
      <c r="I12" s="181">
        <v>8.1748856126080334</v>
      </c>
      <c r="J12" s="126">
        <v>4375</v>
      </c>
      <c r="K12" s="181">
        <v>24.789018810371125</v>
      </c>
      <c r="L12" s="126">
        <v>811</v>
      </c>
      <c r="M12" s="181">
        <v>8.8764616166751402</v>
      </c>
      <c r="N12" s="126">
        <v>88</v>
      </c>
      <c r="O12" s="181">
        <v>1.4234875444839858</v>
      </c>
      <c r="P12" s="126">
        <v>1251</v>
      </c>
      <c r="Q12" s="181">
        <v>5.2567361464158617</v>
      </c>
      <c r="R12" s="126">
        <v>4394</v>
      </c>
      <c r="S12" s="181">
        <v>28.917132689374682</v>
      </c>
      <c r="T12" s="126">
        <v>7</v>
      </c>
      <c r="U12" s="181">
        <v>0</v>
      </c>
      <c r="V12" s="157">
        <f t="shared" si="0"/>
        <v>15349</v>
      </c>
      <c r="W12" s="181">
        <f t="shared" si="0"/>
        <v>100.00000000000001</v>
      </c>
      <c r="X12" s="154"/>
      <c r="Y12" s="158">
        <f t="shared" si="1"/>
        <v>1.2046935091437092</v>
      </c>
    </row>
    <row r="13" spans="2:25" s="125" customFormat="1" ht="18" customHeight="1" x14ac:dyDescent="0.2">
      <c r="B13" s="32" t="s">
        <v>41</v>
      </c>
      <c r="C13" s="28"/>
      <c r="D13" s="156">
        <v>11556</v>
      </c>
      <c r="F13" s="157">
        <v>3305</v>
      </c>
      <c r="G13" s="181">
        <v>21.067835441777071</v>
      </c>
      <c r="H13" s="157">
        <v>7158</v>
      </c>
      <c r="I13" s="181">
        <v>23.637812531128599</v>
      </c>
      <c r="J13" s="157">
        <v>808</v>
      </c>
      <c r="K13" s="181">
        <v>3.117840422352824</v>
      </c>
      <c r="L13" s="157">
        <v>178</v>
      </c>
      <c r="M13" s="181">
        <v>1.8926187867317461</v>
      </c>
      <c r="N13" s="157">
        <v>6</v>
      </c>
      <c r="O13" s="181">
        <v>0.28887339376431914</v>
      </c>
      <c r="P13" s="157">
        <v>43</v>
      </c>
      <c r="Q13" s="181">
        <v>0.29883454527343362</v>
      </c>
      <c r="R13" s="157">
        <v>9723</v>
      </c>
      <c r="S13" s="181">
        <v>49.696184878972012</v>
      </c>
      <c r="T13" s="157">
        <v>0</v>
      </c>
      <c r="U13" s="181">
        <v>0</v>
      </c>
      <c r="V13" s="157">
        <f t="shared" si="0"/>
        <v>21221</v>
      </c>
      <c r="W13" s="181">
        <f t="shared" si="0"/>
        <v>100</v>
      </c>
      <c r="X13" s="154"/>
      <c r="Y13" s="158">
        <f t="shared" si="1"/>
        <v>1.836362062997577</v>
      </c>
    </row>
    <row r="14" spans="2:25" s="125" customFormat="1" ht="18" customHeight="1" x14ac:dyDescent="0.2">
      <c r="B14" s="32" t="s">
        <v>9</v>
      </c>
      <c r="C14" s="28"/>
      <c r="D14" s="156">
        <v>12632</v>
      </c>
      <c r="F14" s="157">
        <v>529</v>
      </c>
      <c r="G14" s="181">
        <v>1.1223131063344112</v>
      </c>
      <c r="H14" s="157">
        <v>1000</v>
      </c>
      <c r="I14" s="181">
        <v>5.0218755944455014</v>
      </c>
      <c r="J14" s="157">
        <v>253</v>
      </c>
      <c r="K14" s="181">
        <v>0</v>
      </c>
      <c r="L14" s="157">
        <v>2284</v>
      </c>
      <c r="M14" s="181">
        <v>29.922008750237779</v>
      </c>
      <c r="N14" s="157">
        <v>81</v>
      </c>
      <c r="O14" s="181">
        <v>2.4538710291040515</v>
      </c>
      <c r="P14" s="157">
        <v>5490</v>
      </c>
      <c r="Q14" s="181">
        <v>21.742438653224273</v>
      </c>
      <c r="R14" s="157">
        <v>4684</v>
      </c>
      <c r="S14" s="181">
        <v>39.737492866653987</v>
      </c>
      <c r="T14" s="157">
        <v>0</v>
      </c>
      <c r="U14" s="181">
        <v>0</v>
      </c>
      <c r="V14" s="157">
        <f t="shared" si="0"/>
        <v>14321</v>
      </c>
      <c r="W14" s="181">
        <f t="shared" si="0"/>
        <v>100</v>
      </c>
      <c r="X14" s="154"/>
      <c r="Y14" s="158">
        <f t="shared" si="1"/>
        <v>1.1337080430652311</v>
      </c>
    </row>
    <row r="15" spans="2:25" s="125" customFormat="1" ht="18" customHeight="1" x14ac:dyDescent="0.2">
      <c r="B15" s="32" t="s">
        <v>8</v>
      </c>
      <c r="C15" s="28"/>
      <c r="D15" s="156">
        <v>4488</v>
      </c>
      <c r="F15" s="126">
        <v>609</v>
      </c>
      <c r="G15" s="181">
        <v>0</v>
      </c>
      <c r="H15" s="126">
        <v>1475</v>
      </c>
      <c r="I15" s="181">
        <v>19.530493707647629</v>
      </c>
      <c r="J15" s="126">
        <v>441</v>
      </c>
      <c r="K15" s="181">
        <v>7.5750242013552755</v>
      </c>
      <c r="L15" s="126">
        <v>480</v>
      </c>
      <c r="M15" s="181">
        <v>11.302032913843176</v>
      </c>
      <c r="N15" s="126">
        <v>49</v>
      </c>
      <c r="O15" s="181">
        <v>2.1539206195546949</v>
      </c>
      <c r="P15" s="126">
        <v>0</v>
      </c>
      <c r="Q15" s="181">
        <v>0</v>
      </c>
      <c r="R15" s="126">
        <v>3134</v>
      </c>
      <c r="S15" s="181">
        <v>59.438528557599227</v>
      </c>
      <c r="T15" s="126">
        <v>0</v>
      </c>
      <c r="U15" s="181">
        <v>0</v>
      </c>
      <c r="V15" s="157">
        <f t="shared" si="0"/>
        <v>6188</v>
      </c>
      <c r="W15" s="181">
        <f t="shared" si="0"/>
        <v>100</v>
      </c>
      <c r="X15" s="154"/>
      <c r="Y15" s="158">
        <f t="shared" si="1"/>
        <v>1.3787878787878789</v>
      </c>
    </row>
    <row r="16" spans="2:25" s="128" customFormat="1" ht="18" customHeight="1" x14ac:dyDescent="0.2">
      <c r="B16" s="127" t="s">
        <v>7</v>
      </c>
      <c r="C16" s="129"/>
      <c r="D16" s="159">
        <v>46932</v>
      </c>
      <c r="E16" s="160"/>
      <c r="F16" s="161">
        <v>3483</v>
      </c>
      <c r="G16" s="182">
        <v>7.7071171283070425</v>
      </c>
      <c r="H16" s="161">
        <v>14815</v>
      </c>
      <c r="I16" s="182">
        <v>15.824121227176748</v>
      </c>
      <c r="J16" s="161">
        <v>11780</v>
      </c>
      <c r="K16" s="182">
        <v>26.553637229329691</v>
      </c>
      <c r="L16" s="161">
        <v>3465</v>
      </c>
      <c r="M16" s="182">
        <v>6.8666418250320875</v>
      </c>
      <c r="N16" s="161">
        <v>4</v>
      </c>
      <c r="O16" s="182">
        <v>1.1427151906595454</v>
      </c>
      <c r="P16" s="161">
        <v>18652</v>
      </c>
      <c r="Q16" s="182">
        <v>25.539270483997846</v>
      </c>
      <c r="R16" s="161">
        <v>11536</v>
      </c>
      <c r="S16" s="182">
        <v>15.629528422970232</v>
      </c>
      <c r="T16" s="161">
        <v>929</v>
      </c>
      <c r="U16" s="182">
        <v>0.73696849252680829</v>
      </c>
      <c r="V16" s="161">
        <f t="shared" si="0"/>
        <v>64664</v>
      </c>
      <c r="W16" s="182">
        <f t="shared" si="0"/>
        <v>100</v>
      </c>
      <c r="X16" s="162"/>
      <c r="Y16" s="158">
        <f t="shared" si="1"/>
        <v>1.3778232336145912</v>
      </c>
    </row>
    <row r="17" spans="2:25" s="128" customFormat="1" ht="18" customHeight="1" x14ac:dyDescent="0.2">
      <c r="B17" s="127" t="s">
        <v>43</v>
      </c>
      <c r="C17" s="129"/>
      <c r="D17" s="159">
        <v>26153</v>
      </c>
      <c r="E17" s="160"/>
      <c r="F17" s="161">
        <v>3790</v>
      </c>
      <c r="G17" s="182">
        <v>13.305587605076644</v>
      </c>
      <c r="H17" s="161">
        <v>15055</v>
      </c>
      <c r="I17" s="182">
        <v>29.339047305093128</v>
      </c>
      <c r="J17" s="161">
        <v>8442</v>
      </c>
      <c r="K17" s="182">
        <v>36.084555793637712</v>
      </c>
      <c r="L17" s="161">
        <v>969</v>
      </c>
      <c r="M17" s="182">
        <v>3.7127080929619254</v>
      </c>
      <c r="N17" s="161">
        <v>1489</v>
      </c>
      <c r="O17" s="182">
        <v>5.6576561727377612</v>
      </c>
      <c r="P17" s="161">
        <v>2919</v>
      </c>
      <c r="Q17" s="182">
        <v>8.2330641173561894</v>
      </c>
      <c r="R17" s="161">
        <v>2406</v>
      </c>
      <c r="S17" s="182">
        <v>3.6302950387341353</v>
      </c>
      <c r="T17" s="161">
        <v>3</v>
      </c>
      <c r="U17" s="182">
        <v>3.708587440250536E-2</v>
      </c>
      <c r="V17" s="161">
        <f t="shared" si="0"/>
        <v>35073</v>
      </c>
      <c r="W17" s="182">
        <f t="shared" si="0"/>
        <v>100</v>
      </c>
      <c r="X17" s="162"/>
      <c r="Y17" s="158">
        <f t="shared" si="1"/>
        <v>1.3410698581424694</v>
      </c>
    </row>
    <row r="18" spans="2:25" s="128" customFormat="1" ht="18" customHeight="1" x14ac:dyDescent="0.2">
      <c r="B18" s="127" t="s">
        <v>44</v>
      </c>
      <c r="C18" s="129"/>
      <c r="D18" s="159">
        <v>76053</v>
      </c>
      <c r="E18" s="160"/>
      <c r="F18" s="161">
        <v>8</v>
      </c>
      <c r="G18" s="182">
        <v>0.11792867955081494</v>
      </c>
      <c r="H18" s="161">
        <v>13776</v>
      </c>
      <c r="I18" s="182">
        <v>17.203506178054706</v>
      </c>
      <c r="J18" s="161">
        <v>15342</v>
      </c>
      <c r="K18" s="182">
        <v>23.951842855634176</v>
      </c>
      <c r="L18" s="161">
        <v>3560</v>
      </c>
      <c r="M18" s="182">
        <v>4.6309008343014044</v>
      </c>
      <c r="N18" s="161">
        <v>3329</v>
      </c>
      <c r="O18" s="182">
        <v>4.7998732706727214</v>
      </c>
      <c r="P18" s="161">
        <v>7257</v>
      </c>
      <c r="Q18" s="182">
        <v>6.3575879184707995</v>
      </c>
      <c r="R18" s="161">
        <v>46608</v>
      </c>
      <c r="S18" s="182">
        <v>42.934840004224313</v>
      </c>
      <c r="T18" s="161">
        <v>7</v>
      </c>
      <c r="U18" s="182">
        <v>3.5202590910691028E-3</v>
      </c>
      <c r="V18" s="161">
        <f t="shared" si="0"/>
        <v>89887</v>
      </c>
      <c r="W18" s="182">
        <f t="shared" si="0"/>
        <v>100.00000000000001</v>
      </c>
      <c r="X18" s="162"/>
      <c r="Y18" s="158">
        <f t="shared" si="1"/>
        <v>1.181899464846883</v>
      </c>
    </row>
    <row r="19" spans="2:25" s="128" customFormat="1" ht="18" customHeight="1" x14ac:dyDescent="0.2">
      <c r="B19" s="127" t="s">
        <v>6</v>
      </c>
      <c r="C19" s="129"/>
      <c r="D19" s="159">
        <v>46574</v>
      </c>
      <c r="E19" s="160"/>
      <c r="F19" s="161">
        <v>1130</v>
      </c>
      <c r="G19" s="182">
        <v>2.6363906960921888</v>
      </c>
      <c r="H19" s="161">
        <v>17978</v>
      </c>
      <c r="I19" s="182">
        <v>2.1814006888633752</v>
      </c>
      <c r="J19" s="161">
        <v>2567</v>
      </c>
      <c r="K19" s="182">
        <v>0.29340477101671131</v>
      </c>
      <c r="L19" s="161">
        <v>2137</v>
      </c>
      <c r="M19" s="182">
        <v>6.7525619764425731</v>
      </c>
      <c r="N19" s="161">
        <v>959</v>
      </c>
      <c r="O19" s="182">
        <v>4.8262958710719905</v>
      </c>
      <c r="P19" s="161">
        <v>6791</v>
      </c>
      <c r="Q19" s="182">
        <v>19.628353956712164</v>
      </c>
      <c r="R19" s="161">
        <v>33752</v>
      </c>
      <c r="S19" s="182">
        <v>63.673087553684567</v>
      </c>
      <c r="T19" s="161">
        <v>95</v>
      </c>
      <c r="U19" s="182">
        <v>8.5044861164264157E-3</v>
      </c>
      <c r="V19" s="161">
        <f t="shared" si="0"/>
        <v>65409</v>
      </c>
      <c r="W19" s="182">
        <f t="shared" si="0"/>
        <v>99.999999999999986</v>
      </c>
      <c r="X19" s="162"/>
      <c r="Y19" s="158">
        <f t="shared" si="1"/>
        <v>1.4044101859406535</v>
      </c>
    </row>
    <row r="20" spans="2:25" s="125" customFormat="1" ht="18" customHeight="1" x14ac:dyDescent="0.2">
      <c r="B20" s="127" t="s">
        <v>5</v>
      </c>
      <c r="C20" s="28"/>
      <c r="D20" s="156">
        <v>11236</v>
      </c>
      <c r="F20" s="157">
        <v>825</v>
      </c>
      <c r="G20" s="181">
        <v>8.8888888888888893</v>
      </c>
      <c r="H20" s="157">
        <v>2859</v>
      </c>
      <c r="I20" s="181">
        <v>7.0230607966457024</v>
      </c>
      <c r="J20" s="157">
        <v>482</v>
      </c>
      <c r="K20" s="181">
        <v>5.2725366876310273</v>
      </c>
      <c r="L20" s="157">
        <v>678</v>
      </c>
      <c r="M20" s="181">
        <v>6.6876310272536692</v>
      </c>
      <c r="N20" s="157">
        <v>43</v>
      </c>
      <c r="O20" s="181">
        <v>1.519916142557652</v>
      </c>
      <c r="P20" s="157">
        <v>6705</v>
      </c>
      <c r="Q20" s="181">
        <v>53.574423480083858</v>
      </c>
      <c r="R20" s="157">
        <v>1944</v>
      </c>
      <c r="S20" s="181">
        <v>17.033542976939202</v>
      </c>
      <c r="T20" s="157">
        <v>0</v>
      </c>
      <c r="U20" s="181">
        <v>0</v>
      </c>
      <c r="V20" s="157">
        <f t="shared" si="0"/>
        <v>13536</v>
      </c>
      <c r="W20" s="181">
        <f t="shared" si="0"/>
        <v>100</v>
      </c>
      <c r="X20" s="154"/>
      <c r="Y20" s="158">
        <f t="shared" si="1"/>
        <v>1.2046991812032752</v>
      </c>
    </row>
    <row r="21" spans="2:25" s="125" customFormat="1" ht="18" customHeight="1" x14ac:dyDescent="0.2">
      <c r="B21" s="32" t="s">
        <v>38</v>
      </c>
      <c r="C21" s="28"/>
      <c r="D21" s="156">
        <v>21572</v>
      </c>
      <c r="F21" s="157">
        <v>2195</v>
      </c>
      <c r="G21" s="181">
        <v>9.48509485094851</v>
      </c>
      <c r="H21" s="157">
        <v>4003</v>
      </c>
      <c r="I21" s="181">
        <v>13.467175488081411</v>
      </c>
      <c r="J21" s="157">
        <v>7345</v>
      </c>
      <c r="K21" s="181">
        <v>37.735744704385816</v>
      </c>
      <c r="L21" s="157">
        <v>3572</v>
      </c>
      <c r="M21" s="181">
        <v>10.646535036778939</v>
      </c>
      <c r="N21" s="157">
        <v>170</v>
      </c>
      <c r="O21" s="181">
        <v>5.0992754825507438</v>
      </c>
      <c r="P21" s="157">
        <v>4246</v>
      </c>
      <c r="Q21" s="181">
        <v>7.2838891654222664</v>
      </c>
      <c r="R21" s="157">
        <v>6000</v>
      </c>
      <c r="S21" s="181">
        <v>16.276754604280736</v>
      </c>
      <c r="T21" s="157">
        <v>3</v>
      </c>
      <c r="U21" s="181">
        <v>5.5306675515734748E-3</v>
      </c>
      <c r="V21" s="157">
        <f t="shared" si="0"/>
        <v>27534</v>
      </c>
      <c r="W21" s="181">
        <f t="shared" si="0"/>
        <v>99.999999999999986</v>
      </c>
      <c r="X21" s="154"/>
      <c r="Y21" s="158">
        <f t="shared" si="1"/>
        <v>1.2763767847209346</v>
      </c>
    </row>
    <row r="22" spans="2:25" s="125" customFormat="1" ht="21" customHeight="1" x14ac:dyDescent="0.2">
      <c r="B22" s="32" t="s">
        <v>45</v>
      </c>
      <c r="C22" s="28"/>
      <c r="D22" s="156">
        <v>50978</v>
      </c>
      <c r="F22" s="157">
        <v>796</v>
      </c>
      <c r="G22" s="181">
        <v>0.68948988809615985</v>
      </c>
      <c r="H22" s="157">
        <v>29655</v>
      </c>
      <c r="I22" s="181">
        <v>38.969083568386701</v>
      </c>
      <c r="J22" s="157">
        <v>17931</v>
      </c>
      <c r="K22" s="181">
        <v>31.722065519974926</v>
      </c>
      <c r="L22" s="157">
        <v>3403</v>
      </c>
      <c r="M22" s="181">
        <v>6.2533414449790756</v>
      </c>
      <c r="N22" s="157">
        <v>1383</v>
      </c>
      <c r="O22" s="181">
        <v>2.9736555868960051</v>
      </c>
      <c r="P22" s="157">
        <v>4702</v>
      </c>
      <c r="Q22" s="181">
        <v>4.5664878417491659</v>
      </c>
      <c r="R22" s="157">
        <v>12130</v>
      </c>
      <c r="S22" s="181">
        <v>14.824032594067438</v>
      </c>
      <c r="T22" s="157">
        <v>0</v>
      </c>
      <c r="U22" s="181">
        <v>1.8435558505244917E-3</v>
      </c>
      <c r="V22" s="157">
        <f t="shared" si="0"/>
        <v>70000</v>
      </c>
      <c r="W22" s="181">
        <f t="shared" si="0"/>
        <v>99.999999999999986</v>
      </c>
      <c r="X22" s="154"/>
      <c r="Y22" s="158">
        <f t="shared" si="1"/>
        <v>1.3731413550943545</v>
      </c>
    </row>
    <row r="23" spans="2:25" s="125" customFormat="1" ht="18" customHeight="1" x14ac:dyDescent="0.2">
      <c r="B23" s="32" t="s">
        <v>46</v>
      </c>
      <c r="C23" s="28"/>
      <c r="D23" s="156">
        <v>11074</v>
      </c>
      <c r="F23" s="157">
        <v>544</v>
      </c>
      <c r="G23" s="181">
        <v>5.7716568544995797</v>
      </c>
      <c r="H23" s="157">
        <v>3838</v>
      </c>
      <c r="I23" s="181">
        <v>26.377207737594617</v>
      </c>
      <c r="J23" s="157">
        <v>1688</v>
      </c>
      <c r="K23" s="181">
        <v>6.8544995794785537</v>
      </c>
      <c r="L23" s="157">
        <v>651</v>
      </c>
      <c r="M23" s="181">
        <v>5.6244743481917574</v>
      </c>
      <c r="N23" s="157">
        <v>26</v>
      </c>
      <c r="O23" s="181">
        <v>0.48359966358284273</v>
      </c>
      <c r="P23" s="157">
        <v>153</v>
      </c>
      <c r="Q23" s="181">
        <v>7.0962994112699747</v>
      </c>
      <c r="R23" s="157">
        <v>6979</v>
      </c>
      <c r="S23" s="181">
        <v>47.792262405382672</v>
      </c>
      <c r="T23" s="157">
        <v>1</v>
      </c>
      <c r="U23" s="181">
        <v>0</v>
      </c>
      <c r="V23" s="157">
        <f>F23+H23+J23+L23+N23+P23+R23+T23</f>
        <v>13880</v>
      </c>
      <c r="W23" s="181">
        <f t="shared" si="0"/>
        <v>100</v>
      </c>
      <c r="X23" s="154"/>
      <c r="Y23" s="158">
        <f t="shared" si="1"/>
        <v>1.253386310276323</v>
      </c>
    </row>
    <row r="24" spans="2:25" s="125" customFormat="1" ht="22.5" customHeight="1" x14ac:dyDescent="0.2">
      <c r="B24" s="32" t="s">
        <v>47</v>
      </c>
      <c r="C24" s="28"/>
      <c r="D24" s="156">
        <v>6356</v>
      </c>
      <c r="F24" s="126">
        <v>1207</v>
      </c>
      <c r="G24" s="183">
        <v>7.9028995279838163</v>
      </c>
      <c r="H24" s="126">
        <v>1728</v>
      </c>
      <c r="I24" s="181">
        <v>17.80175320296696</v>
      </c>
      <c r="J24" s="126">
        <v>545</v>
      </c>
      <c r="K24" s="181">
        <v>7.026298044504383</v>
      </c>
      <c r="L24" s="126">
        <v>233</v>
      </c>
      <c r="M24" s="181">
        <v>1.2946729602157789</v>
      </c>
      <c r="N24" s="126">
        <v>94</v>
      </c>
      <c r="O24" s="181">
        <v>2.4679703304113283</v>
      </c>
      <c r="P24" s="126">
        <v>702</v>
      </c>
      <c r="Q24" s="181">
        <v>3.236682400539447</v>
      </c>
      <c r="R24" s="126">
        <v>5016</v>
      </c>
      <c r="S24" s="181">
        <v>60.229265003371545</v>
      </c>
      <c r="T24" s="126">
        <v>9</v>
      </c>
      <c r="U24" s="181">
        <v>4.0458530006743092E-2</v>
      </c>
      <c r="V24" s="126">
        <f t="shared" si="0"/>
        <v>9534</v>
      </c>
      <c r="W24" s="181">
        <f t="shared" si="0"/>
        <v>99.999999999999986</v>
      </c>
      <c r="X24" s="154"/>
      <c r="Y24" s="158">
        <f t="shared" si="1"/>
        <v>1.5</v>
      </c>
    </row>
    <row r="25" spans="2:25" s="125" customFormat="1" ht="18" customHeight="1" x14ac:dyDescent="0.2">
      <c r="B25" s="32" t="s">
        <v>48</v>
      </c>
      <c r="C25" s="28"/>
      <c r="D25" s="156">
        <v>27313</v>
      </c>
      <c r="F25" s="126">
        <v>315</v>
      </c>
      <c r="G25" s="183">
        <v>0.14814347853495555</v>
      </c>
      <c r="H25" s="126">
        <v>11866</v>
      </c>
      <c r="I25" s="181">
        <v>26.640610225052008</v>
      </c>
      <c r="J25" s="126">
        <v>2547</v>
      </c>
      <c r="K25" s="181">
        <v>10.29754775263191</v>
      </c>
      <c r="L25" s="126">
        <v>2461</v>
      </c>
      <c r="M25" s="181">
        <v>7.0888230473428733</v>
      </c>
      <c r="N25" s="126">
        <v>2340</v>
      </c>
      <c r="O25" s="181">
        <v>6.2819138876631158</v>
      </c>
      <c r="P25" s="126">
        <v>44</v>
      </c>
      <c r="Q25" s="181">
        <v>0.15444745634495366</v>
      </c>
      <c r="R25" s="126">
        <v>15183</v>
      </c>
      <c r="S25" s="181">
        <v>42.274475193847316</v>
      </c>
      <c r="T25" s="126">
        <v>2383</v>
      </c>
      <c r="U25" s="181">
        <v>7.1140389585828654</v>
      </c>
      <c r="V25" s="126">
        <f t="shared" si="0"/>
        <v>37139</v>
      </c>
      <c r="W25" s="181">
        <f t="shared" si="0"/>
        <v>100</v>
      </c>
      <c r="X25" s="154"/>
      <c r="Y25" s="158">
        <f t="shared" si="1"/>
        <v>1.3597554278182551</v>
      </c>
    </row>
    <row r="26" spans="2:25" s="125" customFormat="1" ht="18" customHeight="1" x14ac:dyDescent="0.2">
      <c r="B26" s="32" t="s">
        <v>49</v>
      </c>
      <c r="C26" s="28"/>
      <c r="D26" s="156">
        <v>2866</v>
      </c>
      <c r="F26" s="126">
        <v>179</v>
      </c>
      <c r="G26" s="183">
        <v>4.0505508749189891</v>
      </c>
      <c r="H26" s="126">
        <v>1867</v>
      </c>
      <c r="I26" s="181">
        <v>34.348671419313028</v>
      </c>
      <c r="J26" s="126">
        <v>1653</v>
      </c>
      <c r="K26" s="181">
        <v>46.953985742060922</v>
      </c>
      <c r="L26" s="126">
        <v>262</v>
      </c>
      <c r="M26" s="181">
        <v>6.675307841866494</v>
      </c>
      <c r="N26" s="126">
        <v>113</v>
      </c>
      <c r="O26" s="181">
        <v>3.6292935839274141</v>
      </c>
      <c r="P26" s="126">
        <v>23</v>
      </c>
      <c r="Q26" s="181">
        <v>4.2125729099157487</v>
      </c>
      <c r="R26" s="126">
        <v>8</v>
      </c>
      <c r="S26" s="181">
        <v>0.12961762799740764</v>
      </c>
      <c r="T26" s="126">
        <v>0</v>
      </c>
      <c r="U26" s="181">
        <v>0</v>
      </c>
      <c r="V26" s="126">
        <f t="shared" si="0"/>
        <v>4105</v>
      </c>
      <c r="W26" s="181">
        <f t="shared" si="0"/>
        <v>100.00000000000001</v>
      </c>
      <c r="X26" s="154"/>
      <c r="Y26" s="158">
        <f t="shared" si="1"/>
        <v>1.4323098394975575</v>
      </c>
    </row>
    <row r="27" spans="2:25" s="125" customFormat="1" ht="18" customHeight="1" x14ac:dyDescent="0.2">
      <c r="B27" s="32" t="s">
        <v>4</v>
      </c>
      <c r="C27" s="28"/>
      <c r="D27" s="156">
        <v>987</v>
      </c>
      <c r="F27" s="126">
        <v>212</v>
      </c>
      <c r="G27" s="183">
        <v>16.482582837723026</v>
      </c>
      <c r="H27" s="126">
        <v>284</v>
      </c>
      <c r="I27" s="181">
        <v>25.06372132540357</v>
      </c>
      <c r="J27" s="126">
        <v>447</v>
      </c>
      <c r="K27" s="181">
        <v>33.389974511469838</v>
      </c>
      <c r="L27" s="126">
        <v>18</v>
      </c>
      <c r="M27" s="181">
        <v>2.2090059473237043</v>
      </c>
      <c r="N27" s="126">
        <v>0</v>
      </c>
      <c r="O27" s="181">
        <v>0.16992353440951571</v>
      </c>
      <c r="P27" s="126">
        <v>1</v>
      </c>
      <c r="Q27" s="181">
        <v>8.4961767204757857E-2</v>
      </c>
      <c r="R27" s="126">
        <v>402</v>
      </c>
      <c r="S27" s="181">
        <v>22.59983007646559</v>
      </c>
      <c r="T27" s="126">
        <v>0</v>
      </c>
      <c r="U27" s="181">
        <v>0</v>
      </c>
      <c r="V27" s="157">
        <f t="shared" si="0"/>
        <v>1364</v>
      </c>
      <c r="W27" s="181">
        <f t="shared" si="0"/>
        <v>100</v>
      </c>
      <c r="X27" s="154"/>
      <c r="Y27" s="158">
        <f t="shared" si="1"/>
        <v>1.3819655521783181</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454837</v>
      </c>
      <c r="E30" s="23"/>
      <c r="F30" s="65">
        <f>SUM(F10:F27)</f>
        <v>23338</v>
      </c>
      <c r="G30" s="67">
        <f>F30*100/$V30</f>
        <v>3.7914245378500748</v>
      </c>
      <c r="H30" s="65">
        <f>SUM(H10:H27)</f>
        <v>175772</v>
      </c>
      <c r="I30" s="67">
        <f>H30*100/$V30</f>
        <v>28.555414939882738</v>
      </c>
      <c r="J30" s="65">
        <f>SUM(J10:J27)</f>
        <v>127730</v>
      </c>
      <c r="K30" s="67">
        <f>J30*100/$V30</f>
        <v>20.750649422383667</v>
      </c>
      <c r="L30" s="65">
        <f>SUM(L10:L27)</f>
        <v>26145</v>
      </c>
      <c r="M30" s="67">
        <f>L30*100/$V30</f>
        <v>4.2474417063197452</v>
      </c>
      <c r="N30" s="65">
        <f>SUM(N10:N27)</f>
        <v>10387</v>
      </c>
      <c r="O30" s="67">
        <f>N30*100/$V30</f>
        <v>1.6874422261825661</v>
      </c>
      <c r="P30" s="65">
        <f>SUM(P10:P27)</f>
        <v>60291</v>
      </c>
      <c r="Q30" s="67">
        <f>P30*100/$V30</f>
        <v>9.7947029227662554</v>
      </c>
      <c r="R30" s="65">
        <f>SUM(R10:R27)</f>
        <v>188447</v>
      </c>
      <c r="S30" s="67">
        <f>R30*100/$V30</f>
        <v>30.614559083221916</v>
      </c>
      <c r="T30" s="65">
        <f>SUM(T10:T28)</f>
        <v>3437</v>
      </c>
      <c r="U30" s="67">
        <f>T30*100/$V30</f>
        <v>0.55836516139303738</v>
      </c>
      <c r="V30" s="65">
        <f>SUM(V10:V27)</f>
        <v>615547</v>
      </c>
      <c r="W30" s="67">
        <f>G30+I30+K30+M30+O30+Q30+S30+U30</f>
        <v>100.00000000000001</v>
      </c>
      <c r="X30" s="174"/>
      <c r="Y30" s="175">
        <f>(V30/D30)</f>
        <v>1.3533353706932374</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1: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1:25" s="987" customFormat="1" x14ac:dyDescent="0.2">
      <c r="F34" s="989"/>
      <c r="G34" s="989"/>
      <c r="H34" s="989"/>
      <c r="I34" s="989"/>
      <c r="J34" s="989"/>
      <c r="X34" s="536"/>
      <c r="Y34" s="536"/>
    </row>
    <row r="35" spans="1:25" s="987"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7"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85" customFormat="1" x14ac:dyDescent="0.2">
      <c r="T37" s="135"/>
      <c r="U37" s="135"/>
    </row>
    <row r="38" spans="1:25" s="985" customFormat="1" x14ac:dyDescent="0.2">
      <c r="T38" s="135"/>
      <c r="U38" s="135"/>
    </row>
    <row r="39" spans="1:25" s="985" customFormat="1" x14ac:dyDescent="0.2">
      <c r="T39" s="135"/>
      <c r="U39" s="135"/>
    </row>
    <row r="40" spans="1:25" s="985" customFormat="1" x14ac:dyDescent="0.2">
      <c r="T40" s="135"/>
      <c r="U40" s="135"/>
    </row>
    <row r="41" spans="1:25" s="985" customFormat="1" x14ac:dyDescent="0.2">
      <c r="T41" s="135"/>
      <c r="U41" s="135"/>
    </row>
    <row r="42" spans="1:25" s="985" customFormat="1" x14ac:dyDescent="0.2">
      <c r="T42" s="135"/>
      <c r="U42" s="135"/>
    </row>
    <row r="43" spans="1:25" s="985" customFormat="1" x14ac:dyDescent="0.2">
      <c r="T43" s="135"/>
      <c r="U43" s="135"/>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46" t="s">
        <v>427</v>
      </c>
      <c r="C3" s="1046"/>
      <c r="D3" s="1046"/>
      <c r="E3" s="1046"/>
      <c r="F3" s="1046"/>
      <c r="G3" s="1046"/>
      <c r="H3" s="1046"/>
      <c r="I3" s="1046"/>
      <c r="J3" s="1046"/>
      <c r="K3" s="1046"/>
      <c r="L3" s="1046"/>
      <c r="M3" s="1046"/>
      <c r="N3" s="1046"/>
      <c r="O3" s="1046"/>
      <c r="P3" s="1046"/>
      <c r="Q3" s="1046"/>
      <c r="R3" s="1046"/>
      <c r="S3" s="1046"/>
      <c r="T3" s="1046"/>
      <c r="U3" s="1046"/>
      <c r="V3" s="1046"/>
      <c r="W3" s="1046"/>
      <c r="X3" s="1046"/>
      <c r="Y3" s="13"/>
    </row>
    <row r="4" spans="2:25" s="7" customFormat="1" ht="14.25" customHeight="1" x14ac:dyDescent="0.2">
      <c r="B4" s="1049" t="str">
        <f>porsaad!B6</f>
        <v>Situación a 30 de noviembre de 2023</v>
      </c>
      <c r="C4" s="1049"/>
      <c r="D4" s="1049"/>
      <c r="E4" s="1049"/>
      <c r="F4" s="1049"/>
      <c r="G4" s="1049"/>
      <c r="H4" s="1049"/>
      <c r="I4" s="1049"/>
      <c r="J4" s="1049"/>
      <c r="K4" s="1049"/>
      <c r="L4" s="1049"/>
      <c r="M4" s="1049"/>
      <c r="N4" s="1049"/>
      <c r="O4" s="1049"/>
      <c r="P4" s="1049"/>
      <c r="Q4" s="1049"/>
      <c r="R4" s="1049"/>
      <c r="S4" s="1049"/>
      <c r="T4" s="1049"/>
      <c r="U4" s="1049"/>
      <c r="V4" s="1049"/>
      <c r="W4" s="1049"/>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19" t="s">
        <v>55</v>
      </c>
      <c r="G6" s="1119"/>
      <c r="H6" s="1119"/>
      <c r="I6" s="1119"/>
      <c r="J6" s="1119"/>
      <c r="K6" s="1119"/>
      <c r="L6" s="1119"/>
      <c r="M6" s="1119"/>
      <c r="N6" s="1119"/>
      <c r="O6" s="1119"/>
      <c r="P6" s="1119"/>
      <c r="Q6" s="1119"/>
      <c r="R6" s="1119"/>
      <c r="S6" s="1119"/>
      <c r="T6" s="1119"/>
      <c r="U6" s="1119"/>
      <c r="V6" s="1119"/>
      <c r="W6" s="1119"/>
      <c r="X6" s="541"/>
      <c r="Y6" s="541"/>
    </row>
    <row r="7" spans="2:25" s="518" customFormat="1" ht="64.5" customHeight="1" x14ac:dyDescent="0.2">
      <c r="B7" s="1120" t="s">
        <v>15</v>
      </c>
      <c r="C7" s="542"/>
      <c r="D7" s="543" t="s">
        <v>56</v>
      </c>
      <c r="E7" s="542"/>
      <c r="F7" s="1121" t="s">
        <v>176</v>
      </c>
      <c r="G7" s="1121"/>
      <c r="H7" s="1121" t="s">
        <v>62</v>
      </c>
      <c r="I7" s="1121"/>
      <c r="J7" s="1121" t="s">
        <v>63</v>
      </c>
      <c r="K7" s="1121"/>
      <c r="L7" s="1121" t="s">
        <v>160</v>
      </c>
      <c r="M7" s="1121"/>
      <c r="N7" s="1121" t="s">
        <v>3</v>
      </c>
      <c r="O7" s="1121"/>
      <c r="P7" s="543"/>
      <c r="Q7" s="543" t="s">
        <v>65</v>
      </c>
    </row>
    <row r="8" spans="2:25" s="542" customFormat="1" ht="20.25" customHeight="1" x14ac:dyDescent="0.2">
      <c r="B8" s="1120"/>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'41cbenpreGI'!D10</f>
        <v>71675</v>
      </c>
      <c r="F10" s="551">
        <f>'41cbenpreGI'!F10+'41cbenpreGI'!H10+'41cbenpreGI'!J10+'41cbenpreGI'!L10+'41cbenpreGI'!N10</f>
        <v>92024</v>
      </c>
      <c r="G10" s="552">
        <f t="shared" ref="G10:G27" si="0">F10*100/$N10</f>
        <v>84.778022423466339</v>
      </c>
      <c r="H10" s="551">
        <f>'41cbenpreGI'!P10</f>
        <v>82</v>
      </c>
      <c r="I10" s="552">
        <f t="shared" ref="I10:I27" si="1">H10*100/$N10</f>
        <v>7.5543313034906537E-2</v>
      </c>
      <c r="J10" s="551">
        <f>'41cbenpreGI'!R10</f>
        <v>16441</v>
      </c>
      <c r="K10" s="552">
        <f t="shared" ref="K10:K27" si="2">J10*100/$N10</f>
        <v>15.146434263498762</v>
      </c>
      <c r="L10" s="551">
        <f>'41cbenpreGI'!T10</f>
        <v>0</v>
      </c>
      <c r="M10" s="552">
        <f t="shared" ref="M10:M27" si="3">L10*100/$N10</f>
        <v>0</v>
      </c>
      <c r="N10" s="551">
        <f>F10+H10+J10+L10</f>
        <v>108547</v>
      </c>
      <c r="O10" s="552">
        <f>G10+I10+K10+M10</f>
        <v>100.00000000000001</v>
      </c>
      <c r="P10" s="553"/>
      <c r="Q10" s="553">
        <f t="shared" ref="Q10:Q27" si="4">N10/D10</f>
        <v>1.5144332054412277</v>
      </c>
    </row>
    <row r="11" spans="2:25" s="549" customFormat="1" ht="18" customHeight="1" x14ac:dyDescent="0.2">
      <c r="B11" s="531" t="s">
        <v>10</v>
      </c>
      <c r="C11" s="546"/>
      <c r="D11" s="550">
        <f>'41cbenpreGI'!D11</f>
        <v>13651</v>
      </c>
      <c r="F11" s="551">
        <f>'41cbenpreGI'!F11+'41cbenpreGI'!H11+'41cbenpreGI'!J11+'41cbenpreGI'!L11+'41cbenpreGI'!N11</f>
        <v>8459</v>
      </c>
      <c r="G11" s="552">
        <f t="shared" si="0"/>
        <v>47.533153517644415</v>
      </c>
      <c r="H11" s="551">
        <f>'41cbenpreGI'!P11</f>
        <v>1230</v>
      </c>
      <c r="I11" s="552">
        <f t="shared" si="1"/>
        <v>6.9116655428186107</v>
      </c>
      <c r="J11" s="551">
        <f>'41cbenpreGI'!R11</f>
        <v>8107</v>
      </c>
      <c r="K11" s="552">
        <f t="shared" si="2"/>
        <v>45.555180939536974</v>
      </c>
      <c r="L11" s="551">
        <f>'41cbenpreGI'!T11</f>
        <v>0</v>
      </c>
      <c r="M11" s="552">
        <f t="shared" si="3"/>
        <v>0</v>
      </c>
      <c r="N11" s="551">
        <f t="shared" ref="N11:O27" si="5">F11+H11+J11+L11</f>
        <v>17796</v>
      </c>
      <c r="O11" s="552">
        <f t="shared" si="5"/>
        <v>100</v>
      </c>
      <c r="P11" s="553"/>
      <c r="Q11" s="553">
        <f t="shared" si="4"/>
        <v>1.3036407589187606</v>
      </c>
    </row>
    <row r="12" spans="2:25" s="549" customFormat="1" ht="22.5" customHeight="1" x14ac:dyDescent="0.2">
      <c r="B12" s="531" t="s">
        <v>40</v>
      </c>
      <c r="C12" s="546"/>
      <c r="D12" s="550">
        <f>'41cbenpreGI'!D12</f>
        <v>12741</v>
      </c>
      <c r="F12" s="551">
        <f>'41cbenpreGI'!F12+'41cbenpreGI'!H12+'41cbenpreGI'!J12+'41cbenpreGI'!L12+'41cbenpreGI'!N12</f>
        <v>9697</v>
      </c>
      <c r="G12" s="552">
        <f t="shared" si="0"/>
        <v>63.176754185940453</v>
      </c>
      <c r="H12" s="551">
        <f>'41cbenpreGI'!P12</f>
        <v>1251</v>
      </c>
      <c r="I12" s="552">
        <f t="shared" si="1"/>
        <v>8.1503681021564915</v>
      </c>
      <c r="J12" s="551">
        <f>'41cbenpreGI'!R12</f>
        <v>4394</v>
      </c>
      <c r="K12" s="552">
        <f t="shared" si="2"/>
        <v>28.627272134992509</v>
      </c>
      <c r="L12" s="551">
        <f>'41cbenpreGI'!T12</f>
        <v>7</v>
      </c>
      <c r="M12" s="552">
        <f t="shared" si="3"/>
        <v>4.5605576910547917E-2</v>
      </c>
      <c r="N12" s="551">
        <f t="shared" si="5"/>
        <v>15349</v>
      </c>
      <c r="O12" s="552">
        <f t="shared" si="5"/>
        <v>100</v>
      </c>
      <c r="P12" s="553"/>
      <c r="Q12" s="553">
        <f t="shared" si="4"/>
        <v>1.2046935091437092</v>
      </c>
    </row>
    <row r="13" spans="2:25" s="549" customFormat="1" ht="18" customHeight="1" x14ac:dyDescent="0.2">
      <c r="B13" s="531" t="s">
        <v>41</v>
      </c>
      <c r="C13" s="546"/>
      <c r="D13" s="550">
        <f>'41cbenpreGI'!D13</f>
        <v>11556</v>
      </c>
      <c r="F13" s="551">
        <f>'41cbenpreGI'!F13+'41cbenpreGI'!H13+'41cbenpreGI'!J13+'41cbenpreGI'!L13+'41cbenpreGI'!N13</f>
        <v>11455</v>
      </c>
      <c r="G13" s="552">
        <f t="shared" si="0"/>
        <v>53.979548560388295</v>
      </c>
      <c r="H13" s="551">
        <f>'41cbenpreGI'!P13</f>
        <v>43</v>
      </c>
      <c r="I13" s="552">
        <f t="shared" si="1"/>
        <v>0.20262947080721927</v>
      </c>
      <c r="J13" s="551">
        <f>'41cbenpreGI'!R13</f>
        <v>9723</v>
      </c>
      <c r="K13" s="552">
        <f t="shared" si="2"/>
        <v>45.817821968804488</v>
      </c>
      <c r="L13" s="551">
        <f>'41cbenpreGI'!T13</f>
        <v>0</v>
      </c>
      <c r="M13" s="552">
        <f t="shared" si="3"/>
        <v>0</v>
      </c>
      <c r="N13" s="551">
        <f t="shared" si="5"/>
        <v>21221</v>
      </c>
      <c r="O13" s="552">
        <f t="shared" si="5"/>
        <v>100</v>
      </c>
      <c r="P13" s="553"/>
      <c r="Q13" s="553">
        <f t="shared" si="4"/>
        <v>1.836362062997577</v>
      </c>
    </row>
    <row r="14" spans="2:25" s="549" customFormat="1" ht="18" customHeight="1" x14ac:dyDescent="0.2">
      <c r="B14" s="531" t="s">
        <v>9</v>
      </c>
      <c r="C14" s="546"/>
      <c r="D14" s="550">
        <f>'41cbenpreGI'!D14</f>
        <v>12632</v>
      </c>
      <c r="F14" s="551">
        <f>'41cbenpreGI'!F14+'41cbenpreGI'!H14+'41cbenpreGI'!J14+'41cbenpreGI'!L14+'41cbenpreGI'!N14</f>
        <v>4147</v>
      </c>
      <c r="G14" s="552">
        <f t="shared" si="0"/>
        <v>28.957475036659453</v>
      </c>
      <c r="H14" s="551">
        <f>'41cbenpreGI'!P14</f>
        <v>5490</v>
      </c>
      <c r="I14" s="552">
        <f t="shared" si="1"/>
        <v>38.335311779903641</v>
      </c>
      <c r="J14" s="551">
        <f>'41cbenpreGI'!R14</f>
        <v>4684</v>
      </c>
      <c r="K14" s="552">
        <f t="shared" si="2"/>
        <v>32.707213183436913</v>
      </c>
      <c r="L14" s="551">
        <f>'41cbenpreGI'!T14</f>
        <v>0</v>
      </c>
      <c r="M14" s="552">
        <f t="shared" si="3"/>
        <v>0</v>
      </c>
      <c r="N14" s="551">
        <f t="shared" si="5"/>
        <v>14321</v>
      </c>
      <c r="O14" s="552">
        <f t="shared" si="5"/>
        <v>100</v>
      </c>
      <c r="P14" s="553"/>
      <c r="Q14" s="553">
        <f t="shared" si="4"/>
        <v>1.1337080430652311</v>
      </c>
    </row>
    <row r="15" spans="2:25" s="549" customFormat="1" ht="18" customHeight="1" x14ac:dyDescent="0.2">
      <c r="B15" s="531" t="s">
        <v>8</v>
      </c>
      <c r="C15" s="546"/>
      <c r="D15" s="550">
        <f>'41cbenpreGI'!D15</f>
        <v>4488</v>
      </c>
      <c r="F15" s="551">
        <f>'41cbenpreGI'!F15+'41cbenpreGI'!H15+'41cbenpreGI'!J15+'41cbenpreGI'!L15+'41cbenpreGI'!N15</f>
        <v>3054</v>
      </c>
      <c r="G15" s="552">
        <f t="shared" si="0"/>
        <v>49.353587588881709</v>
      </c>
      <c r="H15" s="551">
        <f>'41cbenpreGI'!P15</f>
        <v>0</v>
      </c>
      <c r="I15" s="552">
        <f t="shared" si="1"/>
        <v>0</v>
      </c>
      <c r="J15" s="551">
        <f>'41cbenpreGI'!R15</f>
        <v>3134</v>
      </c>
      <c r="K15" s="552">
        <f t="shared" si="2"/>
        <v>50.646412411118291</v>
      </c>
      <c r="L15" s="551">
        <f>'41cbenpreGI'!T15</f>
        <v>0</v>
      </c>
      <c r="M15" s="552">
        <f t="shared" si="3"/>
        <v>0</v>
      </c>
      <c r="N15" s="551">
        <f t="shared" si="5"/>
        <v>6188</v>
      </c>
      <c r="O15" s="552">
        <f t="shared" si="5"/>
        <v>100</v>
      </c>
      <c r="P15" s="553"/>
      <c r="Q15" s="553">
        <f t="shared" si="4"/>
        <v>1.3787878787878789</v>
      </c>
    </row>
    <row r="16" spans="2:25" s="549" customFormat="1" ht="18" customHeight="1" x14ac:dyDescent="0.2">
      <c r="B16" s="531" t="s">
        <v>7</v>
      </c>
      <c r="C16" s="546"/>
      <c r="D16" s="550">
        <f>'41cbenpreGI'!D16</f>
        <v>46932</v>
      </c>
      <c r="F16" s="551">
        <f>'41cbenpreGI'!F16+'41cbenpreGI'!H16+'41cbenpreGI'!J16+'41cbenpreGI'!L16+'41cbenpreGI'!N16</f>
        <v>33547</v>
      </c>
      <c r="G16" s="552">
        <f t="shared" si="0"/>
        <v>51.878943461586047</v>
      </c>
      <c r="H16" s="551">
        <f>'41cbenpreGI'!P16</f>
        <v>18652</v>
      </c>
      <c r="I16" s="552">
        <f t="shared" si="1"/>
        <v>28.84448843251268</v>
      </c>
      <c r="J16" s="551">
        <f>'41cbenpreGI'!R16</f>
        <v>11536</v>
      </c>
      <c r="K16" s="552">
        <f t="shared" si="2"/>
        <v>17.839910924161821</v>
      </c>
      <c r="L16" s="551">
        <f>'41cbenpreGI'!T16</f>
        <v>929</v>
      </c>
      <c r="M16" s="552">
        <f t="shared" si="3"/>
        <v>1.4366571817394531</v>
      </c>
      <c r="N16" s="551">
        <f t="shared" si="5"/>
        <v>64664</v>
      </c>
      <c r="O16" s="552">
        <f t="shared" si="5"/>
        <v>99.999999999999986</v>
      </c>
      <c r="P16" s="553"/>
      <c r="Q16" s="553">
        <f t="shared" si="4"/>
        <v>1.3778232336145912</v>
      </c>
    </row>
    <row r="17" spans="2:25" s="549" customFormat="1" ht="18" customHeight="1" x14ac:dyDescent="0.2">
      <c r="B17" s="531" t="s">
        <v>43</v>
      </c>
      <c r="C17" s="546"/>
      <c r="D17" s="550">
        <f>'41cbenpreGI'!D17</f>
        <v>26153</v>
      </c>
      <c r="F17" s="551">
        <f>'41cbenpreGI'!F17+'41cbenpreGI'!H17+'41cbenpreGI'!J17+'41cbenpreGI'!L17+'41cbenpreGI'!N17</f>
        <v>29745</v>
      </c>
      <c r="G17" s="552">
        <f t="shared" si="0"/>
        <v>84.808827303053633</v>
      </c>
      <c r="H17" s="551">
        <f>'41cbenpreGI'!P17</f>
        <v>2919</v>
      </c>
      <c r="I17" s="552">
        <f t="shared" si="1"/>
        <v>8.3226413480455044</v>
      </c>
      <c r="J17" s="551">
        <f>'41cbenpreGI'!R17</f>
        <v>2406</v>
      </c>
      <c r="K17" s="552">
        <f t="shared" si="2"/>
        <v>6.8599777606706009</v>
      </c>
      <c r="L17" s="551">
        <f>'41cbenpreGI'!T17</f>
        <v>3</v>
      </c>
      <c r="M17" s="552">
        <f t="shared" si="3"/>
        <v>8.5535882302625946E-3</v>
      </c>
      <c r="N17" s="551">
        <f t="shared" si="5"/>
        <v>35073</v>
      </c>
      <c r="O17" s="552">
        <f t="shared" si="5"/>
        <v>100</v>
      </c>
      <c r="P17" s="553"/>
      <c r="Q17" s="553">
        <f t="shared" si="4"/>
        <v>1.3410698581424694</v>
      </c>
    </row>
    <row r="18" spans="2:25" s="549" customFormat="1" ht="18" customHeight="1" x14ac:dyDescent="0.2">
      <c r="B18" s="531" t="s">
        <v>44</v>
      </c>
      <c r="C18" s="546"/>
      <c r="D18" s="550">
        <f>'41cbenpreGI'!D18</f>
        <v>76053</v>
      </c>
      <c r="F18" s="551">
        <f>'41cbenpreGI'!F18+'41cbenpreGI'!H18+'41cbenpreGI'!J18+'41cbenpreGI'!L18+'41cbenpreGI'!N18</f>
        <v>36015</v>
      </c>
      <c r="G18" s="552">
        <f t="shared" si="0"/>
        <v>40.066972977182459</v>
      </c>
      <c r="H18" s="551">
        <f>'41cbenpreGI'!P18</f>
        <v>7257</v>
      </c>
      <c r="I18" s="552">
        <f t="shared" si="1"/>
        <v>8.0734700234739165</v>
      </c>
      <c r="J18" s="551">
        <f>'41cbenpreGI'!R18</f>
        <v>46608</v>
      </c>
      <c r="K18" s="552">
        <f t="shared" si="2"/>
        <v>51.851769443857286</v>
      </c>
      <c r="L18" s="551">
        <f>'41cbenpreGI'!T18</f>
        <v>7</v>
      </c>
      <c r="M18" s="552">
        <f t="shared" si="3"/>
        <v>7.7875554863328401E-3</v>
      </c>
      <c r="N18" s="551">
        <f t="shared" si="5"/>
        <v>89887</v>
      </c>
      <c r="O18" s="552">
        <f t="shared" si="5"/>
        <v>99.999999999999986</v>
      </c>
      <c r="P18" s="553"/>
      <c r="Q18" s="553">
        <f t="shared" si="4"/>
        <v>1.181899464846883</v>
      </c>
    </row>
    <row r="19" spans="2:25" s="549" customFormat="1" ht="18" customHeight="1" x14ac:dyDescent="0.2">
      <c r="B19" s="531" t="s">
        <v>6</v>
      </c>
      <c r="C19" s="546"/>
      <c r="D19" s="550">
        <f>'41cbenpreGI'!D19</f>
        <v>46574</v>
      </c>
      <c r="F19" s="551">
        <f>'41cbenpreGI'!F19+'41cbenpreGI'!H19+'41cbenpreGI'!J19+'41cbenpreGI'!L19+'41cbenpreGI'!N19</f>
        <v>24771</v>
      </c>
      <c r="G19" s="552">
        <f t="shared" si="0"/>
        <v>37.870935192404716</v>
      </c>
      <c r="H19" s="551">
        <f>'41cbenpreGI'!P19</f>
        <v>6791</v>
      </c>
      <c r="I19" s="552">
        <f>H19*100/$N19</f>
        <v>10.382363283340213</v>
      </c>
      <c r="J19" s="551">
        <f>'41cbenpreGI'!R19</f>
        <v>33752</v>
      </c>
      <c r="K19" s="552">
        <f>J19*100/$N19</f>
        <v>51.601461572566464</v>
      </c>
      <c r="L19" s="551">
        <f>'41cbenpreGI'!T19</f>
        <v>95</v>
      </c>
      <c r="M19" s="552">
        <f t="shared" si="3"/>
        <v>0.14523995168860554</v>
      </c>
      <c r="N19" s="551">
        <f t="shared" si="5"/>
        <v>65409</v>
      </c>
      <c r="O19" s="552">
        <f t="shared" si="5"/>
        <v>100</v>
      </c>
      <c r="P19" s="553"/>
      <c r="Q19" s="553">
        <f t="shared" si="4"/>
        <v>1.4044101859406535</v>
      </c>
    </row>
    <row r="20" spans="2:25" s="549" customFormat="1" ht="18" customHeight="1" x14ac:dyDescent="0.2">
      <c r="B20" s="531" t="s">
        <v>5</v>
      </c>
      <c r="C20" s="546"/>
      <c r="D20" s="550">
        <f>'41cbenpreGI'!D20</f>
        <v>11236</v>
      </c>
      <c r="F20" s="551">
        <f>'41cbenpreGI'!F20+'41cbenpreGI'!H20+'41cbenpreGI'!J20+'41cbenpreGI'!L20+'41cbenpreGI'!N20</f>
        <v>4887</v>
      </c>
      <c r="G20" s="552">
        <f t="shared" si="0"/>
        <v>36.103723404255319</v>
      </c>
      <c r="H20" s="551">
        <f>'41cbenpreGI'!P20</f>
        <v>6705</v>
      </c>
      <c r="I20" s="552">
        <f>H20*100/$N20</f>
        <v>49.534574468085104</v>
      </c>
      <c r="J20" s="551">
        <f>'41cbenpreGI'!R20</f>
        <v>1944</v>
      </c>
      <c r="K20" s="552">
        <f>J20*100/$N20</f>
        <v>14.361702127659575</v>
      </c>
      <c r="L20" s="551">
        <f>'41cbenpreGI'!T20</f>
        <v>0</v>
      </c>
      <c r="M20" s="552">
        <f t="shared" si="3"/>
        <v>0</v>
      </c>
      <c r="N20" s="551">
        <f t="shared" si="5"/>
        <v>13536</v>
      </c>
      <c r="O20" s="552">
        <f t="shared" si="5"/>
        <v>99.999999999999986</v>
      </c>
      <c r="P20" s="553"/>
      <c r="Q20" s="553">
        <f t="shared" si="4"/>
        <v>1.2046991812032752</v>
      </c>
    </row>
    <row r="21" spans="2:25" s="549" customFormat="1" ht="18" customHeight="1" x14ac:dyDescent="0.2">
      <c r="B21" s="531" t="s">
        <v>38</v>
      </c>
      <c r="C21" s="546"/>
      <c r="D21" s="550">
        <f>'41cbenpreGI'!D21</f>
        <v>21572</v>
      </c>
      <c r="F21" s="551">
        <f>'41cbenpreGI'!F21+'41cbenpreGI'!H21+'41cbenpreGI'!J21+'41cbenpreGI'!L21+'41cbenpreGI'!N21</f>
        <v>17285</v>
      </c>
      <c r="G21" s="552">
        <f t="shared" si="0"/>
        <v>62.776930340669715</v>
      </c>
      <c r="H21" s="551">
        <f>'41cbenpreGI'!P21</f>
        <v>4246</v>
      </c>
      <c r="I21" s="552">
        <f>H21*100/$N21</f>
        <v>15.420934117817971</v>
      </c>
      <c r="J21" s="551">
        <f>'41cbenpreGI'!R21</f>
        <v>6000</v>
      </c>
      <c r="K21" s="552">
        <f>J21*100/$N21</f>
        <v>21.791239921551536</v>
      </c>
      <c r="L21" s="551">
        <f>'41cbenpreGI'!T21</f>
        <v>3</v>
      </c>
      <c r="M21" s="552">
        <f t="shared" si="3"/>
        <v>1.0895619960775768E-2</v>
      </c>
      <c r="N21" s="551">
        <f t="shared" si="5"/>
        <v>27534</v>
      </c>
      <c r="O21" s="552">
        <f t="shared" si="5"/>
        <v>100</v>
      </c>
      <c r="P21" s="553"/>
      <c r="Q21" s="553">
        <f t="shared" si="4"/>
        <v>1.2763767847209346</v>
      </c>
    </row>
    <row r="22" spans="2:25" s="549" customFormat="1" ht="21" customHeight="1" x14ac:dyDescent="0.2">
      <c r="B22" s="531" t="s">
        <v>45</v>
      </c>
      <c r="C22" s="546"/>
      <c r="D22" s="550">
        <f>'41cbenpreGI'!D22</f>
        <v>50978</v>
      </c>
      <c r="F22" s="551">
        <f>'41cbenpreGI'!F22+'41cbenpreGI'!H22+'41cbenpreGI'!J22+'41cbenpreGI'!L22+'41cbenpreGI'!N22</f>
        <v>53168</v>
      </c>
      <c r="G22" s="552">
        <f t="shared" si="0"/>
        <v>75.954285714285717</v>
      </c>
      <c r="H22" s="551">
        <f>'41cbenpreGI'!P22</f>
        <v>4702</v>
      </c>
      <c r="I22" s="552">
        <f>H22*100/$N22</f>
        <v>6.7171428571428571</v>
      </c>
      <c r="J22" s="551">
        <f>'41cbenpreGI'!R22</f>
        <v>12130</v>
      </c>
      <c r="K22" s="552">
        <f>J22*100/$N22</f>
        <v>17.328571428571429</v>
      </c>
      <c r="L22" s="551">
        <f>'41cbenpreGI'!T22</f>
        <v>0</v>
      </c>
      <c r="M22" s="552">
        <f t="shared" si="3"/>
        <v>0</v>
      </c>
      <c r="N22" s="551">
        <f t="shared" si="5"/>
        <v>70000</v>
      </c>
      <c r="O22" s="552">
        <f t="shared" si="5"/>
        <v>100</v>
      </c>
      <c r="P22" s="553"/>
      <c r="Q22" s="553">
        <f t="shared" si="4"/>
        <v>1.3731413550943545</v>
      </c>
    </row>
    <row r="23" spans="2:25" s="549" customFormat="1" ht="18" customHeight="1" x14ac:dyDescent="0.2">
      <c r="B23" s="531" t="s">
        <v>46</v>
      </c>
      <c r="C23" s="546"/>
      <c r="D23" s="550">
        <f>'41cbenpreGI'!D23</f>
        <v>11074</v>
      </c>
      <c r="F23" s="551">
        <f>'41cbenpreGI'!F23+'41cbenpreGI'!H23+'41cbenpreGI'!J23+'41cbenpreGI'!L23+'41cbenpreGI'!N23</f>
        <v>6747</v>
      </c>
      <c r="G23" s="552">
        <f t="shared" si="0"/>
        <v>48.60951008645533</v>
      </c>
      <c r="H23" s="551">
        <f>'41cbenpreGI'!P23</f>
        <v>153</v>
      </c>
      <c r="I23" s="552">
        <f>H23*100/$N23</f>
        <v>1.1023054755043227</v>
      </c>
      <c r="J23" s="551">
        <f>'41cbenpreGI'!R23</f>
        <v>6979</v>
      </c>
      <c r="K23" s="552">
        <f>J23*100/$N23</f>
        <v>50.28097982708934</v>
      </c>
      <c r="L23" s="551">
        <f>'41cbenpreGI'!T23</f>
        <v>1</v>
      </c>
      <c r="M23" s="552">
        <f t="shared" si="3"/>
        <v>7.2046109510086453E-3</v>
      </c>
      <c r="N23" s="551">
        <f t="shared" si="5"/>
        <v>13880</v>
      </c>
      <c r="O23" s="552">
        <f t="shared" si="5"/>
        <v>100</v>
      </c>
      <c r="P23" s="553"/>
      <c r="Q23" s="553">
        <f t="shared" si="4"/>
        <v>1.253386310276323</v>
      </c>
    </row>
    <row r="24" spans="2:25" s="549" customFormat="1" ht="22.5" customHeight="1" x14ac:dyDescent="0.2">
      <c r="B24" s="531" t="s">
        <v>47</v>
      </c>
      <c r="C24" s="546"/>
      <c r="D24" s="550">
        <f>'41cbenpreGI'!D24</f>
        <v>6356</v>
      </c>
      <c r="F24" s="551">
        <f>'41cbenpreGI'!F24+'41cbenpreGI'!H24+'41cbenpreGI'!J24+'41cbenpreGI'!L24+'41cbenpreGI'!N24</f>
        <v>3807</v>
      </c>
      <c r="G24" s="554">
        <f t="shared" si="0"/>
        <v>39.930774071743237</v>
      </c>
      <c r="H24" s="551">
        <f>'41cbenpreGI'!P24</f>
        <v>702</v>
      </c>
      <c r="I24" s="552">
        <f t="shared" si="1"/>
        <v>7.3631214600377595</v>
      </c>
      <c r="J24" s="551">
        <f>'41cbenpreGI'!R24</f>
        <v>5016</v>
      </c>
      <c r="K24" s="552">
        <f t="shared" si="2"/>
        <v>52.611705475141598</v>
      </c>
      <c r="L24" s="551">
        <f>'41cbenpreGI'!T24</f>
        <v>9</v>
      </c>
      <c r="M24" s="552">
        <f t="shared" si="3"/>
        <v>9.4398993077407178E-2</v>
      </c>
      <c r="N24" s="550">
        <f t="shared" si="5"/>
        <v>9534</v>
      </c>
      <c r="O24" s="552">
        <f t="shared" si="5"/>
        <v>100</v>
      </c>
      <c r="P24" s="553"/>
      <c r="Q24" s="553">
        <f t="shared" si="4"/>
        <v>1.5</v>
      </c>
    </row>
    <row r="25" spans="2:25" s="549" customFormat="1" ht="18" customHeight="1" x14ac:dyDescent="0.2">
      <c r="B25" s="531" t="s">
        <v>48</v>
      </c>
      <c r="C25" s="546"/>
      <c r="D25" s="550">
        <f>'41cbenpreGI'!D25</f>
        <v>27313</v>
      </c>
      <c r="F25" s="551">
        <f>'41cbenpreGI'!F25+'41cbenpreGI'!H25+'41cbenpreGI'!J25+'41cbenpreGI'!L25+'41cbenpreGI'!N25</f>
        <v>19529</v>
      </c>
      <c r="G25" s="554">
        <f t="shared" si="0"/>
        <v>52.583537521204128</v>
      </c>
      <c r="H25" s="551">
        <f>'41cbenpreGI'!P25</f>
        <v>44</v>
      </c>
      <c r="I25" s="552">
        <f t="shared" si="1"/>
        <v>0.1184738415143111</v>
      </c>
      <c r="J25" s="551">
        <f>'41cbenpreGI'!R25</f>
        <v>15183</v>
      </c>
      <c r="K25" s="552">
        <f t="shared" si="2"/>
        <v>40.881553084358764</v>
      </c>
      <c r="L25" s="551">
        <f>'41cbenpreGI'!T25</f>
        <v>2383</v>
      </c>
      <c r="M25" s="552">
        <f t="shared" si="3"/>
        <v>6.4164355529228034</v>
      </c>
      <c r="N25" s="550">
        <f t="shared" si="5"/>
        <v>37139</v>
      </c>
      <c r="O25" s="552">
        <f t="shared" si="5"/>
        <v>100.00000000000001</v>
      </c>
      <c r="P25" s="553"/>
      <c r="Q25" s="553">
        <f t="shared" si="4"/>
        <v>1.3597554278182551</v>
      </c>
    </row>
    <row r="26" spans="2:25" s="549" customFormat="1" ht="18" customHeight="1" x14ac:dyDescent="0.2">
      <c r="B26" s="531" t="s">
        <v>49</v>
      </c>
      <c r="C26" s="546"/>
      <c r="D26" s="550">
        <f>'41cbenpreGI'!D26</f>
        <v>2866</v>
      </c>
      <c r="F26" s="551">
        <f>'41cbenpreGI'!F26+'41cbenpreGI'!H26+'41cbenpreGI'!J26+'41cbenpreGI'!L26+'41cbenpreGI'!N26</f>
        <v>4074</v>
      </c>
      <c r="G26" s="554">
        <f t="shared" si="0"/>
        <v>99.24482338611449</v>
      </c>
      <c r="H26" s="551">
        <f>'41cbenpreGI'!P26</f>
        <v>23</v>
      </c>
      <c r="I26" s="552">
        <f t="shared" si="1"/>
        <v>0.56029232643118143</v>
      </c>
      <c r="J26" s="551">
        <f>'41cbenpreGI'!R26</f>
        <v>8</v>
      </c>
      <c r="K26" s="552">
        <f t="shared" si="2"/>
        <v>0.19488428745432398</v>
      </c>
      <c r="L26" s="551">
        <f>'41cbenpreGI'!T26</f>
        <v>0</v>
      </c>
      <c r="M26" s="552">
        <f t="shared" si="3"/>
        <v>0</v>
      </c>
      <c r="N26" s="550">
        <f t="shared" si="5"/>
        <v>4105</v>
      </c>
      <c r="O26" s="552">
        <f t="shared" si="5"/>
        <v>100</v>
      </c>
      <c r="P26" s="553"/>
      <c r="Q26" s="553">
        <f t="shared" si="4"/>
        <v>1.4323098394975575</v>
      </c>
    </row>
    <row r="27" spans="2:25" s="549" customFormat="1" ht="18" customHeight="1" x14ac:dyDescent="0.2">
      <c r="B27" s="531" t="s">
        <v>4</v>
      </c>
      <c r="C27" s="546"/>
      <c r="D27" s="550">
        <f>'41cbenpreGI'!D27</f>
        <v>987</v>
      </c>
      <c r="F27" s="551">
        <f>'41cbenpreGI'!F27+'41cbenpreGI'!H27+'41cbenpreGI'!J27+'41cbenpreGI'!L27+'41cbenpreGI'!N27</f>
        <v>961</v>
      </c>
      <c r="G27" s="554">
        <f t="shared" si="0"/>
        <v>70.454545454545453</v>
      </c>
      <c r="H27" s="551">
        <f>'41cbenpreGI'!P27</f>
        <v>1</v>
      </c>
      <c r="I27" s="552">
        <f t="shared" si="1"/>
        <v>7.331378299120235E-2</v>
      </c>
      <c r="J27" s="551">
        <f>'41cbenpreGI'!R27</f>
        <v>402</v>
      </c>
      <c r="K27" s="552">
        <f t="shared" si="2"/>
        <v>29.472140762463344</v>
      </c>
      <c r="L27" s="551">
        <f>'41cbenpreGI'!T27</f>
        <v>0</v>
      </c>
      <c r="M27" s="552">
        <f t="shared" si="3"/>
        <v>0</v>
      </c>
      <c r="N27" s="551">
        <f t="shared" si="5"/>
        <v>1364</v>
      </c>
      <c r="O27" s="552">
        <f t="shared" si="5"/>
        <v>100</v>
      </c>
      <c r="P27" s="553"/>
      <c r="Q27" s="553">
        <f t="shared" si="4"/>
        <v>1.3819655521783181</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454837</v>
      </c>
      <c r="E30" s="561"/>
      <c r="F30" s="532">
        <f>SUM(F10:F27)</f>
        <v>363372</v>
      </c>
      <c r="G30" s="562">
        <f>F30*100/$N30</f>
        <v>59.03237283261879</v>
      </c>
      <c r="H30" s="532">
        <f>SUM(H10:H27)</f>
        <v>60291</v>
      </c>
      <c r="I30" s="562">
        <f>H30*100/$N30</f>
        <v>9.7947029227662554</v>
      </c>
      <c r="J30" s="532">
        <f>SUM(J10:J27)</f>
        <v>188447</v>
      </c>
      <c r="K30" s="562">
        <f>J30*100/$N30</f>
        <v>30.614559083221916</v>
      </c>
      <c r="L30" s="532">
        <f>SUM(L10:L28)</f>
        <v>3437</v>
      </c>
      <c r="M30" s="562">
        <f>L30*100/$N30</f>
        <v>0.55836516139303738</v>
      </c>
      <c r="N30" s="532">
        <f>F30+H30+J30+L30</f>
        <v>615547</v>
      </c>
      <c r="O30" s="562">
        <f>G30+I30+K30+M30</f>
        <v>100</v>
      </c>
      <c r="P30" s="563"/>
      <c r="Q30" s="563">
        <f>(N30/D30)</f>
        <v>1.3533353706932374</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Y53"/>
  <sheetViews>
    <sheetView zoomScaleNormal="100" workbookViewId="0"/>
  </sheetViews>
  <sheetFormatPr baseColWidth="10" defaultColWidth="11.42578125" defaultRowHeight="15" x14ac:dyDescent="0.2"/>
  <cols>
    <col min="1" max="1" width="0.7109375" style="261" customWidth="1"/>
    <col min="2" max="2" width="28.7109375" style="261" customWidth="1"/>
    <col min="3" max="3" width="11.28515625" style="261" bestFit="1" customWidth="1"/>
    <col min="4" max="4" width="10.7109375" style="261" customWidth="1"/>
    <col min="5" max="5" width="0.7109375" style="261" customWidth="1"/>
    <col min="6" max="6" width="12.85546875" style="261" customWidth="1"/>
    <col min="7" max="7" width="7.28515625" style="261" customWidth="1"/>
    <col min="8" max="8" width="0.7109375" style="261" customWidth="1"/>
    <col min="9" max="9" width="10.5703125" style="261" customWidth="1"/>
    <col min="10" max="10" width="8.5703125" style="261" customWidth="1"/>
    <col min="11" max="11" width="9.85546875" style="261" customWidth="1"/>
    <col min="12" max="17" width="11.42578125" style="261"/>
    <col min="18" max="18" width="7.5703125" style="261" customWidth="1"/>
    <col min="19" max="19" width="2.28515625" style="261" customWidth="1"/>
    <col min="20" max="16384" width="11.42578125" style="261"/>
  </cols>
  <sheetData>
    <row r="1" spans="1:259" s="2" customFormat="1" ht="9" customHeight="1" x14ac:dyDescent="0.2">
      <c r="A1" s="201"/>
      <c r="B1" s="202"/>
      <c r="C1" s="202"/>
      <c r="D1" s="202"/>
      <c r="E1" s="203"/>
      <c r="F1" s="201"/>
      <c r="G1" s="201"/>
      <c r="H1" s="203"/>
      <c r="I1" s="201"/>
      <c r="J1" s="201"/>
      <c r="K1" s="264"/>
      <c r="L1" s="264"/>
      <c r="M1" s="264"/>
      <c r="N1" s="264"/>
      <c r="O1" s="201"/>
      <c r="P1" s="201"/>
      <c r="Q1" s="201"/>
      <c r="R1" s="264"/>
      <c r="S1" s="264"/>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c r="IY1" s="201"/>
    </row>
    <row r="2" spans="1:259" s="44" customFormat="1" ht="49.5" customHeight="1" x14ac:dyDescent="0.2">
      <c r="A2" s="205"/>
      <c r="B2" s="265"/>
      <c r="C2" s="265"/>
      <c r="D2" s="265"/>
      <c r="E2" s="265"/>
      <c r="F2" s="265"/>
      <c r="G2" s="265"/>
      <c r="H2" s="265"/>
      <c r="I2" s="205"/>
      <c r="J2" s="205"/>
      <c r="K2" s="264"/>
      <c r="L2" s="264"/>
      <c r="M2" s="264"/>
      <c r="N2" s="264"/>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c r="IY2" s="205"/>
    </row>
    <row r="3" spans="1:259" s="7" customFormat="1" ht="6.95" customHeight="1" x14ac:dyDescent="0.2">
      <c r="A3" s="208"/>
      <c r="B3" s="1048"/>
      <c r="C3" s="1048"/>
      <c r="D3" s="1048"/>
      <c r="E3" s="1048"/>
      <c r="F3" s="1048"/>
      <c r="G3" s="1048"/>
      <c r="H3" s="1048"/>
      <c r="I3" s="208"/>
      <c r="J3" s="208"/>
      <c r="K3" s="264"/>
      <c r="L3" s="264"/>
      <c r="M3" s="264"/>
      <c r="N3" s="264"/>
      <c r="O3" s="208"/>
      <c r="P3" s="208"/>
      <c r="Q3" s="208"/>
      <c r="R3" s="205"/>
      <c r="S3" s="205"/>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c r="IY3" s="208"/>
    </row>
    <row r="4" spans="1:259" s="7" customFormat="1" ht="41.25" customHeight="1" x14ac:dyDescent="0.2">
      <c r="A4" s="1124" t="s">
        <v>432</v>
      </c>
      <c r="B4" s="1124"/>
      <c r="C4" s="1124"/>
      <c r="D4" s="1124"/>
      <c r="E4" s="1124"/>
      <c r="F4" s="1124"/>
      <c r="G4" s="1124"/>
      <c r="H4" s="1124"/>
      <c r="I4" s="1124"/>
      <c r="J4" s="1124"/>
      <c r="K4" s="1124"/>
      <c r="L4" s="1124"/>
      <c r="M4" s="1124"/>
      <c r="N4" s="1124"/>
      <c r="O4" s="1124"/>
      <c r="P4" s="1124"/>
      <c r="Q4" s="1124"/>
      <c r="R4" s="266"/>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c r="IY4" s="208"/>
    </row>
    <row r="5" spans="1:259" s="7" customFormat="1" ht="12" customHeight="1" x14ac:dyDescent="0.2">
      <c r="A5" s="208"/>
      <c r="B5" s="1049" t="str">
        <f>porsaad!B6</f>
        <v>Situación a 30 de noviembre de 2023</v>
      </c>
      <c r="C5" s="1049"/>
      <c r="D5" s="1049"/>
      <c r="E5" s="1049"/>
      <c r="F5" s="1049"/>
      <c r="G5" s="1049"/>
      <c r="H5" s="1049"/>
      <c r="I5" s="1049"/>
      <c r="J5" s="1049"/>
      <c r="K5" s="1049"/>
      <c r="L5" s="1049"/>
      <c r="M5" s="1049"/>
      <c r="N5" s="1049"/>
      <c r="O5" s="1049"/>
      <c r="P5" s="1049"/>
      <c r="Q5" s="1049"/>
      <c r="R5" s="91"/>
      <c r="S5" s="91"/>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c r="IY5" s="208"/>
    </row>
    <row r="6" spans="1:259" s="7" customFormat="1" ht="6.95" customHeight="1" x14ac:dyDescent="0.2">
      <c r="A6" s="208"/>
      <c r="B6" s="208"/>
      <c r="C6" s="208"/>
      <c r="D6" s="208"/>
      <c r="E6" s="208"/>
      <c r="F6" s="208"/>
      <c r="G6" s="208"/>
      <c r="H6" s="208"/>
      <c r="I6" s="208"/>
      <c r="J6" s="208"/>
      <c r="K6" s="208"/>
      <c r="L6" s="267"/>
      <c r="M6" s="267"/>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c r="IY6" s="208"/>
    </row>
    <row r="7" spans="1:259" s="7" customFormat="1" ht="4.5" customHeight="1" x14ac:dyDescent="0.2">
      <c r="A7" s="208"/>
      <c r="B7" s="208"/>
      <c r="C7" s="208"/>
      <c r="D7" s="208"/>
      <c r="E7" s="208"/>
      <c r="F7" s="208"/>
      <c r="G7" s="208"/>
      <c r="H7" s="208"/>
      <c r="I7" s="208"/>
      <c r="J7" s="208"/>
      <c r="K7" s="208"/>
      <c r="L7" s="268"/>
      <c r="M7" s="268"/>
      <c r="N7" s="213"/>
      <c r="O7" s="213"/>
      <c r="P7" s="213"/>
      <c r="Q7" s="213"/>
      <c r="R7" s="211"/>
      <c r="S7" s="211"/>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c r="IY7" s="208"/>
    </row>
    <row r="8" spans="1:259" s="7" customFormat="1" ht="52.5" customHeight="1" x14ac:dyDescent="0.2">
      <c r="A8" s="208"/>
      <c r="B8" s="210" t="s">
        <v>15</v>
      </c>
      <c r="C8" s="1059" t="s">
        <v>115</v>
      </c>
      <c r="D8" s="1058"/>
      <c r="E8" s="211"/>
      <c r="F8" s="1059" t="s">
        <v>116</v>
      </c>
      <c r="G8" s="1058"/>
      <c r="H8" s="211"/>
      <c r="I8" s="1059" t="s">
        <v>262</v>
      </c>
      <c r="J8" s="1057"/>
      <c r="K8" s="1058"/>
      <c r="L8" s="269"/>
      <c r="M8" s="269"/>
      <c r="N8" s="219"/>
      <c r="O8" s="219"/>
      <c r="P8" s="219"/>
      <c r="Q8" s="219"/>
      <c r="R8" s="216"/>
      <c r="S8" s="216"/>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row>
    <row r="9" spans="1:259" s="124" customFormat="1" ht="30.75" customHeight="1" x14ac:dyDescent="0.2">
      <c r="A9" s="270"/>
      <c r="B9" s="215"/>
      <c r="C9" s="217" t="s">
        <v>12</v>
      </c>
      <c r="D9" s="218" t="s">
        <v>13</v>
      </c>
      <c r="E9" s="216"/>
      <c r="F9" s="217" t="s">
        <v>12</v>
      </c>
      <c r="G9" s="271" t="s">
        <v>13</v>
      </c>
      <c r="H9" s="216"/>
      <c r="I9" s="217" t="s">
        <v>12</v>
      </c>
      <c r="J9" s="408" t="s">
        <v>119</v>
      </c>
      <c r="K9" s="218" t="s">
        <v>118</v>
      </c>
      <c r="L9" s="272"/>
      <c r="M9" s="272"/>
      <c r="N9" s="223"/>
      <c r="O9" s="223"/>
      <c r="P9" s="223"/>
      <c r="Q9" s="223"/>
      <c r="R9" s="223"/>
      <c r="S9" s="223"/>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c r="HE9" s="270"/>
      <c r="HF9" s="270"/>
      <c r="HG9" s="270"/>
      <c r="HH9" s="270"/>
      <c r="HI9" s="270"/>
      <c r="HJ9" s="270"/>
      <c r="HK9" s="270"/>
      <c r="HL9" s="270"/>
      <c r="HM9" s="270"/>
      <c r="HN9" s="270"/>
      <c r="HO9" s="270"/>
      <c r="HP9" s="270"/>
      <c r="HQ9" s="270"/>
      <c r="HR9" s="270"/>
      <c r="HS9" s="270"/>
      <c r="HT9" s="270"/>
      <c r="HU9" s="270"/>
      <c r="HV9" s="270"/>
      <c r="HW9" s="270"/>
      <c r="HX9" s="270"/>
      <c r="HY9" s="270"/>
      <c r="HZ9" s="270"/>
      <c r="IA9" s="270"/>
      <c r="IB9" s="270"/>
      <c r="IC9" s="270"/>
      <c r="ID9" s="270"/>
      <c r="IE9" s="270"/>
      <c r="IF9" s="270"/>
      <c r="IG9" s="270"/>
      <c r="IH9" s="270"/>
      <c r="II9" s="270"/>
      <c r="IJ9" s="270"/>
      <c r="IK9" s="270"/>
      <c r="IL9" s="270"/>
      <c r="IM9" s="270"/>
      <c r="IN9" s="270"/>
      <c r="IO9" s="270"/>
      <c r="IP9" s="270"/>
      <c r="IQ9" s="270"/>
      <c r="IR9" s="270"/>
      <c r="IS9" s="270"/>
      <c r="IT9" s="270"/>
      <c r="IU9" s="270"/>
      <c r="IV9" s="270"/>
      <c r="IW9" s="270"/>
      <c r="IX9" s="270"/>
      <c r="IY9" s="270"/>
    </row>
    <row r="10" spans="1:259" s="39" customFormat="1" ht="7.5" customHeight="1" x14ac:dyDescent="0.2">
      <c r="A10" s="216"/>
      <c r="B10" s="219"/>
      <c r="C10" s="221"/>
      <c r="D10" s="221"/>
      <c r="E10" s="219"/>
      <c r="F10" s="219"/>
      <c r="G10" s="219"/>
      <c r="H10" s="219"/>
      <c r="I10" s="219"/>
      <c r="J10" s="219"/>
      <c r="K10" s="219"/>
      <c r="L10" s="273"/>
      <c r="M10" s="274"/>
      <c r="N10" s="232"/>
      <c r="O10" s="232"/>
      <c r="P10" s="232"/>
      <c r="Q10" s="232"/>
      <c r="R10" s="275"/>
      <c r="S10" s="275"/>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c r="CZ10" s="216"/>
      <c r="DA10" s="216"/>
      <c r="DB10" s="216"/>
      <c r="DC10" s="216"/>
      <c r="DD10" s="216"/>
      <c r="DE10" s="216"/>
      <c r="DF10" s="216"/>
      <c r="DG10" s="216"/>
      <c r="DH10" s="216"/>
      <c r="DI10" s="216"/>
      <c r="DJ10" s="216"/>
      <c r="DK10" s="216"/>
      <c r="DL10" s="216"/>
      <c r="DM10" s="216"/>
      <c r="DN10" s="216"/>
      <c r="DO10" s="216"/>
      <c r="DP10" s="216"/>
      <c r="DQ10" s="216"/>
      <c r="DR10" s="216"/>
      <c r="DS10" s="216"/>
      <c r="DT10" s="216"/>
      <c r="DU10" s="216"/>
      <c r="DV10" s="216"/>
      <c r="DW10" s="216"/>
      <c r="DX10" s="216"/>
      <c r="DY10" s="216"/>
      <c r="DZ10" s="216"/>
      <c r="EA10" s="216"/>
      <c r="EB10" s="216"/>
      <c r="EC10" s="216"/>
      <c r="ED10" s="216"/>
      <c r="EE10" s="216"/>
      <c r="EF10" s="216"/>
      <c r="EG10" s="216"/>
      <c r="EH10" s="216"/>
      <c r="EI10" s="216"/>
      <c r="EJ10" s="216"/>
      <c r="EK10" s="216"/>
      <c r="EL10" s="216"/>
      <c r="EM10" s="216"/>
      <c r="EN10" s="216"/>
      <c r="EO10" s="216"/>
      <c r="EP10" s="216"/>
      <c r="EQ10" s="216"/>
      <c r="ER10" s="216"/>
      <c r="ES10" s="216"/>
      <c r="ET10" s="216"/>
      <c r="EU10" s="216"/>
      <c r="EV10" s="216"/>
      <c r="EW10" s="216"/>
      <c r="EX10" s="216"/>
      <c r="EY10" s="216"/>
      <c r="EZ10" s="216"/>
      <c r="FA10" s="216"/>
      <c r="FB10" s="216"/>
      <c r="FC10" s="216"/>
      <c r="FD10" s="216"/>
      <c r="FE10" s="216"/>
      <c r="FF10" s="216"/>
      <c r="FG10" s="216"/>
      <c r="FH10" s="216"/>
      <c r="FI10" s="216"/>
      <c r="FJ10" s="216"/>
      <c r="FK10" s="216"/>
      <c r="FL10" s="216"/>
      <c r="FM10" s="216"/>
      <c r="FN10" s="216"/>
      <c r="FO10" s="216"/>
      <c r="FP10" s="216"/>
      <c r="FQ10" s="216"/>
      <c r="FR10" s="216"/>
      <c r="FS10" s="216"/>
      <c r="FT10" s="216"/>
      <c r="FU10" s="216"/>
      <c r="FV10" s="216"/>
      <c r="FW10" s="216"/>
      <c r="FX10" s="216"/>
      <c r="FY10" s="216"/>
      <c r="FZ10" s="216"/>
      <c r="GA10" s="216"/>
      <c r="GB10" s="216"/>
      <c r="GC10" s="216"/>
      <c r="GD10" s="216"/>
      <c r="GE10" s="216"/>
      <c r="GF10" s="216"/>
      <c r="GG10" s="216"/>
      <c r="GH10" s="216"/>
      <c r="GI10" s="216"/>
      <c r="GJ10" s="216"/>
      <c r="GK10" s="216"/>
      <c r="GL10" s="216"/>
      <c r="GM10" s="216"/>
      <c r="GN10" s="216"/>
      <c r="GO10" s="216"/>
      <c r="GP10" s="216"/>
      <c r="GQ10" s="216"/>
      <c r="GR10" s="216"/>
      <c r="GS10" s="216"/>
      <c r="GT10" s="216"/>
      <c r="GU10" s="216"/>
      <c r="GV10" s="216"/>
      <c r="GW10" s="216"/>
      <c r="GX10" s="216"/>
      <c r="GY10" s="216"/>
      <c r="GZ10" s="216"/>
      <c r="HA10" s="216"/>
      <c r="HB10" s="216"/>
      <c r="HC10" s="216"/>
      <c r="HD10" s="216"/>
      <c r="HE10" s="216"/>
      <c r="HF10" s="216"/>
      <c r="HG10" s="216"/>
      <c r="HH10" s="216"/>
      <c r="HI10" s="216"/>
      <c r="HJ10" s="216"/>
      <c r="HK10" s="216"/>
      <c r="HL10" s="216"/>
      <c r="HM10" s="216"/>
      <c r="HN10" s="216"/>
      <c r="HO10" s="216"/>
      <c r="HP10" s="216"/>
      <c r="HQ10" s="216"/>
      <c r="HR10" s="216"/>
      <c r="HS10" s="216"/>
      <c r="HT10" s="216"/>
      <c r="HU10" s="216"/>
      <c r="HV10" s="216"/>
      <c r="HW10" s="216"/>
      <c r="HX10" s="216"/>
      <c r="HY10" s="216"/>
      <c r="HZ10" s="216"/>
      <c r="IA10" s="216"/>
      <c r="IB10" s="216"/>
      <c r="IC10" s="216"/>
      <c r="ID10" s="216"/>
      <c r="IE10" s="216"/>
      <c r="IF10" s="216"/>
      <c r="IG10" s="216"/>
      <c r="IH10" s="216"/>
      <c r="II10" s="216"/>
      <c r="IJ10" s="216"/>
      <c r="IK10" s="216"/>
      <c r="IL10" s="216"/>
      <c r="IM10" s="216"/>
      <c r="IN10" s="216"/>
      <c r="IO10" s="216"/>
      <c r="IP10" s="216"/>
      <c r="IQ10" s="216"/>
      <c r="IR10" s="216"/>
      <c r="IS10" s="216"/>
      <c r="IT10" s="216"/>
      <c r="IU10" s="216"/>
      <c r="IV10" s="216"/>
      <c r="IW10" s="216"/>
      <c r="IX10" s="216"/>
      <c r="IY10" s="216"/>
    </row>
    <row r="11" spans="1:259" s="27" customFormat="1" ht="18" customHeight="1" x14ac:dyDescent="0.2">
      <c r="A11" s="222"/>
      <c r="B11" s="225" t="s">
        <v>11</v>
      </c>
      <c r="C11" s="404">
        <v>8500187</v>
      </c>
      <c r="D11" s="185">
        <v>17.904395579860061</v>
      </c>
      <c r="E11" s="276"/>
      <c r="F11" s="227">
        <v>1055830</v>
      </c>
      <c r="G11" s="228">
        <v>16.278233638280728</v>
      </c>
      <c r="H11" s="276"/>
      <c r="I11" s="277">
        <v>281863</v>
      </c>
      <c r="J11" s="412">
        <f>I11*100/C11</f>
        <v>3.315962342946102</v>
      </c>
      <c r="K11" s="228">
        <f>I11*100/F11</f>
        <v>26.695869600219734</v>
      </c>
      <c r="L11" s="278"/>
      <c r="M11" s="278">
        <f>_xlfn.RANK.EQ(K11,K$11:K$31,0)</f>
        <v>2</v>
      </c>
      <c r="N11" s="278">
        <v>1</v>
      </c>
      <c r="O11" s="278">
        <f>MATCH(N11,M$11:M$31,0)</f>
        <v>7</v>
      </c>
      <c r="P11" s="279" t="str">
        <f t="shared" ref="P11:P29" si="0">INDEX(B$11:B$31,O11,1)</f>
        <v>Castilla y León</v>
      </c>
      <c r="Q11" s="280">
        <f>INDEX(K$11:K$31,O11,1)</f>
        <v>28.921338065306937</v>
      </c>
      <c r="R11" s="310"/>
      <c r="S11" s="275"/>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2"/>
      <c r="GA11" s="222"/>
      <c r="GB11" s="222"/>
      <c r="GC11" s="222"/>
      <c r="GD11" s="222"/>
      <c r="GE11" s="222"/>
      <c r="GF11" s="222"/>
      <c r="GG11" s="222"/>
      <c r="GH11" s="222"/>
      <c r="GI11" s="222"/>
      <c r="GJ11" s="222"/>
      <c r="GK11" s="222"/>
      <c r="GL11" s="222"/>
      <c r="GM11" s="222"/>
      <c r="GN11" s="222"/>
      <c r="GO11" s="222"/>
      <c r="GP11" s="222"/>
      <c r="GQ11" s="222"/>
      <c r="GR11" s="222"/>
      <c r="GS11" s="222"/>
      <c r="GT11" s="222"/>
      <c r="GU11" s="222"/>
      <c r="GV11" s="222"/>
      <c r="GW11" s="222"/>
      <c r="GX11" s="222"/>
      <c r="GY11" s="222"/>
      <c r="GZ11" s="222"/>
      <c r="HA11" s="222"/>
      <c r="HB11" s="222"/>
      <c r="HC11" s="222"/>
      <c r="HD11" s="222"/>
      <c r="HE11" s="222"/>
      <c r="HF11" s="222"/>
      <c r="HG11" s="222"/>
      <c r="HH11" s="222"/>
      <c r="HI11" s="222"/>
      <c r="HJ11" s="222"/>
      <c r="HK11" s="222"/>
      <c r="HL11" s="222"/>
      <c r="HM11" s="222"/>
      <c r="HN11" s="222"/>
      <c r="HO11" s="222"/>
      <c r="HP11" s="222"/>
      <c r="HQ11" s="222"/>
      <c r="HR11" s="222"/>
      <c r="HS11" s="222"/>
      <c r="HT11" s="222"/>
      <c r="HU11" s="222"/>
      <c r="HV11" s="222"/>
      <c r="HW11" s="222"/>
      <c r="HX11" s="222"/>
      <c r="HY11" s="222"/>
      <c r="HZ11" s="222"/>
      <c r="IA11" s="222"/>
      <c r="IB11" s="222"/>
      <c r="IC11" s="222"/>
      <c r="ID11" s="222"/>
      <c r="IE11" s="222"/>
      <c r="IF11" s="222"/>
      <c r="IG11" s="222"/>
      <c r="IH11" s="222"/>
      <c r="II11" s="222"/>
      <c r="IJ11" s="222"/>
      <c r="IK11" s="222"/>
      <c r="IL11" s="222"/>
      <c r="IM11" s="222"/>
      <c r="IN11" s="222"/>
      <c r="IO11" s="222"/>
      <c r="IP11" s="222"/>
      <c r="IQ11" s="222"/>
      <c r="IR11" s="222"/>
      <c r="IS11" s="222"/>
      <c r="IT11" s="222"/>
      <c r="IU11" s="222"/>
      <c r="IV11" s="222"/>
      <c r="IW11" s="222"/>
      <c r="IX11" s="222"/>
      <c r="IY11" s="222"/>
    </row>
    <row r="12" spans="1:259" s="125" customFormat="1" ht="18" customHeight="1" x14ac:dyDescent="0.2">
      <c r="A12" s="281"/>
      <c r="B12" s="233" t="s">
        <v>10</v>
      </c>
      <c r="C12" s="405">
        <v>1326315</v>
      </c>
      <c r="D12" s="186">
        <v>2.793687765163531</v>
      </c>
      <c r="E12" s="276"/>
      <c r="F12" s="234">
        <v>194402</v>
      </c>
      <c r="G12" s="235">
        <v>2.9971881607352038</v>
      </c>
      <c r="H12" s="276"/>
      <c r="I12" s="282">
        <v>40121</v>
      </c>
      <c r="J12" s="413">
        <f t="shared" ref="J12:J28" si="1">I12*100/C12</f>
        <v>3.0249978323399795</v>
      </c>
      <c r="K12" s="235">
        <f t="shared" ref="K12:K28" si="2">I12*100/F12</f>
        <v>20.638162158825526</v>
      </c>
      <c r="L12" s="278"/>
      <c r="M12" s="278">
        <f t="shared" ref="M12:M31" si="3">_xlfn.RANK.EQ(K12,K$11:K$31,0)</f>
        <v>9</v>
      </c>
      <c r="N12" s="278">
        <v>2</v>
      </c>
      <c r="O12" s="278">
        <f t="shared" ref="O12:O29" si="4">MATCH(N12,M$11:M$31,0)</f>
        <v>1</v>
      </c>
      <c r="P12" s="279" t="str">
        <f t="shared" si="0"/>
        <v>Andalucía</v>
      </c>
      <c r="Q12" s="280">
        <f t="shared" ref="Q12:Q29" si="5">INDEX(K$11:K$31,O12,1)</f>
        <v>26.695869600219734</v>
      </c>
      <c r="R12" s="310"/>
      <c r="S12" s="275"/>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281"/>
      <c r="DK12" s="281"/>
      <c r="DL12" s="281"/>
      <c r="DM12" s="281"/>
      <c r="DN12" s="281"/>
      <c r="DO12" s="281"/>
      <c r="DP12" s="281"/>
      <c r="DQ12" s="281"/>
      <c r="DR12" s="281"/>
      <c r="DS12" s="281"/>
      <c r="DT12" s="281"/>
      <c r="DU12" s="281"/>
      <c r="DV12" s="281"/>
      <c r="DW12" s="281"/>
      <c r="DX12" s="281"/>
      <c r="DY12" s="281"/>
      <c r="DZ12" s="281"/>
      <c r="EA12" s="281"/>
      <c r="EB12" s="281"/>
      <c r="EC12" s="281"/>
      <c r="ED12" s="281"/>
      <c r="EE12" s="281"/>
      <c r="EF12" s="281"/>
      <c r="EG12" s="281"/>
      <c r="EH12" s="281"/>
      <c r="EI12" s="281"/>
      <c r="EJ12" s="281"/>
      <c r="EK12" s="281"/>
      <c r="EL12" s="281"/>
      <c r="EM12" s="281"/>
      <c r="EN12" s="281"/>
      <c r="EO12" s="281"/>
      <c r="EP12" s="281"/>
      <c r="EQ12" s="281"/>
      <c r="ER12" s="281"/>
      <c r="ES12" s="281"/>
      <c r="ET12" s="281"/>
      <c r="EU12" s="281"/>
      <c r="EV12" s="281"/>
      <c r="EW12" s="281"/>
      <c r="EX12" s="281"/>
      <c r="EY12" s="281"/>
      <c r="EZ12" s="281"/>
      <c r="FA12" s="281"/>
      <c r="FB12" s="281"/>
      <c r="FC12" s="281"/>
      <c r="FD12" s="281"/>
      <c r="FE12" s="281"/>
      <c r="FF12" s="281"/>
      <c r="FG12" s="281"/>
      <c r="FH12" s="281"/>
      <c r="FI12" s="281"/>
      <c r="FJ12" s="281"/>
      <c r="FK12" s="281"/>
      <c r="FL12" s="281"/>
      <c r="FM12" s="281"/>
      <c r="FN12" s="281"/>
      <c r="FO12" s="281"/>
      <c r="FP12" s="281"/>
      <c r="FQ12" s="281"/>
      <c r="FR12" s="281"/>
      <c r="FS12" s="281"/>
      <c r="FT12" s="281"/>
      <c r="FU12" s="281"/>
      <c r="FV12" s="281"/>
      <c r="FW12" s="281"/>
      <c r="FX12" s="281"/>
      <c r="FY12" s="281"/>
      <c r="FZ12" s="281"/>
      <c r="GA12" s="281"/>
      <c r="GB12" s="281"/>
      <c r="GC12" s="281"/>
      <c r="GD12" s="281"/>
      <c r="GE12" s="281"/>
      <c r="GF12" s="281"/>
      <c r="GG12" s="281"/>
      <c r="GH12" s="281"/>
      <c r="GI12" s="281"/>
      <c r="GJ12" s="281"/>
      <c r="GK12" s="281"/>
      <c r="GL12" s="281"/>
      <c r="GM12" s="281"/>
      <c r="GN12" s="281"/>
      <c r="GO12" s="281"/>
      <c r="GP12" s="281"/>
      <c r="GQ12" s="281"/>
      <c r="GR12" s="281"/>
      <c r="GS12" s="281"/>
      <c r="GT12" s="281"/>
      <c r="GU12" s="281"/>
      <c r="GV12" s="281"/>
      <c r="GW12" s="281"/>
      <c r="GX12" s="281"/>
      <c r="GY12" s="281"/>
      <c r="GZ12" s="281"/>
      <c r="HA12" s="281"/>
      <c r="HB12" s="281"/>
      <c r="HC12" s="281"/>
      <c r="HD12" s="281"/>
      <c r="HE12" s="281"/>
      <c r="HF12" s="281"/>
      <c r="HG12" s="281"/>
      <c r="HH12" s="281"/>
      <c r="HI12" s="281"/>
      <c r="HJ12" s="281"/>
      <c r="HK12" s="281"/>
      <c r="HL12" s="281"/>
      <c r="HM12" s="281"/>
      <c r="HN12" s="281"/>
      <c r="HO12" s="281"/>
      <c r="HP12" s="281"/>
      <c r="HQ12" s="281"/>
      <c r="HR12" s="281"/>
      <c r="HS12" s="281"/>
      <c r="HT12" s="281"/>
      <c r="HU12" s="281"/>
      <c r="HV12" s="281"/>
      <c r="HW12" s="281"/>
      <c r="HX12" s="281"/>
      <c r="HY12" s="281"/>
      <c r="HZ12" s="281"/>
      <c r="IA12" s="281"/>
      <c r="IB12" s="281"/>
      <c r="IC12" s="281"/>
      <c r="ID12" s="281"/>
      <c r="IE12" s="281"/>
      <c r="IF12" s="281"/>
      <c r="IG12" s="281"/>
      <c r="IH12" s="281"/>
      <c r="II12" s="281"/>
      <c r="IJ12" s="281"/>
      <c r="IK12" s="281"/>
      <c r="IL12" s="281"/>
      <c r="IM12" s="281"/>
      <c r="IN12" s="281"/>
      <c r="IO12" s="281"/>
      <c r="IP12" s="281"/>
      <c r="IQ12" s="281"/>
      <c r="IR12" s="281"/>
      <c r="IS12" s="281"/>
      <c r="IT12" s="281"/>
      <c r="IU12" s="281"/>
      <c r="IV12" s="281"/>
      <c r="IW12" s="281"/>
      <c r="IX12" s="281"/>
      <c r="IY12" s="281"/>
    </row>
    <row r="13" spans="1:259" s="125" customFormat="1" ht="18" customHeight="1" x14ac:dyDescent="0.2">
      <c r="A13" s="281"/>
      <c r="B13" s="233" t="s">
        <v>40</v>
      </c>
      <c r="C13" s="405">
        <v>1004686</v>
      </c>
      <c r="D13" s="186">
        <v>2.1162235110294971</v>
      </c>
      <c r="E13" s="276"/>
      <c r="F13" s="234">
        <v>193502</v>
      </c>
      <c r="G13" s="235">
        <v>2.9833124323750959</v>
      </c>
      <c r="H13" s="276"/>
      <c r="I13" s="282">
        <v>30849</v>
      </c>
      <c r="J13" s="413">
        <f t="shared" si="1"/>
        <v>3.0705115827233582</v>
      </c>
      <c r="K13" s="235">
        <f t="shared" si="2"/>
        <v>15.942470878853966</v>
      </c>
      <c r="L13" s="278"/>
      <c r="M13" s="278">
        <f t="shared" si="3"/>
        <v>17</v>
      </c>
      <c r="N13" s="278">
        <v>3</v>
      </c>
      <c r="O13" s="278">
        <f>MATCH(N13,M$11:M$31,0)</f>
        <v>8</v>
      </c>
      <c r="P13" s="279" t="str">
        <f t="shared" si="0"/>
        <v>Castilla - La Mancha</v>
      </c>
      <c r="Q13" s="280">
        <f t="shared" si="5"/>
        <v>24.773138806973979</v>
      </c>
      <c r="R13" s="310"/>
      <c r="S13" s="275"/>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c r="DM13" s="281"/>
      <c r="DN13" s="281"/>
      <c r="DO13" s="281"/>
      <c r="DP13" s="281"/>
      <c r="DQ13" s="281"/>
      <c r="DR13" s="281"/>
      <c r="DS13" s="281"/>
      <c r="DT13" s="281"/>
      <c r="DU13" s="281"/>
      <c r="DV13" s="281"/>
      <c r="DW13" s="281"/>
      <c r="DX13" s="281"/>
      <c r="DY13" s="281"/>
      <c r="DZ13" s="281"/>
      <c r="EA13" s="281"/>
      <c r="EB13" s="281"/>
      <c r="EC13" s="281"/>
      <c r="ED13" s="281"/>
      <c r="EE13" s="281"/>
      <c r="EF13" s="281"/>
      <c r="EG13" s="281"/>
      <c r="EH13" s="281"/>
      <c r="EI13" s="281"/>
      <c r="EJ13" s="281"/>
      <c r="EK13" s="281"/>
      <c r="EL13" s="281"/>
      <c r="EM13" s="281"/>
      <c r="EN13" s="281"/>
      <c r="EO13" s="281"/>
      <c r="EP13" s="281"/>
      <c r="EQ13" s="281"/>
      <c r="ER13" s="281"/>
      <c r="ES13" s="281"/>
      <c r="ET13" s="281"/>
      <c r="EU13" s="281"/>
      <c r="EV13" s="281"/>
      <c r="EW13" s="281"/>
      <c r="EX13" s="281"/>
      <c r="EY13" s="281"/>
      <c r="EZ13" s="281"/>
      <c r="FA13" s="281"/>
      <c r="FB13" s="281"/>
      <c r="FC13" s="281"/>
      <c r="FD13" s="281"/>
      <c r="FE13" s="281"/>
      <c r="FF13" s="281"/>
      <c r="FG13" s="281"/>
      <c r="FH13" s="281"/>
      <c r="FI13" s="281"/>
      <c r="FJ13" s="281"/>
      <c r="FK13" s="281"/>
      <c r="FL13" s="281"/>
      <c r="FM13" s="281"/>
      <c r="FN13" s="281"/>
      <c r="FO13" s="281"/>
      <c r="FP13" s="281"/>
      <c r="FQ13" s="281"/>
      <c r="FR13" s="281"/>
      <c r="FS13" s="281"/>
      <c r="FT13" s="281"/>
      <c r="FU13" s="281"/>
      <c r="FV13" s="281"/>
      <c r="FW13" s="281"/>
      <c r="FX13" s="281"/>
      <c r="FY13" s="281"/>
      <c r="FZ13" s="281"/>
      <c r="GA13" s="281"/>
      <c r="GB13" s="281"/>
      <c r="GC13" s="281"/>
      <c r="GD13" s="281"/>
      <c r="GE13" s="281"/>
      <c r="GF13" s="281"/>
      <c r="GG13" s="281"/>
      <c r="GH13" s="281"/>
      <c r="GI13" s="281"/>
      <c r="GJ13" s="281"/>
      <c r="GK13" s="281"/>
      <c r="GL13" s="281"/>
      <c r="GM13" s="281"/>
      <c r="GN13" s="281"/>
      <c r="GO13" s="281"/>
      <c r="GP13" s="281"/>
      <c r="GQ13" s="281"/>
      <c r="GR13" s="281"/>
      <c r="GS13" s="281"/>
      <c r="GT13" s="281"/>
      <c r="GU13" s="281"/>
      <c r="GV13" s="281"/>
      <c r="GW13" s="281"/>
      <c r="GX13" s="281"/>
      <c r="GY13" s="281"/>
      <c r="GZ13" s="281"/>
      <c r="HA13" s="281"/>
      <c r="HB13" s="281"/>
      <c r="HC13" s="281"/>
      <c r="HD13" s="281"/>
      <c r="HE13" s="281"/>
      <c r="HF13" s="281"/>
      <c r="HG13" s="281"/>
      <c r="HH13" s="281"/>
      <c r="HI13" s="281"/>
      <c r="HJ13" s="281"/>
      <c r="HK13" s="281"/>
      <c r="HL13" s="281"/>
      <c r="HM13" s="281"/>
      <c r="HN13" s="281"/>
      <c r="HO13" s="281"/>
      <c r="HP13" s="281"/>
      <c r="HQ13" s="281"/>
      <c r="HR13" s="281"/>
      <c r="HS13" s="281"/>
      <c r="HT13" s="281"/>
      <c r="HU13" s="281"/>
      <c r="HV13" s="281"/>
      <c r="HW13" s="281"/>
      <c r="HX13" s="281"/>
      <c r="HY13" s="281"/>
      <c r="HZ13" s="281"/>
      <c r="IA13" s="281"/>
      <c r="IB13" s="281"/>
      <c r="IC13" s="281"/>
      <c r="ID13" s="281"/>
      <c r="IE13" s="281"/>
      <c r="IF13" s="281"/>
      <c r="IG13" s="281"/>
      <c r="IH13" s="281"/>
      <c r="II13" s="281"/>
      <c r="IJ13" s="281"/>
      <c r="IK13" s="281"/>
      <c r="IL13" s="281"/>
      <c r="IM13" s="281"/>
      <c r="IN13" s="281"/>
      <c r="IO13" s="281"/>
      <c r="IP13" s="281"/>
      <c r="IQ13" s="281"/>
      <c r="IR13" s="281"/>
      <c r="IS13" s="281"/>
      <c r="IT13" s="281"/>
      <c r="IU13" s="281"/>
      <c r="IV13" s="281"/>
      <c r="IW13" s="281"/>
      <c r="IX13" s="281"/>
      <c r="IY13" s="281"/>
    </row>
    <row r="14" spans="1:259" s="125" customFormat="1" ht="18" customHeight="1" x14ac:dyDescent="0.2">
      <c r="A14" s="281"/>
      <c r="B14" s="233" t="s">
        <v>41</v>
      </c>
      <c r="C14" s="405">
        <v>1176659</v>
      </c>
      <c r="D14" s="186">
        <v>2.4784593796115968</v>
      </c>
      <c r="E14" s="276"/>
      <c r="F14" s="234">
        <v>122308</v>
      </c>
      <c r="G14" s="235">
        <v>1.8856806491867435</v>
      </c>
      <c r="H14" s="276"/>
      <c r="I14" s="282">
        <v>29118</v>
      </c>
      <c r="J14" s="413">
        <f t="shared" si="1"/>
        <v>2.4746336874149604</v>
      </c>
      <c r="K14" s="235">
        <f t="shared" si="2"/>
        <v>23.807109919220331</v>
      </c>
      <c r="L14" s="278"/>
      <c r="M14" s="278">
        <f t="shared" si="3"/>
        <v>4</v>
      </c>
      <c r="N14" s="278">
        <v>4</v>
      </c>
      <c r="O14" s="278">
        <f t="shared" si="4"/>
        <v>4</v>
      </c>
      <c r="P14" s="279" t="str">
        <f t="shared" si="0"/>
        <v>Balears, Illes</v>
      </c>
      <c r="Q14" s="280">
        <f t="shared" si="5"/>
        <v>23.807109919220331</v>
      </c>
      <c r="R14" s="310"/>
      <c r="S14" s="275"/>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c r="IY14" s="281"/>
    </row>
    <row r="15" spans="1:259" s="125" customFormat="1" ht="18" customHeight="1" x14ac:dyDescent="0.2">
      <c r="A15" s="281"/>
      <c r="B15" s="233" t="s">
        <v>9</v>
      </c>
      <c r="C15" s="405">
        <v>2177701</v>
      </c>
      <c r="D15" s="186">
        <v>4.5870073397981521</v>
      </c>
      <c r="E15" s="276"/>
      <c r="F15" s="234">
        <v>246866</v>
      </c>
      <c r="G15" s="235">
        <v>3.8060506192737567</v>
      </c>
      <c r="H15" s="276"/>
      <c r="I15" s="282">
        <v>40343</v>
      </c>
      <c r="J15" s="413">
        <f t="shared" si="1"/>
        <v>1.8525500057170383</v>
      </c>
      <c r="K15" s="235">
        <f t="shared" si="2"/>
        <v>16.342064115755107</v>
      </c>
      <c r="L15" s="278"/>
      <c r="M15" s="278">
        <f t="shared" si="3"/>
        <v>16</v>
      </c>
      <c r="N15" s="278">
        <v>5</v>
      </c>
      <c r="O15" s="278">
        <f t="shared" si="4"/>
        <v>11</v>
      </c>
      <c r="P15" s="279" t="str">
        <f t="shared" si="0"/>
        <v>Extremadura</v>
      </c>
      <c r="Q15" s="280">
        <f t="shared" si="5"/>
        <v>21.990421503974325</v>
      </c>
      <c r="R15" s="310"/>
      <c r="S15" s="275"/>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c r="IY15" s="281"/>
    </row>
    <row r="16" spans="1:259" s="125" customFormat="1" ht="18" customHeight="1" x14ac:dyDescent="0.2">
      <c r="A16" s="281"/>
      <c r="B16" s="233" t="s">
        <v>8</v>
      </c>
      <c r="C16" s="406">
        <v>585402</v>
      </c>
      <c r="D16" s="186">
        <v>1.2330633409878207</v>
      </c>
      <c r="E16" s="276"/>
      <c r="F16" s="238">
        <v>99678</v>
      </c>
      <c r="G16" s="235">
        <v>1.5367831683098099</v>
      </c>
      <c r="H16" s="276"/>
      <c r="I16" s="282">
        <v>17282</v>
      </c>
      <c r="J16" s="413">
        <f t="shared" si="1"/>
        <v>2.9521593708255183</v>
      </c>
      <c r="K16" s="235">
        <f t="shared" si="2"/>
        <v>17.33782780553382</v>
      </c>
      <c r="L16" s="278"/>
      <c r="M16" s="278">
        <f t="shared" si="3"/>
        <v>15</v>
      </c>
      <c r="N16" s="278">
        <v>6</v>
      </c>
      <c r="O16" s="278">
        <f t="shared" si="4"/>
        <v>13</v>
      </c>
      <c r="P16" s="279" t="str">
        <f t="shared" si="0"/>
        <v>Madrid, Comunidad de</v>
      </c>
      <c r="Q16" s="283">
        <f t="shared" si="5"/>
        <v>21.969892119859079</v>
      </c>
      <c r="R16" s="310"/>
      <c r="S16" s="275"/>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c r="IY16" s="281"/>
    </row>
    <row r="17" spans="1:259" s="128" customFormat="1" ht="18" customHeight="1" x14ac:dyDescent="0.2">
      <c r="A17" s="284"/>
      <c r="B17" s="285" t="s">
        <v>7</v>
      </c>
      <c r="C17" s="405">
        <v>2372640</v>
      </c>
      <c r="D17" s="186">
        <v>4.9976177145984177</v>
      </c>
      <c r="E17" s="276"/>
      <c r="F17" s="286">
        <v>420966</v>
      </c>
      <c r="G17" s="287">
        <v>6.4902331831568389</v>
      </c>
      <c r="H17" s="276"/>
      <c r="I17" s="288">
        <v>121749</v>
      </c>
      <c r="J17" s="414">
        <f t="shared" si="1"/>
        <v>5.1313726481893589</v>
      </c>
      <c r="K17" s="287">
        <f t="shared" si="2"/>
        <v>28.921338065306937</v>
      </c>
      <c r="L17" s="278"/>
      <c r="M17" s="278">
        <f t="shared" si="3"/>
        <v>1</v>
      </c>
      <c r="N17" s="278">
        <v>7</v>
      </c>
      <c r="O17" s="278">
        <f t="shared" si="4"/>
        <v>10</v>
      </c>
      <c r="P17" s="279" t="str">
        <f t="shared" si="0"/>
        <v>Comunitat Valenciana</v>
      </c>
      <c r="Q17" s="280">
        <f t="shared" si="5"/>
        <v>21.96804044695223</v>
      </c>
      <c r="R17" s="310"/>
      <c r="S17" s="289"/>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284"/>
      <c r="CR17" s="284"/>
      <c r="CS17" s="284"/>
      <c r="CT17" s="284"/>
      <c r="CU17" s="284"/>
      <c r="CV17" s="284"/>
      <c r="CW17" s="284"/>
      <c r="CX17" s="284"/>
      <c r="CY17" s="284"/>
      <c r="CZ17" s="284"/>
      <c r="DA17" s="284"/>
      <c r="DB17" s="284"/>
      <c r="DC17" s="284"/>
      <c r="DD17" s="284"/>
      <c r="DE17" s="284"/>
      <c r="DF17" s="284"/>
      <c r="DG17" s="284"/>
      <c r="DH17" s="284"/>
      <c r="DI17" s="284"/>
      <c r="DJ17" s="284"/>
      <c r="DK17" s="284"/>
      <c r="DL17" s="284"/>
      <c r="DM17" s="284"/>
      <c r="DN17" s="284"/>
      <c r="DO17" s="284"/>
      <c r="DP17" s="284"/>
      <c r="DQ17" s="284"/>
      <c r="DR17" s="284"/>
      <c r="DS17" s="284"/>
      <c r="DT17" s="284"/>
      <c r="DU17" s="284"/>
      <c r="DV17" s="284"/>
      <c r="DW17" s="284"/>
      <c r="DX17" s="284"/>
      <c r="DY17" s="284"/>
      <c r="DZ17" s="284"/>
      <c r="EA17" s="284"/>
      <c r="EB17" s="284"/>
      <c r="EC17" s="284"/>
      <c r="ED17" s="284"/>
      <c r="EE17" s="284"/>
      <c r="EF17" s="284"/>
      <c r="EG17" s="284"/>
      <c r="EH17" s="284"/>
      <c r="EI17" s="284"/>
      <c r="EJ17" s="284"/>
      <c r="EK17" s="284"/>
      <c r="EL17" s="284"/>
      <c r="EM17" s="284"/>
      <c r="EN17" s="284"/>
      <c r="EO17" s="284"/>
      <c r="EP17" s="284"/>
      <c r="EQ17" s="284"/>
      <c r="ER17" s="284"/>
      <c r="ES17" s="284"/>
      <c r="ET17" s="284"/>
      <c r="EU17" s="284"/>
      <c r="EV17" s="284"/>
      <c r="EW17" s="284"/>
      <c r="EX17" s="284"/>
      <c r="EY17" s="284"/>
      <c r="EZ17" s="284"/>
      <c r="FA17" s="284"/>
      <c r="FB17" s="284"/>
      <c r="FC17" s="284"/>
      <c r="FD17" s="284"/>
      <c r="FE17" s="284"/>
      <c r="FF17" s="284"/>
      <c r="FG17" s="284"/>
      <c r="FH17" s="284"/>
      <c r="FI17" s="284"/>
      <c r="FJ17" s="284"/>
      <c r="FK17" s="284"/>
      <c r="FL17" s="284"/>
      <c r="FM17" s="284"/>
      <c r="FN17" s="284"/>
      <c r="FO17" s="284"/>
      <c r="FP17" s="284"/>
      <c r="FQ17" s="284"/>
      <c r="FR17" s="284"/>
      <c r="FS17" s="284"/>
      <c r="FT17" s="284"/>
      <c r="FU17" s="284"/>
      <c r="FV17" s="284"/>
      <c r="FW17" s="284"/>
      <c r="FX17" s="284"/>
      <c r="FY17" s="284"/>
      <c r="FZ17" s="284"/>
      <c r="GA17" s="284"/>
      <c r="GB17" s="284"/>
      <c r="GC17" s="284"/>
      <c r="GD17" s="284"/>
      <c r="GE17" s="284"/>
      <c r="GF17" s="284"/>
      <c r="GG17" s="284"/>
      <c r="GH17" s="284"/>
      <c r="GI17" s="284"/>
      <c r="GJ17" s="284"/>
      <c r="GK17" s="284"/>
      <c r="GL17" s="284"/>
      <c r="GM17" s="284"/>
      <c r="GN17" s="284"/>
      <c r="GO17" s="284"/>
      <c r="GP17" s="284"/>
      <c r="GQ17" s="284"/>
      <c r="GR17" s="284"/>
      <c r="GS17" s="284"/>
      <c r="GT17" s="284"/>
      <c r="GU17" s="284"/>
      <c r="GV17" s="284"/>
      <c r="GW17" s="284"/>
      <c r="GX17" s="284"/>
      <c r="GY17" s="284"/>
      <c r="GZ17" s="284"/>
      <c r="HA17" s="284"/>
      <c r="HB17" s="284"/>
      <c r="HC17" s="284"/>
      <c r="HD17" s="284"/>
      <c r="HE17" s="284"/>
      <c r="HF17" s="284"/>
      <c r="HG17" s="284"/>
      <c r="HH17" s="284"/>
      <c r="HI17" s="284"/>
      <c r="HJ17" s="284"/>
      <c r="HK17" s="284"/>
      <c r="HL17" s="284"/>
      <c r="HM17" s="284"/>
      <c r="HN17" s="284"/>
      <c r="HO17" s="284"/>
      <c r="HP17" s="284"/>
      <c r="HQ17" s="284"/>
      <c r="HR17" s="284"/>
      <c r="HS17" s="284"/>
      <c r="HT17" s="284"/>
      <c r="HU17" s="284"/>
      <c r="HV17" s="284"/>
      <c r="HW17" s="284"/>
      <c r="HX17" s="284"/>
      <c r="HY17" s="284"/>
      <c r="HZ17" s="284"/>
      <c r="IA17" s="284"/>
      <c r="IB17" s="284"/>
      <c r="IC17" s="284"/>
      <c r="ID17" s="284"/>
      <c r="IE17" s="284"/>
      <c r="IF17" s="284"/>
      <c r="IG17" s="284"/>
      <c r="IH17" s="284"/>
      <c r="II17" s="284"/>
      <c r="IJ17" s="284"/>
      <c r="IK17" s="284"/>
      <c r="IL17" s="284"/>
      <c r="IM17" s="284"/>
      <c r="IN17" s="284"/>
      <c r="IO17" s="284"/>
      <c r="IP17" s="284"/>
      <c r="IQ17" s="284"/>
      <c r="IR17" s="284"/>
      <c r="IS17" s="284"/>
      <c r="IT17" s="284"/>
      <c r="IU17" s="284"/>
      <c r="IV17" s="284"/>
      <c r="IW17" s="284"/>
      <c r="IX17" s="284"/>
      <c r="IY17" s="284"/>
    </row>
    <row r="18" spans="1:259" s="128" customFormat="1" ht="18" customHeight="1" x14ac:dyDescent="0.2">
      <c r="A18" s="284"/>
      <c r="B18" s="285" t="s">
        <v>43</v>
      </c>
      <c r="C18" s="405">
        <v>2053328</v>
      </c>
      <c r="D18" s="186">
        <v>4.3250338806902606</v>
      </c>
      <c r="E18" s="276"/>
      <c r="F18" s="286">
        <v>289935</v>
      </c>
      <c r="G18" s="287">
        <v>4.4700658912087397</v>
      </c>
      <c r="H18" s="276"/>
      <c r="I18" s="288">
        <v>71826</v>
      </c>
      <c r="J18" s="414">
        <f t="shared" si="1"/>
        <v>3.4980285663079642</v>
      </c>
      <c r="K18" s="287">
        <f t="shared" si="2"/>
        <v>24.773138806973979</v>
      </c>
      <c r="L18" s="278"/>
      <c r="M18" s="278">
        <f t="shared" si="3"/>
        <v>3</v>
      </c>
      <c r="N18" s="278">
        <v>8</v>
      </c>
      <c r="O18" s="278">
        <f t="shared" si="4"/>
        <v>21</v>
      </c>
      <c r="P18" s="279" t="str">
        <f t="shared" si="0"/>
        <v>TOTAL</v>
      </c>
      <c r="Q18" s="280">
        <f t="shared" si="5"/>
        <v>21.595212318686627</v>
      </c>
      <c r="R18" s="310"/>
      <c r="S18" s="289"/>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84"/>
      <c r="GQ18" s="284"/>
      <c r="GR18" s="284"/>
      <c r="GS18" s="284"/>
      <c r="GT18" s="284"/>
      <c r="GU18" s="284"/>
      <c r="GV18" s="284"/>
      <c r="GW18" s="284"/>
      <c r="GX18" s="284"/>
      <c r="GY18" s="284"/>
      <c r="GZ18" s="284"/>
      <c r="HA18" s="284"/>
      <c r="HB18" s="284"/>
      <c r="HC18" s="284"/>
      <c r="HD18" s="284"/>
      <c r="HE18" s="284"/>
      <c r="HF18" s="284"/>
      <c r="HG18" s="284"/>
      <c r="HH18" s="284"/>
      <c r="HI18" s="284"/>
      <c r="HJ18" s="284"/>
      <c r="HK18" s="284"/>
      <c r="HL18" s="284"/>
      <c r="HM18" s="284"/>
      <c r="HN18" s="284"/>
      <c r="HO18" s="284"/>
      <c r="HP18" s="284"/>
      <c r="HQ18" s="284"/>
      <c r="HR18" s="284"/>
      <c r="HS18" s="284"/>
      <c r="HT18" s="284"/>
      <c r="HU18" s="284"/>
      <c r="HV18" s="284"/>
      <c r="HW18" s="284"/>
      <c r="HX18" s="284"/>
      <c r="HY18" s="284"/>
      <c r="HZ18" s="284"/>
      <c r="IA18" s="284"/>
      <c r="IB18" s="284"/>
      <c r="IC18" s="284"/>
      <c r="ID18" s="284"/>
      <c r="IE18" s="284"/>
      <c r="IF18" s="284"/>
      <c r="IG18" s="284"/>
      <c r="IH18" s="284"/>
      <c r="II18" s="284"/>
      <c r="IJ18" s="284"/>
      <c r="IK18" s="284"/>
      <c r="IL18" s="284"/>
      <c r="IM18" s="284"/>
      <c r="IN18" s="284"/>
      <c r="IO18" s="284"/>
      <c r="IP18" s="284"/>
      <c r="IQ18" s="284"/>
      <c r="IR18" s="284"/>
      <c r="IS18" s="284"/>
      <c r="IT18" s="284"/>
      <c r="IU18" s="284"/>
      <c r="IV18" s="284"/>
      <c r="IW18" s="284"/>
      <c r="IX18" s="284"/>
      <c r="IY18" s="284"/>
    </row>
    <row r="19" spans="1:259" s="128" customFormat="1" ht="18" customHeight="1" x14ac:dyDescent="0.2">
      <c r="A19" s="284"/>
      <c r="B19" s="285" t="s">
        <v>44</v>
      </c>
      <c r="C19" s="405">
        <v>7792611</v>
      </c>
      <c r="D19" s="186">
        <v>16.413990650319683</v>
      </c>
      <c r="E19" s="276"/>
      <c r="F19" s="286">
        <v>1069708</v>
      </c>
      <c r="G19" s="287">
        <v>16.492197369593594</v>
      </c>
      <c r="H19" s="276"/>
      <c r="I19" s="288">
        <v>202264</v>
      </c>
      <c r="J19" s="414">
        <f t="shared" si="1"/>
        <v>2.5955870246827413</v>
      </c>
      <c r="K19" s="287">
        <f t="shared" si="2"/>
        <v>18.908337602411127</v>
      </c>
      <c r="L19" s="278"/>
      <c r="M19" s="278">
        <f t="shared" si="3"/>
        <v>14</v>
      </c>
      <c r="N19" s="278">
        <v>9</v>
      </c>
      <c r="O19" s="278">
        <f>MATCH(N19,M$11:M$31,0)</f>
        <v>2</v>
      </c>
      <c r="P19" s="279" t="str">
        <f t="shared" si="0"/>
        <v>Aragón</v>
      </c>
      <c r="Q19" s="280">
        <f t="shared" si="5"/>
        <v>20.638162158825526</v>
      </c>
      <c r="R19" s="310"/>
      <c r="S19" s="289"/>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c r="IY19" s="284"/>
    </row>
    <row r="20" spans="1:259" s="128" customFormat="1" ht="18" customHeight="1" x14ac:dyDescent="0.2">
      <c r="A20" s="284"/>
      <c r="B20" s="285" t="s">
        <v>6</v>
      </c>
      <c r="C20" s="405">
        <v>5097967</v>
      </c>
      <c r="D20" s="186">
        <v>10.738118799159649</v>
      </c>
      <c r="E20" s="276"/>
      <c r="F20" s="286">
        <v>656267</v>
      </c>
      <c r="G20" s="287">
        <v>10.11798069300321</v>
      </c>
      <c r="H20" s="276"/>
      <c r="I20" s="288">
        <v>144169</v>
      </c>
      <c r="J20" s="414">
        <f t="shared" si="1"/>
        <v>2.8279704439044036</v>
      </c>
      <c r="K20" s="287">
        <f>I20*100/F20</f>
        <v>21.96804044695223</v>
      </c>
      <c r="L20" s="278"/>
      <c r="M20" s="278">
        <f t="shared" si="3"/>
        <v>7</v>
      </c>
      <c r="N20" s="278">
        <v>10</v>
      </c>
      <c r="O20" s="278">
        <f t="shared" si="4"/>
        <v>17</v>
      </c>
      <c r="P20" s="279" t="str">
        <f t="shared" si="0"/>
        <v>Rioja, La</v>
      </c>
      <c r="Q20" s="280">
        <f t="shared" si="5"/>
        <v>20.261017925594381</v>
      </c>
      <c r="R20" s="310"/>
      <c r="S20" s="289"/>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c r="IY20" s="284"/>
    </row>
    <row r="21" spans="1:259" s="125" customFormat="1" ht="18" customHeight="1" x14ac:dyDescent="0.2">
      <c r="A21" s="281"/>
      <c r="B21" s="233" t="s">
        <v>5</v>
      </c>
      <c r="C21" s="405">
        <v>1054776</v>
      </c>
      <c r="D21" s="186">
        <v>2.221730739822839</v>
      </c>
      <c r="E21" s="276"/>
      <c r="F21" s="234">
        <v>159524</v>
      </c>
      <c r="G21" s="235">
        <v>2.4594574343531583</v>
      </c>
      <c r="H21" s="276"/>
      <c r="I21" s="282">
        <v>35080</v>
      </c>
      <c r="J21" s="413">
        <f t="shared" si="1"/>
        <v>3.3258246300636345</v>
      </c>
      <c r="K21" s="235">
        <f t="shared" si="2"/>
        <v>21.990421503974325</v>
      </c>
      <c r="L21" s="278"/>
      <c r="M21" s="278">
        <f t="shared" si="3"/>
        <v>5</v>
      </c>
      <c r="N21" s="278">
        <v>11</v>
      </c>
      <c r="O21" s="278">
        <f t="shared" si="4"/>
        <v>14</v>
      </c>
      <c r="P21" s="279" t="str">
        <f t="shared" si="0"/>
        <v>Murcia, Región de</v>
      </c>
      <c r="Q21" s="280">
        <f t="shared" si="5"/>
        <v>19.982822219905373</v>
      </c>
      <c r="R21" s="310"/>
      <c r="S21" s="275"/>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1"/>
      <c r="EJ21" s="281"/>
      <c r="EK21" s="281"/>
      <c r="EL21" s="281"/>
      <c r="EM21" s="281"/>
      <c r="EN21" s="281"/>
      <c r="EO21" s="281"/>
      <c r="EP21" s="281"/>
      <c r="EQ21" s="281"/>
      <c r="ER21" s="281"/>
      <c r="ES21" s="281"/>
      <c r="ET21" s="281"/>
      <c r="EU21" s="281"/>
      <c r="EV21" s="281"/>
      <c r="EW21" s="281"/>
      <c r="EX21" s="281"/>
      <c r="EY21" s="281"/>
      <c r="EZ21" s="281"/>
      <c r="FA21" s="281"/>
      <c r="FB21" s="281"/>
      <c r="FC21" s="281"/>
      <c r="FD21" s="281"/>
      <c r="FE21" s="281"/>
      <c r="FF21" s="281"/>
      <c r="FG21" s="281"/>
      <c r="FH21" s="281"/>
      <c r="FI21" s="281"/>
      <c r="FJ21" s="281"/>
      <c r="FK21" s="281"/>
      <c r="FL21" s="281"/>
      <c r="FM21" s="281"/>
      <c r="FN21" s="281"/>
      <c r="FO21" s="281"/>
      <c r="FP21" s="281"/>
      <c r="FQ21" s="281"/>
      <c r="FR21" s="281"/>
      <c r="FS21" s="281"/>
      <c r="FT21" s="281"/>
      <c r="FU21" s="281"/>
      <c r="FV21" s="281"/>
      <c r="FW21" s="281"/>
      <c r="FX21" s="281"/>
      <c r="FY21" s="281"/>
      <c r="FZ21" s="281"/>
      <c r="GA21" s="281"/>
      <c r="GB21" s="281"/>
      <c r="GC21" s="281"/>
      <c r="GD21" s="281"/>
      <c r="GE21" s="281"/>
      <c r="GF21" s="281"/>
      <c r="GG21" s="281"/>
      <c r="GH21" s="281"/>
      <c r="GI21" s="281"/>
      <c r="GJ21" s="281"/>
      <c r="GK21" s="281"/>
      <c r="GL21" s="281"/>
      <c r="GM21" s="281"/>
      <c r="GN21" s="281"/>
      <c r="GO21" s="281"/>
      <c r="GP21" s="281"/>
      <c r="GQ21" s="281"/>
      <c r="GR21" s="281"/>
      <c r="GS21" s="281"/>
      <c r="GT21" s="281"/>
      <c r="GU21" s="281"/>
      <c r="GV21" s="281"/>
      <c r="GW21" s="281"/>
      <c r="GX21" s="281"/>
      <c r="GY21" s="281"/>
      <c r="GZ21" s="281"/>
      <c r="HA21" s="281"/>
      <c r="HB21" s="281"/>
      <c r="HC21" s="281"/>
      <c r="HD21" s="281"/>
      <c r="HE21" s="281"/>
      <c r="HF21" s="281"/>
      <c r="HG21" s="281"/>
      <c r="HH21" s="281"/>
      <c r="HI21" s="281"/>
      <c r="HJ21" s="281"/>
      <c r="HK21" s="281"/>
      <c r="HL21" s="281"/>
      <c r="HM21" s="281"/>
      <c r="HN21" s="281"/>
      <c r="HO21" s="281"/>
      <c r="HP21" s="281"/>
      <c r="HQ21" s="281"/>
      <c r="HR21" s="281"/>
      <c r="HS21" s="281"/>
      <c r="HT21" s="281"/>
      <c r="HU21" s="281"/>
      <c r="HV21" s="281"/>
      <c r="HW21" s="281"/>
      <c r="HX21" s="281"/>
      <c r="HY21" s="281"/>
      <c r="HZ21" s="281"/>
      <c r="IA21" s="281"/>
      <c r="IB21" s="281"/>
      <c r="IC21" s="281"/>
      <c r="ID21" s="281"/>
      <c r="IE21" s="281"/>
      <c r="IF21" s="281"/>
      <c r="IG21" s="281"/>
      <c r="IH21" s="281"/>
      <c r="II21" s="281"/>
      <c r="IJ21" s="281"/>
      <c r="IK21" s="281"/>
      <c r="IL21" s="281"/>
      <c r="IM21" s="281"/>
      <c r="IN21" s="281"/>
      <c r="IO21" s="281"/>
      <c r="IP21" s="281"/>
      <c r="IQ21" s="281"/>
      <c r="IR21" s="281"/>
      <c r="IS21" s="281"/>
      <c r="IT21" s="281"/>
      <c r="IU21" s="281"/>
      <c r="IV21" s="281"/>
      <c r="IW21" s="281"/>
      <c r="IX21" s="281"/>
      <c r="IY21" s="281"/>
    </row>
    <row r="22" spans="1:259" s="125" customFormat="1" ht="18" customHeight="1" x14ac:dyDescent="0.2">
      <c r="A22" s="281"/>
      <c r="B22" s="233" t="s">
        <v>38</v>
      </c>
      <c r="C22" s="405">
        <v>2690464</v>
      </c>
      <c r="D22" s="186">
        <v>5.6670672950339354</v>
      </c>
      <c r="E22" s="276"/>
      <c r="F22" s="234">
        <v>485558</v>
      </c>
      <c r="G22" s="235">
        <v>7.4860787900858226</v>
      </c>
      <c r="H22" s="276"/>
      <c r="I22" s="282">
        <v>73482</v>
      </c>
      <c r="J22" s="413">
        <f t="shared" si="1"/>
        <v>2.7312017555336179</v>
      </c>
      <c r="K22" s="235">
        <f t="shared" si="2"/>
        <v>15.133516490305999</v>
      </c>
      <c r="L22" s="278"/>
      <c r="M22" s="278">
        <f t="shared" si="3"/>
        <v>19</v>
      </c>
      <c r="N22" s="278">
        <v>12</v>
      </c>
      <c r="O22" s="278">
        <f t="shared" si="4"/>
        <v>16</v>
      </c>
      <c r="P22" s="279" t="str">
        <f t="shared" si="0"/>
        <v>País Vasco</v>
      </c>
      <c r="Q22" s="280">
        <f t="shared" si="5"/>
        <v>19.954191125793187</v>
      </c>
      <c r="R22" s="310"/>
      <c r="S22" s="275"/>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1"/>
      <c r="ED22" s="281"/>
      <c r="EE22" s="281"/>
      <c r="EF22" s="281"/>
      <c r="EG22" s="281"/>
      <c r="EH22" s="281"/>
      <c r="EI22" s="281"/>
      <c r="EJ22" s="281"/>
      <c r="EK22" s="281"/>
      <c r="EL22" s="281"/>
      <c r="EM22" s="281"/>
      <c r="EN22" s="281"/>
      <c r="EO22" s="281"/>
      <c r="EP22" s="281"/>
      <c r="EQ22" s="281"/>
      <c r="ER22" s="281"/>
      <c r="ES22" s="281"/>
      <c r="ET22" s="281"/>
      <c r="EU22" s="281"/>
      <c r="EV22" s="281"/>
      <c r="EW22" s="281"/>
      <c r="EX22" s="281"/>
      <c r="EY22" s="281"/>
      <c r="EZ22" s="281"/>
      <c r="FA22" s="281"/>
      <c r="FB22" s="281"/>
      <c r="FC22" s="281"/>
      <c r="FD22" s="281"/>
      <c r="FE22" s="281"/>
      <c r="FF22" s="281"/>
      <c r="FG22" s="281"/>
      <c r="FH22" s="281"/>
      <c r="FI22" s="281"/>
      <c r="FJ22" s="281"/>
      <c r="FK22" s="281"/>
      <c r="FL22" s="281"/>
      <c r="FM22" s="281"/>
      <c r="FN22" s="281"/>
      <c r="FO22" s="281"/>
      <c r="FP22" s="281"/>
      <c r="FQ22" s="281"/>
      <c r="FR22" s="281"/>
      <c r="FS22" s="281"/>
      <c r="FT22" s="281"/>
      <c r="FU22" s="281"/>
      <c r="FV22" s="281"/>
      <c r="FW22" s="281"/>
      <c r="FX22" s="281"/>
      <c r="FY22" s="281"/>
      <c r="FZ22" s="281"/>
      <c r="GA22" s="281"/>
      <c r="GB22" s="281"/>
      <c r="GC22" s="281"/>
      <c r="GD22" s="281"/>
      <c r="GE22" s="281"/>
      <c r="GF22" s="281"/>
      <c r="GG22" s="281"/>
      <c r="GH22" s="281"/>
      <c r="GI22" s="281"/>
      <c r="GJ22" s="281"/>
      <c r="GK22" s="281"/>
      <c r="GL22" s="281"/>
      <c r="GM22" s="281"/>
      <c r="GN22" s="281"/>
      <c r="GO22" s="281"/>
      <c r="GP22" s="281"/>
      <c r="GQ22" s="281"/>
      <c r="GR22" s="281"/>
      <c r="GS22" s="281"/>
      <c r="GT22" s="281"/>
      <c r="GU22" s="281"/>
      <c r="GV22" s="281"/>
      <c r="GW22" s="281"/>
      <c r="GX22" s="281"/>
      <c r="GY22" s="281"/>
      <c r="GZ22" s="281"/>
      <c r="HA22" s="281"/>
      <c r="HB22" s="281"/>
      <c r="HC22" s="281"/>
      <c r="HD22" s="281"/>
      <c r="HE22" s="281"/>
      <c r="HF22" s="281"/>
      <c r="HG22" s="281"/>
      <c r="HH22" s="281"/>
      <c r="HI22" s="281"/>
      <c r="HJ22" s="281"/>
      <c r="HK22" s="281"/>
      <c r="HL22" s="281"/>
      <c r="HM22" s="281"/>
      <c r="HN22" s="281"/>
      <c r="HO22" s="281"/>
      <c r="HP22" s="281"/>
      <c r="HQ22" s="281"/>
      <c r="HR22" s="281"/>
      <c r="HS22" s="281"/>
      <c r="HT22" s="281"/>
      <c r="HU22" s="281"/>
      <c r="HV22" s="281"/>
      <c r="HW22" s="281"/>
      <c r="HX22" s="281"/>
      <c r="HY22" s="281"/>
      <c r="HZ22" s="281"/>
      <c r="IA22" s="281"/>
      <c r="IB22" s="281"/>
      <c r="IC22" s="281"/>
      <c r="ID22" s="281"/>
      <c r="IE22" s="281"/>
      <c r="IF22" s="281"/>
      <c r="IG22" s="281"/>
      <c r="IH22" s="281"/>
      <c r="II22" s="281"/>
      <c r="IJ22" s="281"/>
      <c r="IK22" s="281"/>
      <c r="IL22" s="281"/>
      <c r="IM22" s="281"/>
      <c r="IN22" s="281"/>
      <c r="IO22" s="281"/>
      <c r="IP22" s="281"/>
      <c r="IQ22" s="281"/>
      <c r="IR22" s="281"/>
      <c r="IS22" s="281"/>
      <c r="IT22" s="281"/>
      <c r="IU22" s="281"/>
      <c r="IV22" s="281"/>
      <c r="IW22" s="281"/>
      <c r="IX22" s="281"/>
      <c r="IY22" s="281"/>
    </row>
    <row r="23" spans="1:259" s="125" customFormat="1" ht="18" customHeight="1" x14ac:dyDescent="0.2">
      <c r="A23" s="281"/>
      <c r="B23" s="233" t="s">
        <v>45</v>
      </c>
      <c r="C23" s="405">
        <v>6750336</v>
      </c>
      <c r="D23" s="186">
        <v>14.218591431102663</v>
      </c>
      <c r="E23" s="276"/>
      <c r="F23" s="234">
        <v>803577</v>
      </c>
      <c r="G23" s="235">
        <v>12.389129076033749</v>
      </c>
      <c r="H23" s="276"/>
      <c r="I23" s="282">
        <v>176545</v>
      </c>
      <c r="J23" s="413">
        <f t="shared" si="1"/>
        <v>2.6153512951059028</v>
      </c>
      <c r="K23" s="235">
        <f t="shared" si="2"/>
        <v>21.969892119859079</v>
      </c>
      <c r="L23" s="278"/>
      <c r="M23" s="278">
        <f t="shared" si="3"/>
        <v>6</v>
      </c>
      <c r="N23" s="278">
        <v>13</v>
      </c>
      <c r="O23" s="278">
        <f t="shared" si="4"/>
        <v>15</v>
      </c>
      <c r="P23" s="279" t="str">
        <f t="shared" si="0"/>
        <v>Navarra, Comunidad Foral de</v>
      </c>
      <c r="Q23" s="280">
        <f t="shared" si="5"/>
        <v>19.45194531562186</v>
      </c>
      <c r="R23" s="310"/>
      <c r="S23" s="275"/>
      <c r="T23" s="281"/>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c r="IY23" s="281"/>
    </row>
    <row r="24" spans="1:259" s="125" customFormat="1" ht="18" customHeight="1" x14ac:dyDescent="0.2">
      <c r="A24" s="281"/>
      <c r="B24" s="233" t="s">
        <v>46</v>
      </c>
      <c r="C24" s="405">
        <v>1531878</v>
      </c>
      <c r="D24" s="186">
        <v>3.2266760357254345</v>
      </c>
      <c r="E24" s="276"/>
      <c r="F24" s="234">
        <v>201423</v>
      </c>
      <c r="G24" s="235">
        <v>3.1054342594200008</v>
      </c>
      <c r="H24" s="276"/>
      <c r="I24" s="282">
        <v>40250</v>
      </c>
      <c r="J24" s="413">
        <f t="shared" si="1"/>
        <v>2.6274938343653997</v>
      </c>
      <c r="K24" s="235">
        <f>I24*100/F24</f>
        <v>19.982822219905373</v>
      </c>
      <c r="L24" s="278"/>
      <c r="M24" s="278">
        <f t="shared" si="3"/>
        <v>11</v>
      </c>
      <c r="N24" s="278">
        <v>14</v>
      </c>
      <c r="O24" s="278">
        <f t="shared" si="4"/>
        <v>9</v>
      </c>
      <c r="P24" s="279" t="str">
        <f t="shared" si="0"/>
        <v>Cataluña</v>
      </c>
      <c r="Q24" s="280">
        <f t="shared" si="5"/>
        <v>18.908337602411127</v>
      </c>
      <c r="R24" s="310"/>
      <c r="S24" s="275"/>
      <c r="T24" s="281"/>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c r="IY24" s="281"/>
    </row>
    <row r="25" spans="1:259" s="125" customFormat="1" ht="18" customHeight="1" x14ac:dyDescent="0.2">
      <c r="A25" s="281"/>
      <c r="B25" s="233" t="s">
        <v>47</v>
      </c>
      <c r="C25" s="406">
        <v>664117</v>
      </c>
      <c r="D25" s="186">
        <v>1.3988649284198011</v>
      </c>
      <c r="E25" s="276"/>
      <c r="F25" s="238">
        <v>82583</v>
      </c>
      <c r="G25" s="235">
        <v>1.2732214168475393</v>
      </c>
      <c r="H25" s="276"/>
      <c r="I25" s="282">
        <v>16064</v>
      </c>
      <c r="J25" s="413">
        <f t="shared" si="1"/>
        <v>2.4188508952488794</v>
      </c>
      <c r="K25" s="235">
        <f t="shared" si="2"/>
        <v>19.45194531562186</v>
      </c>
      <c r="L25" s="278"/>
      <c r="M25" s="278">
        <f t="shared" si="3"/>
        <v>13</v>
      </c>
      <c r="N25" s="278">
        <v>15</v>
      </c>
      <c r="O25" s="278">
        <f t="shared" si="4"/>
        <v>6</v>
      </c>
      <c r="P25" s="279" t="str">
        <f t="shared" si="0"/>
        <v>Cantabria</v>
      </c>
      <c r="Q25" s="283">
        <f t="shared" si="5"/>
        <v>17.33782780553382</v>
      </c>
      <c r="R25" s="310"/>
      <c r="S25" s="275"/>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c r="IY25" s="281"/>
    </row>
    <row r="26" spans="1:259" s="125" customFormat="1" ht="18" customHeight="1" x14ac:dyDescent="0.2">
      <c r="A26" s="281"/>
      <c r="B26" s="233" t="s">
        <v>48</v>
      </c>
      <c r="C26" s="406">
        <v>2208174</v>
      </c>
      <c r="D26" s="186">
        <v>4.6511942390399073</v>
      </c>
      <c r="E26" s="276"/>
      <c r="F26" s="238">
        <v>336616</v>
      </c>
      <c r="G26" s="235">
        <v>5.1897690862956214</v>
      </c>
      <c r="H26" s="276"/>
      <c r="I26" s="282">
        <v>67169</v>
      </c>
      <c r="J26" s="413">
        <f t="shared" si="1"/>
        <v>3.041834565573184</v>
      </c>
      <c r="K26" s="235">
        <f t="shared" si="2"/>
        <v>19.954191125793187</v>
      </c>
      <c r="L26" s="278"/>
      <c r="M26" s="278">
        <f t="shared" si="3"/>
        <v>12</v>
      </c>
      <c r="N26" s="278">
        <v>16</v>
      </c>
      <c r="O26" s="278">
        <f t="shared" si="4"/>
        <v>5</v>
      </c>
      <c r="P26" s="279" t="str">
        <f t="shared" si="0"/>
        <v>Canarias</v>
      </c>
      <c r="Q26" s="280">
        <f t="shared" si="5"/>
        <v>16.342064115755107</v>
      </c>
      <c r="R26" s="310"/>
      <c r="S26" s="275"/>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c r="IY26" s="281"/>
    </row>
    <row r="27" spans="1:259" s="125" customFormat="1" ht="18" customHeight="1" x14ac:dyDescent="0.2">
      <c r="A27" s="281"/>
      <c r="B27" s="233" t="s">
        <v>49</v>
      </c>
      <c r="C27" s="406">
        <v>319892</v>
      </c>
      <c r="D27" s="187">
        <v>0.67380551872948147</v>
      </c>
      <c r="E27" s="276"/>
      <c r="F27" s="238">
        <v>45131</v>
      </c>
      <c r="G27" s="242">
        <v>0.69580610735558523</v>
      </c>
      <c r="H27" s="276"/>
      <c r="I27" s="282">
        <v>9144</v>
      </c>
      <c r="J27" s="413">
        <f t="shared" si="1"/>
        <v>2.8584647318469982</v>
      </c>
      <c r="K27" s="242">
        <f t="shared" si="2"/>
        <v>20.261017925594381</v>
      </c>
      <c r="L27" s="278"/>
      <c r="M27" s="278">
        <f t="shared" si="3"/>
        <v>10</v>
      </c>
      <c r="N27" s="278">
        <v>17</v>
      </c>
      <c r="O27" s="278">
        <f t="shared" si="4"/>
        <v>3</v>
      </c>
      <c r="P27" s="279" t="str">
        <f t="shared" si="0"/>
        <v>Asturias, Principado de</v>
      </c>
      <c r="Q27" s="280">
        <f t="shared" si="5"/>
        <v>15.942470878853966</v>
      </c>
      <c r="R27" s="310"/>
      <c r="S27" s="275"/>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c r="IY27" s="281"/>
    </row>
    <row r="28" spans="1:259" s="125" customFormat="1" ht="18" customHeight="1" x14ac:dyDescent="0.2">
      <c r="A28" s="281"/>
      <c r="B28" s="233" t="s">
        <v>4</v>
      </c>
      <c r="C28" s="238">
        <v>168287</v>
      </c>
      <c r="D28" s="242">
        <v>0.35447185090726951</v>
      </c>
      <c r="E28" s="276"/>
      <c r="F28" s="238">
        <v>22272</v>
      </c>
      <c r="G28" s="242">
        <v>0.34337802448480192</v>
      </c>
      <c r="H28" s="276"/>
      <c r="I28" s="282">
        <v>3379</v>
      </c>
      <c r="J28" s="413">
        <f t="shared" si="1"/>
        <v>2.0078793965071573</v>
      </c>
      <c r="K28" s="242">
        <f t="shared" si="2"/>
        <v>15.171515804597702</v>
      </c>
      <c r="L28" s="278"/>
      <c r="M28" s="278">
        <f t="shared" si="3"/>
        <v>18</v>
      </c>
      <c r="N28" s="278">
        <v>18</v>
      </c>
      <c r="O28" s="278">
        <f t="shared" si="4"/>
        <v>18</v>
      </c>
      <c r="P28" s="279" t="str">
        <f t="shared" si="0"/>
        <v>Ceuta y Melilla</v>
      </c>
      <c r="Q28" s="280">
        <f t="shared" si="5"/>
        <v>15.171515804597702</v>
      </c>
      <c r="R28" s="311"/>
      <c r="S28" s="223"/>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c r="IY28" s="281"/>
    </row>
    <row r="29" spans="1:259" s="125" customFormat="1" ht="6" customHeight="1" x14ac:dyDescent="0.2">
      <c r="A29" s="281"/>
      <c r="B29" s="290"/>
      <c r="C29" s="291"/>
      <c r="D29" s="292"/>
      <c r="E29" s="232"/>
      <c r="F29" s="291"/>
      <c r="G29" s="292"/>
      <c r="H29" s="232"/>
      <c r="I29" s="291"/>
      <c r="J29" s="411"/>
      <c r="K29" s="292"/>
      <c r="L29" s="278"/>
      <c r="M29" s="278"/>
      <c r="N29" s="278">
        <v>19</v>
      </c>
      <c r="O29" s="278">
        <f t="shared" si="4"/>
        <v>12</v>
      </c>
      <c r="P29" s="279" t="str">
        <f t="shared" si="0"/>
        <v>Galicia</v>
      </c>
      <c r="Q29" s="280">
        <f t="shared" si="5"/>
        <v>15.133516490305999</v>
      </c>
      <c r="R29" s="312"/>
      <c r="S29" s="212"/>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c r="IY29" s="281"/>
    </row>
    <row r="30" spans="1:259" s="125" customFormat="1" ht="5.25" customHeight="1" x14ac:dyDescent="0.2">
      <c r="A30" s="281"/>
      <c r="B30" s="293"/>
      <c r="C30" s="221"/>
      <c r="D30" s="249"/>
      <c r="E30" s="293"/>
      <c r="F30" s="293"/>
      <c r="G30" s="294"/>
      <c r="H30" s="293"/>
      <c r="I30" s="256"/>
      <c r="J30" s="256"/>
      <c r="K30" s="295"/>
      <c r="L30" s="296"/>
      <c r="M30" s="278"/>
      <c r="N30" s="297"/>
      <c r="O30" s="297"/>
      <c r="P30" s="297"/>
      <c r="Q30" s="297"/>
      <c r="R30" s="313"/>
      <c r="S30" s="256"/>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c r="IY30" s="281"/>
    </row>
    <row r="31" spans="1:259" s="27" customFormat="1" ht="15.75" customHeight="1" x14ac:dyDescent="0.2">
      <c r="A31" s="222"/>
      <c r="B31" s="298" t="s">
        <v>3</v>
      </c>
      <c r="C31" s="253">
        <f>SUM(C11:C28)</f>
        <v>47475420</v>
      </c>
      <c r="D31" s="254">
        <f>SUM(D11:D28)</f>
        <v>100</v>
      </c>
      <c r="E31" s="299"/>
      <c r="F31" s="253">
        <f>SUM(F11:F28)</f>
        <v>6486146</v>
      </c>
      <c r="G31" s="254">
        <f>SUM(G11:G28)</f>
        <v>99.999999999999986</v>
      </c>
      <c r="H31" s="211"/>
      <c r="I31" s="253">
        <f>SUM(I11:I30)</f>
        <v>1400697</v>
      </c>
      <c r="J31" s="409">
        <f>I31*100/C31</f>
        <v>2.9503625244389622</v>
      </c>
      <c r="K31" s="254">
        <f>I31*100/F31</f>
        <v>21.595212318686627</v>
      </c>
      <c r="L31" s="297"/>
      <c r="M31" s="278">
        <f t="shared" si="3"/>
        <v>8</v>
      </c>
      <c r="N31" s="297"/>
      <c r="O31" s="297"/>
      <c r="P31" s="297"/>
      <c r="Q31" s="297"/>
      <c r="R31" s="261"/>
      <c r="S31" s="261"/>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c r="IW31" s="222"/>
      <c r="IX31" s="222"/>
      <c r="IY31" s="222"/>
    </row>
    <row r="32" spans="1:259" s="27" customFormat="1" ht="9.75" customHeight="1" x14ac:dyDescent="0.2">
      <c r="A32" s="222"/>
      <c r="B32" s="300"/>
      <c r="C32" s="300"/>
      <c r="D32" s="300"/>
      <c r="E32" s="299"/>
      <c r="F32" s="301"/>
      <c r="G32" s="302"/>
      <c r="H32" s="211"/>
      <c r="I32" s="301"/>
      <c r="J32" s="301"/>
      <c r="K32" s="302"/>
      <c r="L32" s="297"/>
      <c r="M32" s="297"/>
      <c r="N32" s="297"/>
      <c r="O32" s="297"/>
      <c r="P32" s="297"/>
      <c r="Q32" s="297"/>
      <c r="R32" s="261"/>
      <c r="S32" s="261"/>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2"/>
      <c r="DA32" s="222"/>
      <c r="DB32" s="222"/>
      <c r="DC32" s="222"/>
      <c r="DD32" s="222"/>
      <c r="DE32" s="222"/>
      <c r="DF32" s="222"/>
      <c r="DG32" s="222"/>
      <c r="DH32" s="222"/>
      <c r="DI32" s="222"/>
      <c r="DJ32" s="222"/>
      <c r="DK32" s="222"/>
      <c r="DL32" s="222"/>
      <c r="DM32" s="222"/>
      <c r="DN32" s="222"/>
      <c r="DO32" s="222"/>
      <c r="DP32" s="222"/>
      <c r="DQ32" s="222"/>
      <c r="DR32" s="222"/>
      <c r="DS32" s="222"/>
      <c r="DT32" s="222"/>
      <c r="DU32" s="222"/>
      <c r="DV32" s="222"/>
      <c r="DW32" s="222"/>
      <c r="DX32" s="222"/>
      <c r="DY32" s="222"/>
      <c r="DZ32" s="222"/>
      <c r="EA32" s="222"/>
      <c r="EB32" s="222"/>
      <c r="EC32" s="222"/>
      <c r="ED32" s="222"/>
      <c r="EE32" s="222"/>
      <c r="EF32" s="222"/>
      <c r="EG32" s="222"/>
      <c r="EH32" s="222"/>
      <c r="EI32" s="222"/>
      <c r="EJ32" s="222"/>
      <c r="EK32" s="222"/>
      <c r="EL32" s="222"/>
      <c r="EM32" s="222"/>
      <c r="EN32" s="222"/>
      <c r="EO32" s="222"/>
      <c r="EP32" s="222"/>
      <c r="EQ32" s="222"/>
      <c r="ER32" s="222"/>
      <c r="ES32" s="222"/>
      <c r="ET32" s="222"/>
      <c r="EU32" s="222"/>
      <c r="EV32" s="222"/>
      <c r="EW32" s="222"/>
      <c r="EX32" s="222"/>
      <c r="EY32" s="222"/>
      <c r="EZ32" s="222"/>
      <c r="FA32" s="222"/>
      <c r="FB32" s="222"/>
      <c r="FC32" s="222"/>
      <c r="FD32" s="222"/>
      <c r="FE32" s="222"/>
      <c r="FF32" s="222"/>
      <c r="FG32" s="222"/>
      <c r="FH32" s="222"/>
      <c r="FI32" s="222"/>
      <c r="FJ32" s="222"/>
      <c r="FK32" s="222"/>
      <c r="FL32" s="222"/>
      <c r="FM32" s="222"/>
      <c r="FN32" s="222"/>
      <c r="FO32" s="222"/>
      <c r="FP32" s="222"/>
      <c r="FQ32" s="222"/>
      <c r="FR32" s="222"/>
      <c r="FS32" s="222"/>
      <c r="FT32" s="222"/>
      <c r="FU32" s="222"/>
      <c r="FV32" s="222"/>
      <c r="FW32" s="222"/>
      <c r="FX32" s="222"/>
      <c r="FY32" s="222"/>
      <c r="FZ32" s="222"/>
      <c r="GA32" s="222"/>
      <c r="GB32" s="222"/>
      <c r="GC32" s="222"/>
      <c r="GD32" s="222"/>
      <c r="GE32" s="222"/>
      <c r="GF32" s="222"/>
      <c r="GG32" s="222"/>
      <c r="GH32" s="222"/>
      <c r="GI32" s="222"/>
      <c r="GJ32" s="222"/>
      <c r="GK32" s="222"/>
      <c r="GL32" s="222"/>
      <c r="GM32" s="222"/>
      <c r="GN32" s="222"/>
      <c r="GO32" s="222"/>
      <c r="GP32" s="222"/>
      <c r="GQ32" s="222"/>
      <c r="GR32" s="222"/>
      <c r="GS32" s="222"/>
      <c r="GT32" s="222"/>
      <c r="GU32" s="222"/>
      <c r="GV32" s="222"/>
      <c r="GW32" s="222"/>
      <c r="GX32" s="222"/>
      <c r="GY32" s="222"/>
      <c r="GZ32" s="222"/>
      <c r="HA32" s="222"/>
      <c r="HB32" s="222"/>
      <c r="HC32" s="222"/>
      <c r="HD32" s="222"/>
      <c r="HE32" s="222"/>
      <c r="HF32" s="222"/>
      <c r="HG32" s="222"/>
      <c r="HH32" s="222"/>
      <c r="HI32" s="222"/>
      <c r="HJ32" s="222"/>
      <c r="HK32" s="222"/>
      <c r="HL32" s="222"/>
      <c r="HM32" s="222"/>
      <c r="HN32" s="222"/>
      <c r="HO32" s="222"/>
      <c r="HP32" s="222"/>
      <c r="HQ32" s="222"/>
      <c r="HR32" s="222"/>
      <c r="HS32" s="222"/>
      <c r="HT32" s="222"/>
      <c r="HU32" s="222"/>
      <c r="HV32" s="222"/>
      <c r="HW32" s="222"/>
      <c r="HX32" s="222"/>
      <c r="HY32" s="222"/>
      <c r="HZ32" s="222"/>
      <c r="IA32" s="222"/>
      <c r="IB32" s="222"/>
      <c r="IC32" s="222"/>
      <c r="ID32" s="222"/>
      <c r="IE32" s="222"/>
      <c r="IF32" s="222"/>
      <c r="IG32" s="222"/>
      <c r="IH32" s="222"/>
      <c r="II32" s="222"/>
      <c r="IJ32" s="222"/>
      <c r="IK32" s="222"/>
      <c r="IL32" s="222"/>
      <c r="IM32" s="222"/>
      <c r="IN32" s="222"/>
      <c r="IO32" s="222"/>
      <c r="IP32" s="222"/>
      <c r="IQ32" s="222"/>
      <c r="IR32" s="222"/>
      <c r="IS32" s="222"/>
      <c r="IT32" s="222"/>
      <c r="IU32" s="222"/>
      <c r="IV32" s="222"/>
      <c r="IW32" s="222"/>
      <c r="IX32" s="222"/>
      <c r="IY32" s="222"/>
    </row>
    <row r="33" spans="1:259" s="20" customFormat="1" ht="18.75" customHeight="1" x14ac:dyDescent="0.2">
      <c r="A33" s="251"/>
      <c r="B33" s="1071" t="str">
        <f>'22solcasaadpot'!B32:M32</f>
        <v>(1) Cifras INE de población referidas al 01/01/2022. Real Decreto 1037/2022, de 20 de diciembre BOE 21.12.22.</v>
      </c>
      <c r="C33" s="1085"/>
      <c r="D33" s="1085"/>
      <c r="E33" s="1085"/>
      <c r="F33" s="1085"/>
      <c r="G33" s="1085"/>
      <c r="H33" s="1085"/>
      <c r="I33" s="1085"/>
      <c r="J33" s="1085"/>
      <c r="K33" s="1085"/>
      <c r="L33" s="1085"/>
      <c r="M33" s="1085"/>
      <c r="N33" s="1085"/>
      <c r="O33" s="1085"/>
      <c r="P33" s="251"/>
      <c r="Q33" s="261"/>
      <c r="R33" s="264"/>
      <c r="S33" s="264"/>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c r="GF33" s="251"/>
      <c r="GG33" s="251"/>
      <c r="GH33" s="251"/>
      <c r="GI33" s="251"/>
      <c r="GJ33" s="251"/>
      <c r="GK33" s="251"/>
      <c r="GL33" s="251"/>
      <c r="GM33" s="251"/>
      <c r="GN33" s="251"/>
      <c r="GO33" s="251"/>
      <c r="GP33" s="251"/>
      <c r="GQ33" s="251"/>
      <c r="GR33" s="251"/>
      <c r="GS33" s="251"/>
      <c r="GT33" s="251"/>
      <c r="GU33" s="251"/>
      <c r="GV33" s="251"/>
      <c r="GW33" s="251"/>
      <c r="GX33" s="251"/>
      <c r="GY33" s="251"/>
      <c r="GZ33" s="251"/>
      <c r="HA33" s="251"/>
      <c r="HB33" s="251"/>
      <c r="HC33" s="251"/>
      <c r="HD33" s="251"/>
      <c r="HE33" s="251"/>
      <c r="HF33" s="251"/>
      <c r="HG33" s="251"/>
      <c r="HH33" s="251"/>
      <c r="HI33" s="251"/>
      <c r="HJ33" s="251"/>
      <c r="HK33" s="251"/>
      <c r="HL33" s="251"/>
      <c r="HM33" s="251"/>
      <c r="HN33" s="251"/>
      <c r="HO33" s="251"/>
      <c r="HP33" s="251"/>
      <c r="HQ33" s="251"/>
      <c r="HR33" s="251"/>
      <c r="HS33" s="251"/>
      <c r="HT33" s="251"/>
      <c r="HU33" s="251"/>
      <c r="HV33" s="251"/>
      <c r="HW33" s="251"/>
      <c r="HX33" s="251"/>
      <c r="HY33" s="251"/>
      <c r="HZ33" s="251"/>
      <c r="IA33" s="251"/>
      <c r="IB33" s="251"/>
      <c r="IC33" s="251"/>
      <c r="ID33" s="251"/>
      <c r="IE33" s="251"/>
      <c r="IF33" s="251"/>
      <c r="IG33" s="251"/>
      <c r="IH33" s="251"/>
      <c r="II33" s="251"/>
      <c r="IJ33" s="251"/>
      <c r="IK33" s="251"/>
      <c r="IL33" s="251"/>
      <c r="IM33" s="251"/>
      <c r="IN33" s="251"/>
      <c r="IO33" s="251"/>
      <c r="IP33" s="251"/>
      <c r="IQ33" s="251"/>
      <c r="IR33" s="251"/>
      <c r="IS33" s="251"/>
      <c r="IT33" s="251"/>
      <c r="IU33" s="251"/>
      <c r="IV33" s="251"/>
      <c r="IW33" s="251"/>
      <c r="IX33" s="251"/>
      <c r="IY33" s="251"/>
    </row>
    <row r="34" spans="1:259" ht="24" customHeight="1" x14ac:dyDescent="0.2">
      <c r="B34" s="1078" t="str">
        <f>'22solcasaadpot'!B33:Q33</f>
        <v>(2) Cifras de Población Potencialmente Dependiente calculadas según lo explicado en la metodología</v>
      </c>
      <c r="C34" s="1122"/>
      <c r="D34" s="1122"/>
      <c r="E34" s="1122"/>
      <c r="F34" s="1122"/>
      <c r="G34" s="1122"/>
      <c r="H34" s="1122"/>
      <c r="I34" s="1122"/>
      <c r="J34" s="1122"/>
      <c r="K34" s="1122"/>
      <c r="L34" s="1122"/>
      <c r="M34" s="1122"/>
      <c r="N34" s="1122"/>
      <c r="O34" s="1122"/>
      <c r="P34" s="1122"/>
    </row>
    <row r="35" spans="1:259" ht="15" customHeight="1" x14ac:dyDescent="0.15">
      <c r="B35" s="257" t="s">
        <v>50</v>
      </c>
      <c r="C35" s="257"/>
      <c r="D35" s="257"/>
      <c r="L35" s="304"/>
      <c r="M35" s="305"/>
      <c r="N35" s="305"/>
      <c r="O35" s="305"/>
      <c r="P35" s="306"/>
      <c r="Q35" s="307"/>
      <c r="R35" s="231"/>
    </row>
    <row r="36" spans="1:259" x14ac:dyDescent="0.15">
      <c r="L36" s="304"/>
      <c r="M36" s="305"/>
      <c r="N36" s="305"/>
      <c r="O36" s="305"/>
      <c r="P36" s="306"/>
      <c r="Q36" s="307"/>
      <c r="R36" s="231"/>
    </row>
    <row r="37" spans="1:259" x14ac:dyDescent="0.15">
      <c r="L37" s="304"/>
      <c r="M37" s="305"/>
      <c r="N37" s="305"/>
      <c r="O37" s="305"/>
      <c r="P37" s="306"/>
      <c r="Q37" s="308"/>
      <c r="R37" s="231"/>
    </row>
    <row r="38" spans="1:259" x14ac:dyDescent="0.15">
      <c r="L38" s="304"/>
      <c r="M38" s="305"/>
      <c r="N38" s="305"/>
      <c r="O38" s="305"/>
      <c r="P38" s="306"/>
      <c r="Q38" s="307"/>
      <c r="R38" s="231"/>
    </row>
    <row r="39" spans="1:259" x14ac:dyDescent="0.15">
      <c r="L39" s="304"/>
      <c r="M39" s="305"/>
      <c r="N39" s="305"/>
      <c r="O39" s="305"/>
      <c r="P39" s="306"/>
      <c r="Q39" s="307"/>
      <c r="R39" s="231"/>
    </row>
    <row r="40" spans="1:259" x14ac:dyDescent="0.15">
      <c r="L40" s="304"/>
      <c r="M40" s="305"/>
      <c r="N40" s="305"/>
      <c r="O40" s="305"/>
      <c r="P40" s="306"/>
      <c r="Q40" s="307"/>
      <c r="R40" s="231"/>
    </row>
    <row r="41" spans="1:259" x14ac:dyDescent="0.15">
      <c r="L41" s="304"/>
      <c r="M41" s="305"/>
      <c r="N41" s="305"/>
      <c r="O41" s="305"/>
      <c r="P41" s="306"/>
      <c r="Q41" s="307"/>
      <c r="R41" s="231"/>
    </row>
    <row r="42" spans="1:259" x14ac:dyDescent="0.15">
      <c r="L42" s="304"/>
      <c r="M42" s="305"/>
      <c r="N42" s="305"/>
      <c r="O42" s="305"/>
      <c r="P42" s="306"/>
      <c r="Q42" s="307"/>
      <c r="R42" s="231"/>
    </row>
    <row r="43" spans="1:259" x14ac:dyDescent="0.15">
      <c r="L43" s="304"/>
      <c r="M43" s="305"/>
      <c r="N43" s="305"/>
      <c r="O43" s="305"/>
      <c r="P43" s="306"/>
      <c r="Q43" s="307"/>
      <c r="R43" s="231"/>
    </row>
    <row r="44" spans="1:259" x14ac:dyDescent="0.15">
      <c r="L44" s="304"/>
      <c r="M44" s="305"/>
      <c r="N44" s="305"/>
      <c r="O44" s="305"/>
      <c r="P44" s="306"/>
      <c r="Q44" s="308"/>
      <c r="R44" s="231"/>
    </row>
    <row r="45" spans="1:259" x14ac:dyDescent="0.15">
      <c r="L45" s="304"/>
      <c r="M45" s="305"/>
      <c r="N45" s="305"/>
      <c r="O45" s="305"/>
      <c r="P45" s="306"/>
      <c r="Q45" s="307"/>
      <c r="R45" s="231"/>
    </row>
    <row r="46" spans="1:259" x14ac:dyDescent="0.15">
      <c r="L46" s="304"/>
      <c r="M46" s="305"/>
      <c r="N46" s="305"/>
      <c r="O46" s="305"/>
      <c r="P46" s="306"/>
      <c r="Q46" s="307"/>
      <c r="R46" s="231"/>
    </row>
    <row r="47" spans="1:259" x14ac:dyDescent="0.15">
      <c r="L47" s="304"/>
      <c r="M47" s="305"/>
      <c r="N47" s="305"/>
      <c r="O47" s="305"/>
      <c r="P47" s="306"/>
      <c r="Q47" s="307"/>
      <c r="R47" s="231"/>
    </row>
    <row r="48" spans="1:259" x14ac:dyDescent="0.15">
      <c r="L48" s="304"/>
      <c r="M48" s="305"/>
      <c r="N48" s="305"/>
      <c r="O48" s="305"/>
      <c r="P48" s="306"/>
      <c r="Q48" s="307"/>
      <c r="R48" s="231"/>
    </row>
    <row r="49" spans="12:18" x14ac:dyDescent="0.15">
      <c r="L49" s="304"/>
      <c r="M49" s="305"/>
      <c r="N49" s="305"/>
      <c r="O49" s="305"/>
      <c r="P49" s="306"/>
      <c r="Q49" s="307"/>
      <c r="R49" s="231"/>
    </row>
    <row r="50" spans="12:18" x14ac:dyDescent="0.15">
      <c r="L50" s="304"/>
      <c r="M50" s="305"/>
      <c r="N50" s="305"/>
      <c r="O50" s="305"/>
      <c r="P50" s="306"/>
      <c r="Q50" s="308"/>
      <c r="R50" s="231"/>
    </row>
    <row r="51" spans="12:18" x14ac:dyDescent="0.15">
      <c r="L51" s="304"/>
      <c r="M51" s="305"/>
      <c r="N51" s="305"/>
      <c r="O51" s="305"/>
      <c r="P51" s="306"/>
      <c r="Q51" s="307"/>
      <c r="R51" s="231"/>
    </row>
    <row r="52" spans="12:18" x14ac:dyDescent="0.15">
      <c r="L52" s="304"/>
      <c r="M52" s="305"/>
      <c r="N52" s="305"/>
      <c r="O52" s="305"/>
      <c r="P52" s="306"/>
      <c r="Q52" s="307"/>
      <c r="R52" s="231"/>
    </row>
    <row r="53" spans="12:18" x14ac:dyDescent="0.15">
      <c r="L53" s="304"/>
      <c r="M53" s="309"/>
      <c r="N53" s="309"/>
      <c r="O53" s="305"/>
      <c r="P53" s="306"/>
      <c r="Q53" s="307"/>
      <c r="R53" s="231"/>
    </row>
  </sheetData>
  <mergeCells count="8">
    <mergeCell ref="B34:P34"/>
    <mergeCell ref="B3:H3"/>
    <mergeCell ref="A4:Q4"/>
    <mergeCell ref="B5:Q5"/>
    <mergeCell ref="F8:G8"/>
    <mergeCell ref="I8:K8"/>
    <mergeCell ref="C8:D8"/>
    <mergeCell ref="B33:O33"/>
  </mergeCells>
  <printOptions horizontalCentered="1"/>
  <pageMargins left="0" right="0" top="0.43307086614173229" bottom="0.43307086614173229" header="0" footer="0"/>
  <pageSetup paperSize="9" scale="85"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7"/>
      <c r="C2" s="1047"/>
    </row>
    <row r="3" spans="1:53" s="208" customFormat="1" ht="4.5" customHeight="1" x14ac:dyDescent="0.2">
      <c r="B3" s="1048"/>
      <c r="C3" s="1048"/>
    </row>
    <row r="4" spans="1:53" s="208" customFormat="1" ht="17.25" customHeight="1" x14ac:dyDescent="0.2">
      <c r="A4" s="1048" t="s">
        <v>436</v>
      </c>
      <c r="B4" s="1048"/>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1048"/>
      <c r="AA4" s="1048"/>
      <c r="AB4" s="1048"/>
      <c r="AC4" s="1048"/>
    </row>
    <row r="5" spans="1:53" s="208" customFormat="1" ht="17.25" customHeight="1" x14ac:dyDescent="0.2">
      <c r="B5" s="1049" t="str">
        <f>porsaad!B6</f>
        <v>Situación a 30 de noviembre de 2023</v>
      </c>
      <c r="C5" s="1049"/>
      <c r="D5" s="1049"/>
      <c r="E5" s="1049"/>
      <c r="F5" s="1049"/>
      <c r="G5" s="1049"/>
      <c r="H5" s="1049"/>
      <c r="I5" s="1049"/>
      <c r="J5" s="1049"/>
      <c r="K5" s="1049"/>
      <c r="L5" s="1049"/>
      <c r="M5" s="1049"/>
      <c r="N5" s="1049"/>
      <c r="O5" s="1049"/>
      <c r="P5" s="1049"/>
      <c r="Q5" s="1049"/>
      <c r="R5" s="1049"/>
      <c r="S5" s="1049"/>
      <c r="T5" s="1049"/>
      <c r="U5" s="1049"/>
      <c r="V5" s="1049"/>
      <c r="W5" s="1049"/>
      <c r="X5" s="1049"/>
      <c r="Y5" s="1049"/>
      <c r="Z5" s="1049"/>
      <c r="AA5" s="1049"/>
      <c r="AB5" s="1049"/>
      <c r="AC5" s="1049"/>
    </row>
    <row r="6" spans="1:53" s="208" customFormat="1" ht="6" customHeight="1" x14ac:dyDescent="0.2"/>
    <row r="7" spans="1:53" s="213" customFormat="1" ht="12.75" customHeight="1" x14ac:dyDescent="0.2">
      <c r="A7" s="209"/>
      <c r="B7" s="1050" t="s">
        <v>15</v>
      </c>
      <c r="C7" s="211"/>
      <c r="D7" s="1053" t="s">
        <v>262</v>
      </c>
      <c r="E7" s="1054"/>
      <c r="F7" s="1054"/>
      <c r="G7" s="1054"/>
      <c r="H7" s="1054"/>
      <c r="I7" s="568"/>
      <c r="J7" s="1057"/>
      <c r="K7" s="1057"/>
      <c r="L7" s="1057"/>
      <c r="M7" s="1057"/>
      <c r="N7" s="1057"/>
      <c r="O7" s="1057"/>
      <c r="P7" s="568"/>
      <c r="Q7" s="1057"/>
      <c r="R7" s="1057"/>
      <c r="S7" s="1057"/>
      <c r="T7" s="1057"/>
      <c r="U7" s="1057"/>
      <c r="V7" s="1057"/>
      <c r="W7" s="568"/>
      <c r="X7" s="1057"/>
      <c r="Y7" s="1057"/>
      <c r="Z7" s="1057"/>
      <c r="AA7" s="1057"/>
      <c r="AB7" s="1057"/>
      <c r="AC7" s="1058"/>
      <c r="AD7" s="430"/>
      <c r="AE7" s="430"/>
      <c r="AF7" s="431"/>
      <c r="AG7" s="431"/>
      <c r="AH7" s="431"/>
      <c r="AI7" s="431"/>
      <c r="AJ7" s="431"/>
      <c r="AK7" s="431"/>
      <c r="AL7" s="432"/>
    </row>
    <row r="8" spans="1:53" s="213" customFormat="1" ht="33.75" customHeight="1" x14ac:dyDescent="0.2">
      <c r="A8" s="209"/>
      <c r="B8" s="1051"/>
      <c r="C8" s="211"/>
      <c r="D8" s="1055"/>
      <c r="E8" s="1056"/>
      <c r="F8" s="1056"/>
      <c r="G8" s="1056"/>
      <c r="H8" s="1056"/>
      <c r="I8" s="501"/>
      <c r="J8" s="1059" t="s">
        <v>263</v>
      </c>
      <c r="K8" s="1057"/>
      <c r="L8" s="1057"/>
      <c r="M8" s="1057"/>
      <c r="N8" s="1057"/>
      <c r="O8" s="1058"/>
      <c r="P8" s="211"/>
      <c r="Q8" s="1059" t="s">
        <v>264</v>
      </c>
      <c r="R8" s="1057"/>
      <c r="S8" s="1057"/>
      <c r="T8" s="1057"/>
      <c r="U8" s="1057"/>
      <c r="V8" s="1058"/>
      <c r="W8" s="211"/>
      <c r="X8" s="1059" t="s">
        <v>265</v>
      </c>
      <c r="Y8" s="1057"/>
      <c r="Z8" s="1057"/>
      <c r="AA8" s="1057"/>
      <c r="AB8" s="1057"/>
      <c r="AC8" s="1058"/>
      <c r="AD8" s="430"/>
      <c r="AE8" s="430"/>
      <c r="AF8" s="431"/>
      <c r="AG8" s="431"/>
      <c r="AH8" s="431"/>
      <c r="AI8" s="431"/>
      <c r="AJ8" s="431"/>
      <c r="AK8" s="431"/>
      <c r="AL8" s="432"/>
    </row>
    <row r="9" spans="1:53" s="213" customFormat="1" ht="21.75" customHeight="1" x14ac:dyDescent="0.2">
      <c r="A9" s="209"/>
      <c r="B9" s="1051"/>
      <c r="C9" s="211"/>
      <c r="D9" s="1060" t="s">
        <v>12</v>
      </c>
      <c r="E9" s="1062" t="s">
        <v>27</v>
      </c>
      <c r="F9" s="1063"/>
      <c r="G9" s="1063" t="s">
        <v>26</v>
      </c>
      <c r="H9" s="1064"/>
      <c r="I9" s="211"/>
      <c r="J9" s="1065" t="s">
        <v>12</v>
      </c>
      <c r="K9" s="1067" t="s">
        <v>233</v>
      </c>
      <c r="L9" s="1062" t="s">
        <v>27</v>
      </c>
      <c r="M9" s="1063"/>
      <c r="N9" s="1063" t="s">
        <v>26</v>
      </c>
      <c r="O9" s="1064"/>
      <c r="P9" s="211"/>
      <c r="Q9" s="1065" t="s">
        <v>12</v>
      </c>
      <c r="R9" s="1067" t="s">
        <v>233</v>
      </c>
      <c r="S9" s="1062" t="s">
        <v>27</v>
      </c>
      <c r="T9" s="1063"/>
      <c r="U9" s="1063" t="s">
        <v>26</v>
      </c>
      <c r="V9" s="1064"/>
      <c r="W9" s="211"/>
      <c r="X9" s="1065" t="s">
        <v>12</v>
      </c>
      <c r="Y9" s="1067" t="s">
        <v>233</v>
      </c>
      <c r="Z9" s="1062" t="s">
        <v>27</v>
      </c>
      <c r="AA9" s="1063"/>
      <c r="AB9" s="1063" t="s">
        <v>26</v>
      </c>
      <c r="AC9" s="1064"/>
      <c r="AD9" s="430"/>
      <c r="AE9" s="430"/>
      <c r="AF9" s="431"/>
      <c r="AG9" s="431"/>
      <c r="AH9" s="431"/>
      <c r="AI9" s="431"/>
      <c r="AJ9" s="431"/>
      <c r="AK9" s="431"/>
      <c r="AL9" s="432"/>
    </row>
    <row r="10" spans="1:53" s="219" customFormat="1" ht="36.75" customHeight="1" x14ac:dyDescent="0.2">
      <c r="A10" s="214"/>
      <c r="B10" s="1052"/>
      <c r="C10" s="216"/>
      <c r="D10" s="1061"/>
      <c r="E10" s="408" t="s">
        <v>12</v>
      </c>
      <c r="F10" s="408" t="s">
        <v>233</v>
      </c>
      <c r="G10" s="408" t="s">
        <v>12</v>
      </c>
      <c r="H10" s="218" t="s">
        <v>233</v>
      </c>
      <c r="I10" s="216"/>
      <c r="J10" s="1066"/>
      <c r="K10" s="1068"/>
      <c r="L10" s="408" t="s">
        <v>12</v>
      </c>
      <c r="M10" s="408" t="s">
        <v>233</v>
      </c>
      <c r="N10" s="408" t="s">
        <v>12</v>
      </c>
      <c r="O10" s="218" t="s">
        <v>233</v>
      </c>
      <c r="P10" s="216"/>
      <c r="Q10" s="1066"/>
      <c r="R10" s="1068"/>
      <c r="S10" s="408" t="s">
        <v>12</v>
      </c>
      <c r="T10" s="408" t="s">
        <v>233</v>
      </c>
      <c r="U10" s="408" t="s">
        <v>12</v>
      </c>
      <c r="V10" s="218" t="s">
        <v>233</v>
      </c>
      <c r="W10" s="216"/>
      <c r="X10" s="1066"/>
      <c r="Y10" s="1068"/>
      <c r="Z10" s="408" t="s">
        <v>12</v>
      </c>
      <c r="AA10" s="408" t="s">
        <v>233</v>
      </c>
      <c r="AB10" s="408" t="s">
        <v>12</v>
      </c>
      <c r="AC10" s="218" t="s">
        <v>233</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281863</v>
      </c>
      <c r="E12" s="739">
        <f>L12+S12+Z12</f>
        <v>177945</v>
      </c>
      <c r="F12" s="748">
        <f>E12/$D12*100</f>
        <v>63.131734211301236</v>
      </c>
      <c r="G12" s="739">
        <f>N12+U12+AB12</f>
        <v>103918</v>
      </c>
      <c r="H12" s="230">
        <f>G12/$D12*100</f>
        <v>36.868265788698764</v>
      </c>
      <c r="I12" s="226"/>
      <c r="J12" s="227">
        <v>84996</v>
      </c>
      <c r="K12" s="751">
        <v>30.155075338018829</v>
      </c>
      <c r="L12" s="745">
        <v>34750</v>
      </c>
      <c r="M12" s="748">
        <v>40.884276907148568</v>
      </c>
      <c r="N12" s="745">
        <v>50246</v>
      </c>
      <c r="O12" s="228">
        <v>59.115723092851425</v>
      </c>
      <c r="P12" s="226"/>
      <c r="Q12" s="227">
        <v>58310</v>
      </c>
      <c r="R12" s="751">
        <v>20.68735520447877</v>
      </c>
      <c r="S12" s="745">
        <v>38685</v>
      </c>
      <c r="T12" s="748">
        <v>66.343680329274562</v>
      </c>
      <c r="U12" s="745">
        <v>19625</v>
      </c>
      <c r="V12" s="228">
        <v>33.656319670725431</v>
      </c>
      <c r="W12" s="226"/>
      <c r="X12" s="227">
        <v>138557</v>
      </c>
      <c r="Y12" s="751">
        <v>49.157569457502404</v>
      </c>
      <c r="Z12" s="745">
        <v>104510</v>
      </c>
      <c r="AA12" s="748">
        <v>75.427441414002899</v>
      </c>
      <c r="AB12" s="745">
        <v>34047</v>
      </c>
      <c r="AC12" s="228">
        <f t="shared" ref="AC12:AC29" si="0">AB12/$X12*100</f>
        <v>24.572558585997097</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40121</v>
      </c>
      <c r="E13" s="740">
        <f t="shared" ref="E13:E29" si="2">L13+S13+Z13</f>
        <v>25950</v>
      </c>
      <c r="F13" s="577">
        <f t="shared" ref="F13:H29" si="3">E13/$D13*100</f>
        <v>64.679344981431171</v>
      </c>
      <c r="G13" s="740">
        <f t="shared" ref="G13:G29" si="4">N13+U13+AB13</f>
        <v>14171</v>
      </c>
      <c r="H13" s="237">
        <f t="shared" si="3"/>
        <v>35.320655018568829</v>
      </c>
      <c r="I13" s="226"/>
      <c r="J13" s="234">
        <v>8256</v>
      </c>
      <c r="K13" s="752">
        <v>20.577752299294634</v>
      </c>
      <c r="L13" s="746">
        <v>3488</v>
      </c>
      <c r="M13" s="749">
        <v>42.248062015503876</v>
      </c>
      <c r="N13" s="746">
        <v>4768</v>
      </c>
      <c r="O13" s="235">
        <v>57.751937984496124</v>
      </c>
      <c r="P13" s="226"/>
      <c r="Q13" s="234">
        <v>7271</v>
      </c>
      <c r="R13" s="752">
        <v>18.122678896338577</v>
      </c>
      <c r="S13" s="746">
        <v>4412</v>
      </c>
      <c r="T13" s="749">
        <v>60.679411360198046</v>
      </c>
      <c r="U13" s="746">
        <v>2859</v>
      </c>
      <c r="V13" s="235">
        <v>39.320588639801954</v>
      </c>
      <c r="W13" s="226"/>
      <c r="X13" s="234">
        <v>24594</v>
      </c>
      <c r="Y13" s="752">
        <v>61.299568804366785</v>
      </c>
      <c r="Z13" s="746">
        <v>18050</v>
      </c>
      <c r="AA13" s="749">
        <v>73.391884199398234</v>
      </c>
      <c r="AB13" s="746">
        <v>6544</v>
      </c>
      <c r="AC13" s="235">
        <f t="shared" si="0"/>
        <v>26.608115800601773</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30849</v>
      </c>
      <c r="E14" s="740">
        <f t="shared" si="2"/>
        <v>20076</v>
      </c>
      <c r="F14" s="577">
        <f t="shared" si="3"/>
        <v>65.0782845473111</v>
      </c>
      <c r="G14" s="740">
        <f t="shared" si="4"/>
        <v>10773</v>
      </c>
      <c r="H14" s="237">
        <f t="shared" si="3"/>
        <v>34.921715452688908</v>
      </c>
      <c r="I14" s="226"/>
      <c r="J14" s="234">
        <v>7546</v>
      </c>
      <c r="K14" s="752">
        <v>24.461084638075789</v>
      </c>
      <c r="L14" s="746">
        <v>3094</v>
      </c>
      <c r="M14" s="749">
        <v>41.001855287569569</v>
      </c>
      <c r="N14" s="746">
        <v>4452</v>
      </c>
      <c r="O14" s="235">
        <v>58.998144712430424</v>
      </c>
      <c r="P14" s="226"/>
      <c r="Q14" s="234">
        <v>6271</v>
      </c>
      <c r="R14" s="752">
        <v>20.328049531589354</v>
      </c>
      <c r="S14" s="746">
        <v>3723</v>
      </c>
      <c r="T14" s="749">
        <v>59.368521766863338</v>
      </c>
      <c r="U14" s="746">
        <v>2548</v>
      </c>
      <c r="V14" s="235">
        <v>40.631478233136662</v>
      </c>
      <c r="W14" s="226"/>
      <c r="X14" s="234">
        <v>17032</v>
      </c>
      <c r="Y14" s="752">
        <v>55.210865830334853</v>
      </c>
      <c r="Z14" s="746">
        <v>13259</v>
      </c>
      <c r="AA14" s="749">
        <v>77.847581023954902</v>
      </c>
      <c r="AB14" s="746">
        <v>3773</v>
      </c>
      <c r="AC14" s="235">
        <f t="shared" si="0"/>
        <v>22.152418976045091</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29118</v>
      </c>
      <c r="E15" s="740">
        <f t="shared" si="2"/>
        <v>18238</v>
      </c>
      <c r="F15" s="577">
        <f t="shared" si="3"/>
        <v>62.634796345902878</v>
      </c>
      <c r="G15" s="740">
        <f t="shared" si="4"/>
        <v>10880</v>
      </c>
      <c r="H15" s="237">
        <f t="shared" si="3"/>
        <v>37.365203654097122</v>
      </c>
      <c r="I15" s="226"/>
      <c r="J15" s="234">
        <v>7757</v>
      </c>
      <c r="K15" s="752">
        <v>26.639879112576416</v>
      </c>
      <c r="L15" s="746">
        <v>3287</v>
      </c>
      <c r="M15" s="749">
        <v>42.374629367023338</v>
      </c>
      <c r="N15" s="746">
        <v>4470</v>
      </c>
      <c r="O15" s="235">
        <v>57.625370632976669</v>
      </c>
      <c r="P15" s="226"/>
      <c r="Q15" s="234">
        <v>6323</v>
      </c>
      <c r="R15" s="752">
        <v>21.71509032213751</v>
      </c>
      <c r="S15" s="746">
        <v>3803</v>
      </c>
      <c r="T15" s="749">
        <v>60.145500553534717</v>
      </c>
      <c r="U15" s="746">
        <v>2520</v>
      </c>
      <c r="V15" s="235">
        <v>39.854499446465283</v>
      </c>
      <c r="W15" s="226"/>
      <c r="X15" s="234">
        <v>15038</v>
      </c>
      <c r="Y15" s="752">
        <v>51.645030565286078</v>
      </c>
      <c r="Z15" s="746">
        <v>11148</v>
      </c>
      <c r="AA15" s="749">
        <v>74.132198430642376</v>
      </c>
      <c r="AB15" s="746">
        <v>3890</v>
      </c>
      <c r="AC15" s="235">
        <f t="shared" si="0"/>
        <v>25.867801569357628</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40343</v>
      </c>
      <c r="E16" s="740">
        <f t="shared" si="2"/>
        <v>23839</v>
      </c>
      <c r="F16" s="577">
        <f t="shared" si="3"/>
        <v>59.090796420692563</v>
      </c>
      <c r="G16" s="740">
        <f t="shared" si="4"/>
        <v>16504</v>
      </c>
      <c r="H16" s="237">
        <f t="shared" si="3"/>
        <v>40.909203579307437</v>
      </c>
      <c r="I16" s="226"/>
      <c r="J16" s="234">
        <v>15959</v>
      </c>
      <c r="K16" s="752">
        <v>39.558287683117271</v>
      </c>
      <c r="L16" s="746">
        <v>6580</v>
      </c>
      <c r="M16" s="749">
        <v>41.230653549721161</v>
      </c>
      <c r="N16" s="746">
        <v>9379</v>
      </c>
      <c r="O16" s="235">
        <v>58.769346450278839</v>
      </c>
      <c r="P16" s="226"/>
      <c r="Q16" s="234">
        <v>8102</v>
      </c>
      <c r="R16" s="752">
        <v>20.082790075105965</v>
      </c>
      <c r="S16" s="746">
        <v>4929</v>
      </c>
      <c r="T16" s="749">
        <v>60.836830412243891</v>
      </c>
      <c r="U16" s="746">
        <v>3173</v>
      </c>
      <c r="V16" s="235">
        <v>39.163169587756109</v>
      </c>
      <c r="W16" s="226"/>
      <c r="X16" s="234">
        <v>16282</v>
      </c>
      <c r="Y16" s="752">
        <v>40.35892224177676</v>
      </c>
      <c r="Z16" s="746">
        <v>12330</v>
      </c>
      <c r="AA16" s="749">
        <v>75.727797567866347</v>
      </c>
      <c r="AB16" s="746">
        <v>3952</v>
      </c>
      <c r="AC16" s="235">
        <f t="shared" si="0"/>
        <v>24.272202432133643</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17282</v>
      </c>
      <c r="E17" s="741">
        <f t="shared" si="2"/>
        <v>10773</v>
      </c>
      <c r="F17" s="578">
        <f t="shared" si="3"/>
        <v>62.336535123249625</v>
      </c>
      <c r="G17" s="741">
        <f t="shared" si="4"/>
        <v>6509</v>
      </c>
      <c r="H17" s="237">
        <f t="shared" si="3"/>
        <v>37.663464876750375</v>
      </c>
      <c r="I17" s="226"/>
      <c r="J17" s="238">
        <v>4475</v>
      </c>
      <c r="K17" s="753">
        <v>25.893993750723297</v>
      </c>
      <c r="L17" s="741">
        <v>1843</v>
      </c>
      <c r="M17" s="578">
        <v>41.184357541899445</v>
      </c>
      <c r="N17" s="741">
        <v>2632</v>
      </c>
      <c r="O17" s="235">
        <v>58.815642458100555</v>
      </c>
      <c r="P17" s="226"/>
      <c r="Q17" s="238">
        <v>3606</v>
      </c>
      <c r="R17" s="753">
        <v>20.865640550862167</v>
      </c>
      <c r="S17" s="741">
        <v>1986</v>
      </c>
      <c r="T17" s="578">
        <v>55.074875207986686</v>
      </c>
      <c r="U17" s="741">
        <v>1620</v>
      </c>
      <c r="V17" s="235">
        <v>44.925124792013307</v>
      </c>
      <c r="W17" s="226"/>
      <c r="X17" s="238">
        <v>9201</v>
      </c>
      <c r="Y17" s="753">
        <v>53.240365698414536</v>
      </c>
      <c r="Z17" s="741">
        <v>6944</v>
      </c>
      <c r="AA17" s="578">
        <v>75.470057602434508</v>
      </c>
      <c r="AB17" s="741">
        <v>2257</v>
      </c>
      <c r="AC17" s="235">
        <f t="shared" si="0"/>
        <v>24.529942397565481</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121749</v>
      </c>
      <c r="E18" s="740">
        <f t="shared" si="2"/>
        <v>77238</v>
      </c>
      <c r="F18" s="577">
        <f t="shared" si="3"/>
        <v>63.440356799645173</v>
      </c>
      <c r="G18" s="740">
        <f t="shared" si="4"/>
        <v>44511</v>
      </c>
      <c r="H18" s="237">
        <f t="shared" si="3"/>
        <v>36.559643200354827</v>
      </c>
      <c r="I18" s="226"/>
      <c r="J18" s="234">
        <v>25321</v>
      </c>
      <c r="K18" s="752">
        <v>20.797706757345029</v>
      </c>
      <c r="L18" s="746">
        <v>10587</v>
      </c>
      <c r="M18" s="749">
        <v>41.811144899490543</v>
      </c>
      <c r="N18" s="746">
        <v>14734</v>
      </c>
      <c r="O18" s="235">
        <v>58.188855100509464</v>
      </c>
      <c r="P18" s="226"/>
      <c r="Q18" s="234">
        <v>20939</v>
      </c>
      <c r="R18" s="752">
        <v>17.198498550296101</v>
      </c>
      <c r="S18" s="746">
        <v>12038</v>
      </c>
      <c r="T18" s="749">
        <v>57.490806628778834</v>
      </c>
      <c r="U18" s="746">
        <v>8901</v>
      </c>
      <c r="V18" s="235">
        <v>42.509193371221166</v>
      </c>
      <c r="W18" s="226"/>
      <c r="X18" s="234">
        <v>75489</v>
      </c>
      <c r="Y18" s="752">
        <v>62.003794692358873</v>
      </c>
      <c r="Z18" s="746">
        <v>54613</v>
      </c>
      <c r="AA18" s="749">
        <v>72.345639762084545</v>
      </c>
      <c r="AB18" s="746">
        <v>20876</v>
      </c>
      <c r="AC18" s="235">
        <f t="shared" si="0"/>
        <v>27.654360237915458</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71826</v>
      </c>
      <c r="E19" s="740">
        <f t="shared" si="2"/>
        <v>45919</v>
      </c>
      <c r="F19" s="577">
        <f t="shared" si="3"/>
        <v>63.930888536184668</v>
      </c>
      <c r="G19" s="740">
        <f t="shared" si="4"/>
        <v>25907</v>
      </c>
      <c r="H19" s="237">
        <f t="shared" si="3"/>
        <v>36.069111463815332</v>
      </c>
      <c r="I19" s="226"/>
      <c r="J19" s="234">
        <v>16381</v>
      </c>
      <c r="K19" s="752">
        <v>22.806504608359091</v>
      </c>
      <c r="L19" s="746">
        <v>6756</v>
      </c>
      <c r="M19" s="749">
        <v>41.242903363653014</v>
      </c>
      <c r="N19" s="746">
        <v>9625</v>
      </c>
      <c r="O19" s="235">
        <v>58.757096636346986</v>
      </c>
      <c r="P19" s="226"/>
      <c r="Q19" s="234">
        <v>12590</v>
      </c>
      <c r="R19" s="752">
        <v>17.528471584106033</v>
      </c>
      <c r="S19" s="746">
        <v>7855</v>
      </c>
      <c r="T19" s="749">
        <v>62.390786338363782</v>
      </c>
      <c r="U19" s="746">
        <v>4735</v>
      </c>
      <c r="V19" s="235">
        <v>37.609213661636218</v>
      </c>
      <c r="W19" s="226"/>
      <c r="X19" s="234">
        <v>42855</v>
      </c>
      <c r="Y19" s="752">
        <v>59.66502380753488</v>
      </c>
      <c r="Z19" s="746">
        <v>31308</v>
      </c>
      <c r="AA19" s="749">
        <v>73.055652782639129</v>
      </c>
      <c r="AB19" s="746">
        <v>11547</v>
      </c>
      <c r="AC19" s="235">
        <f t="shared" si="0"/>
        <v>26.944347217360871</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202264</v>
      </c>
      <c r="E20" s="740">
        <f t="shared" si="2"/>
        <v>128374</v>
      </c>
      <c r="F20" s="577">
        <f t="shared" si="3"/>
        <v>63.468536170549385</v>
      </c>
      <c r="G20" s="740">
        <f t="shared" si="4"/>
        <v>73890</v>
      </c>
      <c r="H20" s="237">
        <f t="shared" si="3"/>
        <v>36.531463829450615</v>
      </c>
      <c r="I20" s="226"/>
      <c r="J20" s="234">
        <v>54815</v>
      </c>
      <c r="K20" s="752">
        <v>27.100719851283472</v>
      </c>
      <c r="L20" s="746">
        <v>23373</v>
      </c>
      <c r="M20" s="749">
        <v>42.639788379093311</v>
      </c>
      <c r="N20" s="746">
        <v>31442</v>
      </c>
      <c r="O20" s="235">
        <v>57.360211620906689</v>
      </c>
      <c r="P20" s="226"/>
      <c r="Q20" s="234">
        <v>40523</v>
      </c>
      <c r="R20" s="752">
        <v>20.03470711545307</v>
      </c>
      <c r="S20" s="746">
        <v>24808</v>
      </c>
      <c r="T20" s="749">
        <v>61.219554327172219</v>
      </c>
      <c r="U20" s="746">
        <v>15715</v>
      </c>
      <c r="V20" s="235">
        <v>38.780445672827781</v>
      </c>
      <c r="W20" s="226"/>
      <c r="X20" s="234">
        <v>106926</v>
      </c>
      <c r="Y20" s="752">
        <v>52.864573033263461</v>
      </c>
      <c r="Z20" s="746">
        <v>80193</v>
      </c>
      <c r="AA20" s="749">
        <v>74.998597160653162</v>
      </c>
      <c r="AB20" s="746">
        <v>26733</v>
      </c>
      <c r="AC20" s="235">
        <f t="shared" si="0"/>
        <v>25.001402839346838</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144169</v>
      </c>
      <c r="E21" s="740">
        <f t="shared" si="2"/>
        <v>90278</v>
      </c>
      <c r="F21" s="577">
        <f t="shared" si="3"/>
        <v>62.619564538839832</v>
      </c>
      <c r="G21" s="740">
        <f t="shared" si="4"/>
        <v>53891</v>
      </c>
      <c r="H21" s="237">
        <f t="shared" si="3"/>
        <v>37.380435461160168</v>
      </c>
      <c r="I21" s="226"/>
      <c r="J21" s="234">
        <v>39053</v>
      </c>
      <c r="K21" s="752">
        <v>27.08834770304296</v>
      </c>
      <c r="L21" s="746">
        <v>15639</v>
      </c>
      <c r="M21" s="749">
        <v>40.045579084833435</v>
      </c>
      <c r="N21" s="746">
        <v>23414</v>
      </c>
      <c r="O21" s="235">
        <v>59.954420915166573</v>
      </c>
      <c r="P21" s="226"/>
      <c r="Q21" s="234">
        <v>28928</v>
      </c>
      <c r="R21" s="752">
        <v>20.065339982936692</v>
      </c>
      <c r="S21" s="746">
        <v>17728</v>
      </c>
      <c r="T21" s="749">
        <v>61.283185840707965</v>
      </c>
      <c r="U21" s="746">
        <v>11200</v>
      </c>
      <c r="V21" s="235">
        <v>38.716814159292035</v>
      </c>
      <c r="W21" s="226"/>
      <c r="X21" s="234">
        <v>76188</v>
      </c>
      <c r="Y21" s="752">
        <v>52.846312314020352</v>
      </c>
      <c r="Z21" s="746">
        <v>56911</v>
      </c>
      <c r="AA21" s="749">
        <v>74.698115188743628</v>
      </c>
      <c r="AB21" s="746">
        <v>19277</v>
      </c>
      <c r="AC21" s="235">
        <f t="shared" si="0"/>
        <v>25.301884811256365</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35080</v>
      </c>
      <c r="E22" s="740">
        <f t="shared" si="2"/>
        <v>22651</v>
      </c>
      <c r="F22" s="577">
        <f t="shared" si="3"/>
        <v>64.569555302166478</v>
      </c>
      <c r="G22" s="740">
        <f t="shared" si="4"/>
        <v>12429</v>
      </c>
      <c r="H22" s="237">
        <f t="shared" si="3"/>
        <v>35.430444697833522</v>
      </c>
      <c r="I22" s="226"/>
      <c r="J22" s="234">
        <v>8620</v>
      </c>
      <c r="K22" s="752">
        <v>24.572405929304448</v>
      </c>
      <c r="L22" s="746">
        <v>3640</v>
      </c>
      <c r="M22" s="749">
        <v>42.227378190255223</v>
      </c>
      <c r="N22" s="746">
        <v>4980</v>
      </c>
      <c r="O22" s="235">
        <v>57.772621809744784</v>
      </c>
      <c r="P22" s="226"/>
      <c r="Q22" s="234">
        <v>6633</v>
      </c>
      <c r="R22" s="752">
        <v>18.908209806157355</v>
      </c>
      <c r="S22" s="746">
        <v>4176</v>
      </c>
      <c r="T22" s="749">
        <v>62.957937584803261</v>
      </c>
      <c r="U22" s="746">
        <v>2457</v>
      </c>
      <c r="V22" s="235">
        <v>37.042062415196739</v>
      </c>
      <c r="W22" s="226"/>
      <c r="X22" s="234">
        <v>19827</v>
      </c>
      <c r="Y22" s="752">
        <v>56.519384264538196</v>
      </c>
      <c r="Z22" s="746">
        <v>14835</v>
      </c>
      <c r="AA22" s="749">
        <v>74.822212134967472</v>
      </c>
      <c r="AB22" s="746">
        <v>4992</v>
      </c>
      <c r="AC22" s="235">
        <f t="shared" si="0"/>
        <v>25.177787865032531</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73482</v>
      </c>
      <c r="E23" s="740">
        <f t="shared" si="2"/>
        <v>46099</v>
      </c>
      <c r="F23" s="577">
        <f t="shared" si="3"/>
        <v>62.735091587055337</v>
      </c>
      <c r="G23" s="740">
        <f t="shared" si="4"/>
        <v>27383</v>
      </c>
      <c r="H23" s="237">
        <f t="shared" si="3"/>
        <v>37.264908412944671</v>
      </c>
      <c r="I23" s="226"/>
      <c r="J23" s="234">
        <v>20491</v>
      </c>
      <c r="K23" s="752">
        <v>27.885740725619879</v>
      </c>
      <c r="L23" s="746">
        <v>7998</v>
      </c>
      <c r="M23" s="749">
        <v>39.031770045385777</v>
      </c>
      <c r="N23" s="746">
        <v>12493</v>
      </c>
      <c r="O23" s="235">
        <v>60.968229954614216</v>
      </c>
      <c r="P23" s="226"/>
      <c r="Q23" s="234">
        <v>13118</v>
      </c>
      <c r="R23" s="752">
        <v>17.851990963773439</v>
      </c>
      <c r="S23" s="746">
        <v>7681</v>
      </c>
      <c r="T23" s="749">
        <v>58.553133099557861</v>
      </c>
      <c r="U23" s="746">
        <v>5437</v>
      </c>
      <c r="V23" s="235">
        <v>41.446866900442139</v>
      </c>
      <c r="W23" s="226"/>
      <c r="X23" s="234">
        <v>39873</v>
      </c>
      <c r="Y23" s="752">
        <v>54.262268310606679</v>
      </c>
      <c r="Z23" s="746">
        <v>30420</v>
      </c>
      <c r="AA23" s="749">
        <v>76.292227823339104</v>
      </c>
      <c r="AB23" s="746">
        <v>9453</v>
      </c>
      <c r="AC23" s="235">
        <f t="shared" si="0"/>
        <v>23.7077721766609</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176545</v>
      </c>
      <c r="E24" s="740">
        <f t="shared" si="2"/>
        <v>116692</v>
      </c>
      <c r="F24" s="577">
        <f t="shared" si="3"/>
        <v>66.097595513891633</v>
      </c>
      <c r="G24" s="740">
        <f t="shared" si="4"/>
        <v>59853</v>
      </c>
      <c r="H24" s="237">
        <f t="shared" si="3"/>
        <v>33.90240448610836</v>
      </c>
      <c r="I24" s="226"/>
      <c r="J24" s="234">
        <v>46535</v>
      </c>
      <c r="K24" s="752">
        <v>26.358718740264521</v>
      </c>
      <c r="L24" s="746">
        <v>21832</v>
      </c>
      <c r="M24" s="749">
        <v>46.915225099387555</v>
      </c>
      <c r="N24" s="746">
        <v>24703</v>
      </c>
      <c r="O24" s="235">
        <v>53.084774900612445</v>
      </c>
      <c r="P24" s="226"/>
      <c r="Q24" s="234">
        <v>31500</v>
      </c>
      <c r="R24" s="752">
        <v>17.842476422441869</v>
      </c>
      <c r="S24" s="746">
        <v>20137</v>
      </c>
      <c r="T24" s="749">
        <v>63.926984126984131</v>
      </c>
      <c r="U24" s="746">
        <v>11363</v>
      </c>
      <c r="V24" s="235">
        <v>36.073015873015876</v>
      </c>
      <c r="W24" s="226"/>
      <c r="X24" s="234">
        <v>98510</v>
      </c>
      <c r="Y24" s="752">
        <v>55.798804837293602</v>
      </c>
      <c r="Z24" s="746">
        <v>74723</v>
      </c>
      <c r="AA24" s="749">
        <v>75.853212871789665</v>
      </c>
      <c r="AB24" s="746">
        <v>23787</v>
      </c>
      <c r="AC24" s="235">
        <f t="shared" si="0"/>
        <v>24.146787128210335</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40250</v>
      </c>
      <c r="E25" s="740">
        <f t="shared" si="2"/>
        <v>23552</v>
      </c>
      <c r="F25" s="577">
        <f t="shared" si="3"/>
        <v>58.51428571428572</v>
      </c>
      <c r="G25" s="740">
        <f t="shared" si="4"/>
        <v>16698</v>
      </c>
      <c r="H25" s="237">
        <f t="shared" si="3"/>
        <v>41.485714285714288</v>
      </c>
      <c r="I25" s="226"/>
      <c r="J25" s="234">
        <v>14930</v>
      </c>
      <c r="K25" s="752">
        <v>37.093167701863358</v>
      </c>
      <c r="L25" s="746">
        <v>5570</v>
      </c>
      <c r="M25" s="749">
        <v>37.307434695244474</v>
      </c>
      <c r="N25" s="746">
        <v>9360</v>
      </c>
      <c r="O25" s="235">
        <v>62.692565304755519</v>
      </c>
      <c r="P25" s="226"/>
      <c r="Q25" s="234">
        <v>7805</v>
      </c>
      <c r="R25" s="752">
        <v>19.39130434782609</v>
      </c>
      <c r="S25" s="746">
        <v>4816</v>
      </c>
      <c r="T25" s="749">
        <v>61.704035874439469</v>
      </c>
      <c r="U25" s="746">
        <v>2989</v>
      </c>
      <c r="V25" s="235">
        <v>38.295964125560538</v>
      </c>
      <c r="W25" s="226"/>
      <c r="X25" s="234">
        <v>17515</v>
      </c>
      <c r="Y25" s="752">
        <v>43.515527950310556</v>
      </c>
      <c r="Z25" s="746">
        <v>13166</v>
      </c>
      <c r="AA25" s="749">
        <v>75.16985441050528</v>
      </c>
      <c r="AB25" s="746">
        <v>4349</v>
      </c>
      <c r="AC25" s="235">
        <f t="shared" si="0"/>
        <v>24.830145589494716</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16064</v>
      </c>
      <c r="E26" s="742">
        <f t="shared" si="2"/>
        <v>10308</v>
      </c>
      <c r="F26" s="579">
        <f t="shared" si="3"/>
        <v>64.168326693227101</v>
      </c>
      <c r="G26" s="742">
        <f t="shared" si="4"/>
        <v>5756</v>
      </c>
      <c r="H26" s="237">
        <f t="shared" si="3"/>
        <v>35.831673306772913</v>
      </c>
      <c r="I26" s="226"/>
      <c r="J26" s="238">
        <v>3343</v>
      </c>
      <c r="K26" s="753">
        <v>20.810507968127489</v>
      </c>
      <c r="L26" s="741">
        <v>1380</v>
      </c>
      <c r="M26" s="578">
        <v>41.280287167215072</v>
      </c>
      <c r="N26" s="741">
        <v>1963</v>
      </c>
      <c r="O26" s="235">
        <v>58.719712832784921</v>
      </c>
      <c r="P26" s="226"/>
      <c r="Q26" s="238">
        <v>2685</v>
      </c>
      <c r="R26" s="753">
        <v>16.714392430278885</v>
      </c>
      <c r="S26" s="741">
        <v>1519</v>
      </c>
      <c r="T26" s="578">
        <v>56.573556797020487</v>
      </c>
      <c r="U26" s="741">
        <v>1166</v>
      </c>
      <c r="V26" s="235">
        <v>43.426443202979513</v>
      </c>
      <c r="W26" s="226"/>
      <c r="X26" s="238">
        <v>10036</v>
      </c>
      <c r="Y26" s="753">
        <v>62.47509960159362</v>
      </c>
      <c r="Z26" s="741">
        <v>7409</v>
      </c>
      <c r="AA26" s="578">
        <v>73.824232762056596</v>
      </c>
      <c r="AB26" s="741">
        <v>2627</v>
      </c>
      <c r="AC26" s="235">
        <f t="shared" si="0"/>
        <v>26.175767237943404</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67169</v>
      </c>
      <c r="E27" s="742">
        <f t="shared" si="2"/>
        <v>41841</v>
      </c>
      <c r="F27" s="579">
        <f t="shared" si="3"/>
        <v>62.292128809421008</v>
      </c>
      <c r="G27" s="742">
        <f t="shared" si="4"/>
        <v>25328</v>
      </c>
      <c r="H27" s="237">
        <f t="shared" si="3"/>
        <v>37.707871190578992</v>
      </c>
      <c r="I27" s="226"/>
      <c r="J27" s="238">
        <v>17224</v>
      </c>
      <c r="K27" s="753">
        <v>25.64278164034004</v>
      </c>
      <c r="L27" s="741">
        <v>6773</v>
      </c>
      <c r="M27" s="578">
        <v>39.323037621922893</v>
      </c>
      <c r="N27" s="741">
        <v>10451</v>
      </c>
      <c r="O27" s="235">
        <v>60.676962378077107</v>
      </c>
      <c r="P27" s="226"/>
      <c r="Q27" s="238">
        <v>12101</v>
      </c>
      <c r="R27" s="753">
        <v>18.015751313850139</v>
      </c>
      <c r="S27" s="741">
        <v>6857</v>
      </c>
      <c r="T27" s="578">
        <v>56.664738451367654</v>
      </c>
      <c r="U27" s="741">
        <v>5244</v>
      </c>
      <c r="V27" s="235">
        <v>43.335261548632346</v>
      </c>
      <c r="W27" s="226"/>
      <c r="X27" s="238">
        <v>37844</v>
      </c>
      <c r="Y27" s="753">
        <v>56.341467045809821</v>
      </c>
      <c r="Z27" s="741">
        <v>28211</v>
      </c>
      <c r="AA27" s="578">
        <v>74.545502589578277</v>
      </c>
      <c r="AB27" s="741">
        <v>9633</v>
      </c>
      <c r="AC27" s="235">
        <f t="shared" si="0"/>
        <v>25.454497410421734</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9144</v>
      </c>
      <c r="E28" s="742">
        <f t="shared" si="2"/>
        <v>6020</v>
      </c>
      <c r="F28" s="579">
        <f t="shared" si="3"/>
        <v>65.835520559930004</v>
      </c>
      <c r="G28" s="742">
        <f t="shared" si="4"/>
        <v>3124</v>
      </c>
      <c r="H28" s="243">
        <f t="shared" si="3"/>
        <v>34.164479440069989</v>
      </c>
      <c r="I28" s="226"/>
      <c r="J28" s="238">
        <v>1568</v>
      </c>
      <c r="K28" s="753">
        <v>17.14785651793526</v>
      </c>
      <c r="L28" s="741">
        <v>667</v>
      </c>
      <c r="M28" s="578">
        <v>42.538265306122447</v>
      </c>
      <c r="N28" s="741">
        <v>901</v>
      </c>
      <c r="O28" s="242">
        <v>57.461734693877553</v>
      </c>
      <c r="P28" s="226"/>
      <c r="Q28" s="238">
        <v>1606</v>
      </c>
      <c r="R28" s="753">
        <v>17.563429571303587</v>
      </c>
      <c r="S28" s="741">
        <v>943</v>
      </c>
      <c r="T28" s="578">
        <v>58.717310087173104</v>
      </c>
      <c r="U28" s="741">
        <v>663</v>
      </c>
      <c r="V28" s="242">
        <v>41.282689912826896</v>
      </c>
      <c r="W28" s="226"/>
      <c r="X28" s="238">
        <v>5970</v>
      </c>
      <c r="Y28" s="753">
        <v>65.28871391076116</v>
      </c>
      <c r="Z28" s="741">
        <v>4410</v>
      </c>
      <c r="AA28" s="578">
        <v>73.869346733668337</v>
      </c>
      <c r="AB28" s="741">
        <v>1560</v>
      </c>
      <c r="AC28" s="242">
        <f t="shared" si="0"/>
        <v>26.13065326633166</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3379</v>
      </c>
      <c r="E29" s="743">
        <f t="shared" si="2"/>
        <v>1836</v>
      </c>
      <c r="F29" s="580">
        <f t="shared" si="3"/>
        <v>54.335602249186152</v>
      </c>
      <c r="G29" s="743">
        <f t="shared" si="4"/>
        <v>1543</v>
      </c>
      <c r="H29" s="248">
        <f t="shared" si="3"/>
        <v>45.664397750813848</v>
      </c>
      <c r="I29" s="226"/>
      <c r="J29" s="245">
        <v>1866</v>
      </c>
      <c r="K29" s="754">
        <v>55.223438887244747</v>
      </c>
      <c r="L29" s="747">
        <v>688</v>
      </c>
      <c r="M29" s="750">
        <v>36.870310825294752</v>
      </c>
      <c r="N29" s="747">
        <v>1178</v>
      </c>
      <c r="O29" s="246">
        <v>63.129689174705248</v>
      </c>
      <c r="P29" s="226"/>
      <c r="Q29" s="245">
        <v>521</v>
      </c>
      <c r="R29" s="754">
        <v>15.41876294761764</v>
      </c>
      <c r="S29" s="747">
        <v>362</v>
      </c>
      <c r="T29" s="750">
        <v>69.481765834932816</v>
      </c>
      <c r="U29" s="747">
        <v>159</v>
      </c>
      <c r="V29" s="246">
        <v>30.518234165067177</v>
      </c>
      <c r="W29" s="226"/>
      <c r="X29" s="245">
        <v>992</v>
      </c>
      <c r="Y29" s="754">
        <v>29.357798165137616</v>
      </c>
      <c r="Z29" s="747">
        <v>786</v>
      </c>
      <c r="AA29" s="750">
        <v>79.233870967741936</v>
      </c>
      <c r="AB29" s="747">
        <v>206</v>
      </c>
      <c r="AC29" s="246">
        <f t="shared" si="0"/>
        <v>20.766129032258064</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1400697</v>
      </c>
      <c r="E31" s="744">
        <f>L31+S31+Z31</f>
        <v>887629</v>
      </c>
      <c r="F31" s="409">
        <f>E31/$D31*100</f>
        <v>63.370521961566276</v>
      </c>
      <c r="G31" s="744">
        <f>N31+U31+AB31</f>
        <v>513068</v>
      </c>
      <c r="H31" s="255">
        <f>G31/$D31*100</f>
        <v>36.629478038433724</v>
      </c>
      <c r="I31" s="211"/>
      <c r="J31" s="253">
        <f>SUM(J12:J29)</f>
        <v>379136</v>
      </c>
      <c r="K31" s="755">
        <f>J31/$D31*100</f>
        <v>27.067667025773595</v>
      </c>
      <c r="L31" s="744">
        <f>SUM(L12:L29)</f>
        <v>157945</v>
      </c>
      <c r="M31" s="409">
        <f t="shared" ref="M31:O31" si="5">L31/$J31*100</f>
        <v>41.659193534773806</v>
      </c>
      <c r="N31" s="744">
        <f>SUM(N12:N29)</f>
        <v>221191</v>
      </c>
      <c r="O31" s="254">
        <f t="shared" si="5"/>
        <v>58.340806465226201</v>
      </c>
      <c r="P31" s="211"/>
      <c r="Q31" s="253">
        <f>SUM(Q12:Q29)</f>
        <v>268832</v>
      </c>
      <c r="R31" s="755">
        <f>Q31/$D31*100</f>
        <v>19.192730476327142</v>
      </c>
      <c r="S31" s="744">
        <f>SUM(S12:S29)</f>
        <v>166458</v>
      </c>
      <c r="T31" s="409">
        <f>S31/$Q31*100</f>
        <v>61.918967980002378</v>
      </c>
      <c r="U31" s="744">
        <f>SUM(U12:U29)</f>
        <v>102374</v>
      </c>
      <c r="V31" s="254">
        <f>U31/$Q31*100</f>
        <v>38.081032019997622</v>
      </c>
      <c r="W31" s="211"/>
      <c r="X31" s="253">
        <f>SUM(X12:X29)</f>
        <v>752729</v>
      </c>
      <c r="Y31" s="755">
        <f>X31/$D31*100</f>
        <v>53.739602497899263</v>
      </c>
      <c r="Z31" s="744">
        <f>SUM(Z12:Z29)</f>
        <v>563226</v>
      </c>
      <c r="AA31" s="409">
        <f>Z31/$X31*100</f>
        <v>74.824538446107439</v>
      </c>
      <c r="AB31" s="744">
        <f>SUM(AB12:AB29)</f>
        <v>189503</v>
      </c>
      <c r="AC31" s="254">
        <f>AB31/$X31*100</f>
        <v>25.175461553892571</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71"/>
      <c r="C34" s="1071"/>
      <c r="D34" s="1071"/>
      <c r="E34" s="1071"/>
      <c r="F34" s="1071"/>
      <c r="G34" s="1071"/>
      <c r="H34" s="1071"/>
    </row>
    <row r="35" spans="2:14" ht="29.25" customHeight="1" x14ac:dyDescent="0.2">
      <c r="B35" s="1078"/>
      <c r="C35" s="1078"/>
      <c r="D35" s="1078"/>
      <c r="E35" s="737"/>
      <c r="F35" s="737"/>
      <c r="G35" s="737"/>
      <c r="H35" s="262"/>
      <c r="I35" s="262"/>
      <c r="J35" s="262"/>
      <c r="K35" s="262"/>
      <c r="L35" s="262"/>
      <c r="M35" s="262"/>
      <c r="N35" s="262"/>
    </row>
    <row r="36" spans="2:14" ht="4.5" customHeight="1" x14ac:dyDescent="0.2">
      <c r="B36" s="1079"/>
      <c r="C36" s="1079"/>
      <c r="D36" s="1079"/>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36"/>
  <sheetViews>
    <sheetView showGridLines="0" zoomScale="84" zoomScaleNormal="84"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34</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7"/>
      <c r="C2" s="1047"/>
    </row>
    <row r="3" spans="1:53" s="208" customFormat="1" ht="4.5" customHeight="1" x14ac:dyDescent="0.2">
      <c r="B3" s="1048"/>
      <c r="C3" s="1048"/>
    </row>
    <row r="4" spans="1:53" s="208" customFormat="1" ht="17.25" customHeight="1" x14ac:dyDescent="0.2">
      <c r="A4" s="1048" t="s">
        <v>435</v>
      </c>
      <c r="B4" s="1048"/>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1048"/>
      <c r="AA4" s="1048"/>
      <c r="AB4" s="1048"/>
      <c r="AC4" s="1048"/>
    </row>
    <row r="5" spans="1:53" s="208" customFormat="1" ht="17.25" customHeight="1" x14ac:dyDescent="0.2">
      <c r="B5" s="1049" t="str">
        <f>porsaad!B6</f>
        <v>Situación a 30 de noviembre de 2023</v>
      </c>
      <c r="C5" s="1049"/>
      <c r="D5" s="1049"/>
      <c r="E5" s="1049"/>
      <c r="F5" s="1049"/>
      <c r="G5" s="1049"/>
      <c r="H5" s="1049"/>
      <c r="I5" s="1049"/>
      <c r="J5" s="1049"/>
      <c r="K5" s="1049"/>
      <c r="L5" s="1049"/>
      <c r="M5" s="1049"/>
      <c r="N5" s="1049"/>
      <c r="O5" s="1049"/>
      <c r="P5" s="1049"/>
      <c r="Q5" s="1049"/>
      <c r="R5" s="1049"/>
      <c r="S5" s="1049"/>
      <c r="T5" s="1049"/>
      <c r="U5" s="1049"/>
      <c r="V5" s="1049"/>
      <c r="W5" s="1049"/>
      <c r="X5" s="1049"/>
      <c r="Y5" s="1049"/>
      <c r="Z5" s="1049"/>
      <c r="AA5" s="1049"/>
      <c r="AB5" s="1049"/>
      <c r="AC5" s="1049"/>
    </row>
    <row r="6" spans="1:53" s="208" customFormat="1" ht="6" customHeight="1" x14ac:dyDescent="0.2"/>
    <row r="7" spans="1:53" s="213" customFormat="1" ht="12.75" customHeight="1" x14ac:dyDescent="0.2">
      <c r="A7" s="209"/>
      <c r="B7" s="1050" t="s">
        <v>15</v>
      </c>
      <c r="C7" s="211"/>
      <c r="D7" s="1053" t="s">
        <v>266</v>
      </c>
      <c r="E7" s="1054"/>
      <c r="F7" s="1054"/>
      <c r="G7" s="1054"/>
      <c r="H7" s="1054"/>
      <c r="I7" s="568"/>
      <c r="J7" s="1057"/>
      <c r="K7" s="1057"/>
      <c r="L7" s="1057"/>
      <c r="M7" s="1057"/>
      <c r="N7" s="1057"/>
      <c r="O7" s="1057"/>
      <c r="P7" s="568"/>
      <c r="Q7" s="1057"/>
      <c r="R7" s="1057"/>
      <c r="S7" s="1057"/>
      <c r="T7" s="1057"/>
      <c r="U7" s="1057"/>
      <c r="V7" s="1057"/>
      <c r="W7" s="568"/>
      <c r="X7" s="1057"/>
      <c r="Y7" s="1057"/>
      <c r="Z7" s="1057"/>
      <c r="AA7" s="1057"/>
      <c r="AB7" s="1057"/>
      <c r="AC7" s="1058"/>
      <c r="AD7" s="430"/>
      <c r="AE7" s="430"/>
      <c r="AF7" s="431"/>
      <c r="AG7" s="431"/>
      <c r="AH7" s="431"/>
      <c r="AI7" s="431"/>
      <c r="AJ7" s="431"/>
      <c r="AK7" s="431"/>
      <c r="AL7" s="432"/>
    </row>
    <row r="8" spans="1:53" s="213" customFormat="1" ht="33.75" customHeight="1" x14ac:dyDescent="0.2">
      <c r="A8" s="209"/>
      <c r="B8" s="1051"/>
      <c r="C8" s="211"/>
      <c r="D8" s="1055"/>
      <c r="E8" s="1056"/>
      <c r="F8" s="1056"/>
      <c r="G8" s="1056"/>
      <c r="H8" s="1056"/>
      <c r="I8" s="501"/>
      <c r="J8" s="1059" t="s">
        <v>267</v>
      </c>
      <c r="K8" s="1057"/>
      <c r="L8" s="1057"/>
      <c r="M8" s="1057"/>
      <c r="N8" s="1057"/>
      <c r="O8" s="1058"/>
      <c r="P8" s="211"/>
      <c r="Q8" s="1059" t="s">
        <v>268</v>
      </c>
      <c r="R8" s="1057"/>
      <c r="S8" s="1057"/>
      <c r="T8" s="1057"/>
      <c r="U8" s="1057"/>
      <c r="V8" s="1058"/>
      <c r="W8" s="211"/>
      <c r="X8" s="1059" t="s">
        <v>269</v>
      </c>
      <c r="Y8" s="1057"/>
      <c r="Z8" s="1057"/>
      <c r="AA8" s="1057"/>
      <c r="AB8" s="1057"/>
      <c r="AC8" s="1058"/>
      <c r="AD8" s="430"/>
      <c r="AE8" s="430"/>
      <c r="AF8" s="431"/>
      <c r="AG8" s="431"/>
      <c r="AH8" s="431"/>
      <c r="AI8" s="431"/>
      <c r="AJ8" s="431"/>
      <c r="AK8" s="431"/>
      <c r="AL8" s="432"/>
    </row>
    <row r="9" spans="1:53" s="213" customFormat="1" ht="21.75" customHeight="1" x14ac:dyDescent="0.2">
      <c r="A9" s="209"/>
      <c r="B9" s="1051"/>
      <c r="C9" s="211"/>
      <c r="D9" s="1060" t="s">
        <v>12</v>
      </c>
      <c r="E9" s="1062" t="s">
        <v>27</v>
      </c>
      <c r="F9" s="1063"/>
      <c r="G9" s="1063" t="s">
        <v>26</v>
      </c>
      <c r="H9" s="1064"/>
      <c r="I9" s="211"/>
      <c r="J9" s="1065" t="s">
        <v>12</v>
      </c>
      <c r="K9" s="1067" t="s">
        <v>278</v>
      </c>
      <c r="L9" s="1062" t="s">
        <v>27</v>
      </c>
      <c r="M9" s="1063"/>
      <c r="N9" s="1063" t="s">
        <v>26</v>
      </c>
      <c r="O9" s="1064"/>
      <c r="P9" s="211"/>
      <c r="Q9" s="1065" t="s">
        <v>12</v>
      </c>
      <c r="R9" s="1067" t="s">
        <v>278</v>
      </c>
      <c r="S9" s="1062" t="s">
        <v>27</v>
      </c>
      <c r="T9" s="1063"/>
      <c r="U9" s="1063" t="s">
        <v>26</v>
      </c>
      <c r="V9" s="1064"/>
      <c r="W9" s="211"/>
      <c r="X9" s="1065" t="s">
        <v>12</v>
      </c>
      <c r="Y9" s="1067" t="s">
        <v>278</v>
      </c>
      <c r="Z9" s="1062" t="s">
        <v>27</v>
      </c>
      <c r="AA9" s="1063"/>
      <c r="AB9" s="1063" t="s">
        <v>26</v>
      </c>
      <c r="AC9" s="1064"/>
      <c r="AD9" s="430"/>
      <c r="AE9" s="430"/>
      <c r="AF9" s="431"/>
      <c r="AG9" s="431"/>
      <c r="AH9" s="431"/>
      <c r="AI9" s="431"/>
      <c r="AJ9" s="431"/>
      <c r="AK9" s="431"/>
      <c r="AL9" s="432"/>
    </row>
    <row r="10" spans="1:53" s="219" customFormat="1" ht="36.75" customHeight="1" x14ac:dyDescent="0.2">
      <c r="A10" s="214"/>
      <c r="B10" s="1052"/>
      <c r="C10" s="216"/>
      <c r="D10" s="1061"/>
      <c r="E10" s="408" t="s">
        <v>12</v>
      </c>
      <c r="F10" s="807" t="s">
        <v>278</v>
      </c>
      <c r="G10" s="408" t="s">
        <v>12</v>
      </c>
      <c r="H10" s="271" t="s">
        <v>278</v>
      </c>
      <c r="I10" s="216"/>
      <c r="J10" s="1066"/>
      <c r="K10" s="1068"/>
      <c r="L10" s="408" t="s">
        <v>12</v>
      </c>
      <c r="M10" s="807" t="s">
        <v>278</v>
      </c>
      <c r="N10" s="408" t="s">
        <v>12</v>
      </c>
      <c r="O10" s="271" t="s">
        <v>278</v>
      </c>
      <c r="P10" s="216"/>
      <c r="Q10" s="1066"/>
      <c r="R10" s="1068"/>
      <c r="S10" s="408" t="s">
        <v>12</v>
      </c>
      <c r="T10" s="807" t="s">
        <v>278</v>
      </c>
      <c r="U10" s="408" t="s">
        <v>12</v>
      </c>
      <c r="V10" s="271" t="s">
        <v>278</v>
      </c>
      <c r="W10" s="216"/>
      <c r="X10" s="1066"/>
      <c r="Y10" s="1068"/>
      <c r="Z10" s="408" t="s">
        <v>12</v>
      </c>
      <c r="AA10" s="807"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79503</v>
      </c>
      <c r="E12" s="739">
        <f>L12+S12+Z12</f>
        <v>47861</v>
      </c>
      <c r="F12" s="748">
        <f>E12/$D12*100</f>
        <v>60.200244015949082</v>
      </c>
      <c r="G12" s="739">
        <f>N12+U12+AB12</f>
        <v>31642</v>
      </c>
      <c r="H12" s="230">
        <f>G12/$D12*100</f>
        <v>39.799755984050918</v>
      </c>
      <c r="I12" s="226"/>
      <c r="J12" s="227">
        <f>L12+N12</f>
        <v>27847</v>
      </c>
      <c r="K12" s="751">
        <f>J12/$D12*100</f>
        <v>35.026351206872697</v>
      </c>
      <c r="L12" s="745">
        <v>11015</v>
      </c>
      <c r="M12" s="748">
        <v>39.555427873738644</v>
      </c>
      <c r="N12" s="745">
        <v>16832</v>
      </c>
      <c r="O12" s="228">
        <v>60.444572126261356</v>
      </c>
      <c r="P12" s="226"/>
      <c r="Q12" s="227">
        <v>13661</v>
      </c>
      <c r="R12" s="751">
        <v>17.182999383671056</v>
      </c>
      <c r="S12" s="745">
        <v>7954</v>
      </c>
      <c r="T12" s="748">
        <v>58.224141717297414</v>
      </c>
      <c r="U12" s="745">
        <v>5707</v>
      </c>
      <c r="V12" s="228">
        <v>41.775858282702586</v>
      </c>
      <c r="W12" s="226"/>
      <c r="X12" s="227">
        <v>37995</v>
      </c>
      <c r="Y12" s="751">
        <v>47.79064940945625</v>
      </c>
      <c r="Z12" s="745">
        <v>28892</v>
      </c>
      <c r="AA12" s="748">
        <v>76.041584419002504</v>
      </c>
      <c r="AB12" s="745">
        <v>9103</v>
      </c>
      <c r="AC12" s="228">
        <f t="shared" ref="AC12:AC29" si="0">AB12/$X12*100</f>
        <v>23.958415580997499</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11877</v>
      </c>
      <c r="E13" s="740">
        <f t="shared" ref="E13:E29" si="2">L13+S13+Z13</f>
        <v>7920</v>
      </c>
      <c r="F13" s="577">
        <f t="shared" ref="F13:H29" si="3">E13/$D13*100</f>
        <v>66.683505935842376</v>
      </c>
      <c r="G13" s="740">
        <f t="shared" ref="G13:G29" si="4">N13+U13+AB13</f>
        <v>3957</v>
      </c>
      <c r="H13" s="237">
        <f t="shared" si="3"/>
        <v>33.316494064157617</v>
      </c>
      <c r="I13" s="226"/>
      <c r="J13" s="234">
        <f t="shared" ref="J13:J29" si="5">L13+N13</f>
        <v>2269</v>
      </c>
      <c r="K13" s="752">
        <f t="shared" ref="K13:K29" si="6">J13/$D13*100</f>
        <v>19.104150879851815</v>
      </c>
      <c r="L13" s="746">
        <v>926</v>
      </c>
      <c r="M13" s="749">
        <v>40.810929925077126</v>
      </c>
      <c r="N13" s="746">
        <v>1343</v>
      </c>
      <c r="O13" s="235">
        <v>59.189070074922881</v>
      </c>
      <c r="P13" s="226"/>
      <c r="Q13" s="234">
        <v>1794</v>
      </c>
      <c r="R13" s="752">
        <v>15.104824450618842</v>
      </c>
      <c r="S13" s="746">
        <v>1030</v>
      </c>
      <c r="T13" s="749">
        <v>57.413600891861762</v>
      </c>
      <c r="U13" s="746">
        <v>764</v>
      </c>
      <c r="V13" s="235">
        <v>42.586399108138238</v>
      </c>
      <c r="W13" s="226"/>
      <c r="X13" s="234">
        <v>7814</v>
      </c>
      <c r="Y13" s="752">
        <v>65.791024669529335</v>
      </c>
      <c r="Z13" s="746">
        <v>5964</v>
      </c>
      <c r="AA13" s="749">
        <v>76.324545687228053</v>
      </c>
      <c r="AB13" s="746">
        <v>1850</v>
      </c>
      <c r="AC13" s="235">
        <f t="shared" si="0"/>
        <v>23.675454312771947</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7697</v>
      </c>
      <c r="E14" s="740">
        <f t="shared" si="2"/>
        <v>5150</v>
      </c>
      <c r="F14" s="577">
        <f t="shared" si="3"/>
        <v>66.909185396907887</v>
      </c>
      <c r="G14" s="740">
        <f t="shared" si="4"/>
        <v>2547</v>
      </c>
      <c r="H14" s="237">
        <f t="shared" si="3"/>
        <v>33.090814603092113</v>
      </c>
      <c r="I14" s="226"/>
      <c r="J14" s="234">
        <f t="shared" si="5"/>
        <v>1812</v>
      </c>
      <c r="K14" s="752">
        <f t="shared" si="6"/>
        <v>23.541639599844093</v>
      </c>
      <c r="L14" s="746">
        <v>748</v>
      </c>
      <c r="M14" s="749">
        <v>41.280353200882999</v>
      </c>
      <c r="N14" s="746">
        <v>1064</v>
      </c>
      <c r="O14" s="235">
        <v>58.719646799117001</v>
      </c>
      <c r="P14" s="226"/>
      <c r="Q14" s="234">
        <v>1364</v>
      </c>
      <c r="R14" s="752">
        <v>17.721190074054828</v>
      </c>
      <c r="S14" s="746">
        <v>792</v>
      </c>
      <c r="T14" s="749">
        <v>58.064516129032263</v>
      </c>
      <c r="U14" s="746">
        <v>572</v>
      </c>
      <c r="V14" s="235">
        <v>41.935483870967744</v>
      </c>
      <c r="W14" s="226"/>
      <c r="X14" s="234">
        <v>4521</v>
      </c>
      <c r="Y14" s="752">
        <v>58.737170326101072</v>
      </c>
      <c r="Z14" s="746">
        <v>3610</v>
      </c>
      <c r="AA14" s="749">
        <v>79.84959079849591</v>
      </c>
      <c r="AB14" s="746">
        <v>911</v>
      </c>
      <c r="AC14" s="235">
        <f t="shared" si="0"/>
        <v>20.15040920150409</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7675</v>
      </c>
      <c r="E15" s="740">
        <f t="shared" si="2"/>
        <v>4915</v>
      </c>
      <c r="F15" s="577">
        <f t="shared" si="3"/>
        <v>64.039087947882734</v>
      </c>
      <c r="G15" s="740">
        <f t="shared" si="4"/>
        <v>2760</v>
      </c>
      <c r="H15" s="237">
        <f t="shared" si="3"/>
        <v>35.960912052117266</v>
      </c>
      <c r="I15" s="226"/>
      <c r="J15" s="234">
        <f t="shared" si="5"/>
        <v>1757</v>
      </c>
      <c r="K15" s="752">
        <f t="shared" si="6"/>
        <v>22.892508143322477</v>
      </c>
      <c r="L15" s="746">
        <v>690</v>
      </c>
      <c r="M15" s="749">
        <v>39.271485486624933</v>
      </c>
      <c r="N15" s="746">
        <v>1067</v>
      </c>
      <c r="O15" s="235">
        <v>60.728514513375075</v>
      </c>
      <c r="P15" s="226"/>
      <c r="Q15" s="234">
        <v>1354</v>
      </c>
      <c r="R15" s="752">
        <v>17.641693811074919</v>
      </c>
      <c r="S15" s="746">
        <v>786</v>
      </c>
      <c r="T15" s="749">
        <v>58.050221565731164</v>
      </c>
      <c r="U15" s="746">
        <v>568</v>
      </c>
      <c r="V15" s="235">
        <v>41.949778434268829</v>
      </c>
      <c r="W15" s="226"/>
      <c r="X15" s="234">
        <v>4564</v>
      </c>
      <c r="Y15" s="752">
        <v>59.465798045602604</v>
      </c>
      <c r="Z15" s="746">
        <v>3439</v>
      </c>
      <c r="AA15" s="749">
        <v>75.350569675723051</v>
      </c>
      <c r="AB15" s="746">
        <v>1125</v>
      </c>
      <c r="AC15" s="235">
        <f t="shared" si="0"/>
        <v>24.649430324276949</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13537</v>
      </c>
      <c r="E16" s="740">
        <f t="shared" si="2"/>
        <v>8272</v>
      </c>
      <c r="F16" s="577">
        <f t="shared" si="3"/>
        <v>61.106596734874785</v>
      </c>
      <c r="G16" s="740">
        <f t="shared" si="4"/>
        <v>5265</v>
      </c>
      <c r="H16" s="237">
        <f t="shared" si="3"/>
        <v>38.893403265125215</v>
      </c>
      <c r="I16" s="226"/>
      <c r="J16" s="234">
        <f t="shared" si="5"/>
        <v>4878</v>
      </c>
      <c r="K16" s="752">
        <f t="shared" si="6"/>
        <v>36.034571914013448</v>
      </c>
      <c r="L16" s="746">
        <v>2021</v>
      </c>
      <c r="M16" s="749">
        <v>41.430914309143091</v>
      </c>
      <c r="N16" s="746">
        <v>2857</v>
      </c>
      <c r="O16" s="235">
        <v>58.569085690856902</v>
      </c>
      <c r="P16" s="226"/>
      <c r="Q16" s="234">
        <v>2405</v>
      </c>
      <c r="R16" s="752">
        <v>17.766122479131269</v>
      </c>
      <c r="S16" s="746">
        <v>1389</v>
      </c>
      <c r="T16" s="749">
        <v>57.754677754677751</v>
      </c>
      <c r="U16" s="746">
        <v>1016</v>
      </c>
      <c r="V16" s="235">
        <v>42.245322245322249</v>
      </c>
      <c r="W16" s="226"/>
      <c r="X16" s="234">
        <v>6254</v>
      </c>
      <c r="Y16" s="752">
        <v>46.199305606855283</v>
      </c>
      <c r="Z16" s="746">
        <v>4862</v>
      </c>
      <c r="AA16" s="749">
        <v>77.742244963223541</v>
      </c>
      <c r="AB16" s="746">
        <v>1392</v>
      </c>
      <c r="AC16" s="235">
        <f t="shared" si="0"/>
        <v>22.257755036776462</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5336</v>
      </c>
      <c r="E17" s="741">
        <f t="shared" si="2"/>
        <v>3418</v>
      </c>
      <c r="F17" s="578">
        <f t="shared" si="3"/>
        <v>64.055472263868069</v>
      </c>
      <c r="G17" s="741">
        <f t="shared" si="4"/>
        <v>1918</v>
      </c>
      <c r="H17" s="237">
        <f t="shared" si="3"/>
        <v>35.944527736131931</v>
      </c>
      <c r="I17" s="226"/>
      <c r="J17" s="238">
        <f t="shared" si="5"/>
        <v>1292</v>
      </c>
      <c r="K17" s="753">
        <f t="shared" si="6"/>
        <v>24.212893553223388</v>
      </c>
      <c r="L17" s="741">
        <v>526</v>
      </c>
      <c r="M17" s="578">
        <v>40.712074303405572</v>
      </c>
      <c r="N17" s="741">
        <v>766</v>
      </c>
      <c r="O17" s="235">
        <v>59.287925696594421</v>
      </c>
      <c r="P17" s="226"/>
      <c r="Q17" s="238">
        <v>986</v>
      </c>
      <c r="R17" s="753">
        <v>18.478260869565215</v>
      </c>
      <c r="S17" s="741">
        <v>539</v>
      </c>
      <c r="T17" s="578">
        <v>54.665314401622723</v>
      </c>
      <c r="U17" s="741">
        <v>447</v>
      </c>
      <c r="V17" s="235">
        <v>45.334685598377284</v>
      </c>
      <c r="W17" s="226"/>
      <c r="X17" s="238">
        <v>3058</v>
      </c>
      <c r="Y17" s="753">
        <v>57.3088455772114</v>
      </c>
      <c r="Z17" s="741">
        <v>2353</v>
      </c>
      <c r="AA17" s="578">
        <v>76.945716154349256</v>
      </c>
      <c r="AB17" s="741">
        <v>705</v>
      </c>
      <c r="AC17" s="235">
        <f t="shared" si="0"/>
        <v>23.054283845650751</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34670</v>
      </c>
      <c r="E18" s="740">
        <f t="shared" si="2"/>
        <v>22698</v>
      </c>
      <c r="F18" s="577">
        <f t="shared" si="3"/>
        <v>65.46870493221806</v>
      </c>
      <c r="G18" s="740">
        <f t="shared" si="4"/>
        <v>11972</v>
      </c>
      <c r="H18" s="237">
        <f t="shared" si="3"/>
        <v>34.53129506778194</v>
      </c>
      <c r="I18" s="226"/>
      <c r="J18" s="234">
        <f t="shared" si="5"/>
        <v>6827</v>
      </c>
      <c r="K18" s="752">
        <f t="shared" si="6"/>
        <v>19.691375829247189</v>
      </c>
      <c r="L18" s="746">
        <v>2816</v>
      </c>
      <c r="M18" s="749">
        <v>41.247985938186609</v>
      </c>
      <c r="N18" s="746">
        <v>4011</v>
      </c>
      <c r="O18" s="235">
        <v>58.752014061813384</v>
      </c>
      <c r="P18" s="226"/>
      <c r="Q18" s="234">
        <v>5067</v>
      </c>
      <c r="R18" s="752">
        <v>14.61494087107009</v>
      </c>
      <c r="S18" s="746">
        <v>2853</v>
      </c>
      <c r="T18" s="749">
        <v>56.305506216696266</v>
      </c>
      <c r="U18" s="746">
        <v>2214</v>
      </c>
      <c r="V18" s="235">
        <v>43.694493783303727</v>
      </c>
      <c r="W18" s="226"/>
      <c r="X18" s="234">
        <v>22776</v>
      </c>
      <c r="Y18" s="752">
        <v>65.693683299682732</v>
      </c>
      <c r="Z18" s="746">
        <v>17029</v>
      </c>
      <c r="AA18" s="749">
        <v>74.767298911134532</v>
      </c>
      <c r="AB18" s="746">
        <v>5747</v>
      </c>
      <c r="AC18" s="235">
        <f t="shared" si="0"/>
        <v>25.232701088865472</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22061</v>
      </c>
      <c r="E19" s="740">
        <f t="shared" si="2"/>
        <v>14130</v>
      </c>
      <c r="F19" s="577">
        <f t="shared" si="3"/>
        <v>64.04968043153076</v>
      </c>
      <c r="G19" s="740">
        <f t="shared" si="4"/>
        <v>7931</v>
      </c>
      <c r="H19" s="237">
        <f t="shared" si="3"/>
        <v>35.950319568469247</v>
      </c>
      <c r="I19" s="226"/>
      <c r="J19" s="234">
        <f t="shared" si="5"/>
        <v>5236</v>
      </c>
      <c r="K19" s="752">
        <f t="shared" si="6"/>
        <v>23.734191559766103</v>
      </c>
      <c r="L19" s="746">
        <v>2067</v>
      </c>
      <c r="M19" s="749">
        <v>39.476699770817419</v>
      </c>
      <c r="N19" s="746">
        <v>3169</v>
      </c>
      <c r="O19" s="235">
        <v>60.523300229182588</v>
      </c>
      <c r="P19" s="226"/>
      <c r="Q19" s="234">
        <v>3113</v>
      </c>
      <c r="R19" s="752">
        <v>14.110874393726485</v>
      </c>
      <c r="S19" s="746">
        <v>1815</v>
      </c>
      <c r="T19" s="749">
        <v>58.303886925795055</v>
      </c>
      <c r="U19" s="746">
        <v>1298</v>
      </c>
      <c r="V19" s="235">
        <v>41.696113074204952</v>
      </c>
      <c r="W19" s="226"/>
      <c r="X19" s="234">
        <v>13712</v>
      </c>
      <c r="Y19" s="752">
        <v>62.154934046507414</v>
      </c>
      <c r="Z19" s="746">
        <v>10248</v>
      </c>
      <c r="AA19" s="749">
        <v>74.737456242707125</v>
      </c>
      <c r="AB19" s="746">
        <v>3464</v>
      </c>
      <c r="AC19" s="235">
        <f t="shared" si="0"/>
        <v>25.262543757292882</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43648</v>
      </c>
      <c r="E20" s="740">
        <f t="shared" si="2"/>
        <v>27861</v>
      </c>
      <c r="F20" s="577">
        <f t="shared" si="3"/>
        <v>63.831103372434015</v>
      </c>
      <c r="G20" s="740">
        <f t="shared" si="4"/>
        <v>15787</v>
      </c>
      <c r="H20" s="237">
        <f t="shared" si="3"/>
        <v>36.168896627565985</v>
      </c>
      <c r="I20" s="226"/>
      <c r="J20" s="234">
        <f t="shared" si="5"/>
        <v>12517</v>
      </c>
      <c r="K20" s="752">
        <f t="shared" si="6"/>
        <v>28.677144428152491</v>
      </c>
      <c r="L20" s="746">
        <v>5212</v>
      </c>
      <c r="M20" s="749">
        <v>41.639370456179599</v>
      </c>
      <c r="N20" s="746">
        <v>7305</v>
      </c>
      <c r="O20" s="235">
        <v>58.360629543820409</v>
      </c>
      <c r="P20" s="226"/>
      <c r="Q20" s="234">
        <v>6873</v>
      </c>
      <c r="R20" s="752">
        <v>15.746425953079179</v>
      </c>
      <c r="S20" s="746">
        <v>3956</v>
      </c>
      <c r="T20" s="749">
        <v>57.558562490906453</v>
      </c>
      <c r="U20" s="746">
        <v>2917</v>
      </c>
      <c r="V20" s="235">
        <v>42.441437509093554</v>
      </c>
      <c r="W20" s="226"/>
      <c r="X20" s="234">
        <v>24258</v>
      </c>
      <c r="Y20" s="752">
        <v>55.57642961876833</v>
      </c>
      <c r="Z20" s="746">
        <v>18693</v>
      </c>
      <c r="AA20" s="749">
        <v>77.059114518921589</v>
      </c>
      <c r="AB20" s="746">
        <v>5565</v>
      </c>
      <c r="AC20" s="235">
        <f t="shared" si="0"/>
        <v>22.940885481078407</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43326</v>
      </c>
      <c r="E21" s="740">
        <f t="shared" si="2"/>
        <v>28250</v>
      </c>
      <c r="F21" s="577">
        <f t="shared" si="3"/>
        <v>65.203342104048374</v>
      </c>
      <c r="G21" s="740">
        <f t="shared" si="4"/>
        <v>15076</v>
      </c>
      <c r="H21" s="237">
        <f t="shared" si="3"/>
        <v>34.796657895951618</v>
      </c>
      <c r="I21" s="226"/>
      <c r="J21" s="234">
        <f t="shared" si="5"/>
        <v>9673</v>
      </c>
      <c r="K21" s="752">
        <f t="shared" si="6"/>
        <v>22.326085953007432</v>
      </c>
      <c r="L21" s="746">
        <v>3946</v>
      </c>
      <c r="M21" s="749">
        <v>40.793962576243153</v>
      </c>
      <c r="N21" s="746">
        <v>5727</v>
      </c>
      <c r="O21" s="235">
        <v>59.206037423756854</v>
      </c>
      <c r="P21" s="226"/>
      <c r="Q21" s="234">
        <v>7612</v>
      </c>
      <c r="R21" s="752">
        <v>17.569127083044823</v>
      </c>
      <c r="S21" s="746">
        <v>4431</v>
      </c>
      <c r="T21" s="749">
        <v>58.210719915922226</v>
      </c>
      <c r="U21" s="746">
        <v>3181</v>
      </c>
      <c r="V21" s="235">
        <v>41.789280084077774</v>
      </c>
      <c r="W21" s="226"/>
      <c r="X21" s="234">
        <v>26041</v>
      </c>
      <c r="Y21" s="752">
        <v>60.104786963947745</v>
      </c>
      <c r="Z21" s="746">
        <v>19873</v>
      </c>
      <c r="AA21" s="749">
        <v>76.314273645405322</v>
      </c>
      <c r="AB21" s="746">
        <v>6168</v>
      </c>
      <c r="AC21" s="235">
        <f t="shared" si="0"/>
        <v>23.685726354594678</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12103</v>
      </c>
      <c r="E22" s="740">
        <f t="shared" si="2"/>
        <v>7970</v>
      </c>
      <c r="F22" s="577">
        <f t="shared" si="3"/>
        <v>65.851441791291421</v>
      </c>
      <c r="G22" s="740">
        <f t="shared" si="4"/>
        <v>4133</v>
      </c>
      <c r="H22" s="237">
        <f t="shared" si="3"/>
        <v>34.148558208708586</v>
      </c>
      <c r="I22" s="226"/>
      <c r="J22" s="234">
        <f t="shared" si="5"/>
        <v>2610</v>
      </c>
      <c r="K22" s="752">
        <f t="shared" si="6"/>
        <v>21.564901264149384</v>
      </c>
      <c r="L22" s="746">
        <v>1072</v>
      </c>
      <c r="M22" s="749">
        <v>41.072796934865899</v>
      </c>
      <c r="N22" s="746">
        <v>1538</v>
      </c>
      <c r="O22" s="235">
        <v>58.927203065134101</v>
      </c>
      <c r="P22" s="226"/>
      <c r="Q22" s="234">
        <v>1932</v>
      </c>
      <c r="R22" s="752">
        <v>15.962984384037016</v>
      </c>
      <c r="S22" s="746">
        <v>1112</v>
      </c>
      <c r="T22" s="749">
        <v>57.556935817805389</v>
      </c>
      <c r="U22" s="746">
        <v>820</v>
      </c>
      <c r="V22" s="235">
        <v>42.443064182194618</v>
      </c>
      <c r="W22" s="226"/>
      <c r="X22" s="234">
        <v>7561</v>
      </c>
      <c r="Y22" s="752">
        <v>62.472114351813602</v>
      </c>
      <c r="Z22" s="746">
        <v>5786</v>
      </c>
      <c r="AA22" s="749">
        <v>76.524269276550712</v>
      </c>
      <c r="AB22" s="746">
        <v>1775</v>
      </c>
      <c r="AC22" s="235">
        <f t="shared" si="0"/>
        <v>23.475730723449278</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26466</v>
      </c>
      <c r="E23" s="740">
        <f t="shared" si="2"/>
        <v>17775</v>
      </c>
      <c r="F23" s="577">
        <f t="shared" si="3"/>
        <v>67.161641351167532</v>
      </c>
      <c r="G23" s="740">
        <f t="shared" si="4"/>
        <v>8691</v>
      </c>
      <c r="H23" s="237">
        <f t="shared" si="3"/>
        <v>32.838358648832468</v>
      </c>
      <c r="I23" s="226"/>
      <c r="J23" s="234">
        <f t="shared" si="5"/>
        <v>5278</v>
      </c>
      <c r="K23" s="752">
        <f t="shared" si="6"/>
        <v>19.942567822867076</v>
      </c>
      <c r="L23" s="746">
        <v>2248</v>
      </c>
      <c r="M23" s="749">
        <v>42.591890867752937</v>
      </c>
      <c r="N23" s="746">
        <v>3030</v>
      </c>
      <c r="O23" s="235">
        <v>57.408109132247063</v>
      </c>
      <c r="P23" s="226"/>
      <c r="Q23" s="234">
        <v>4359</v>
      </c>
      <c r="R23" s="752">
        <v>16.470188165948766</v>
      </c>
      <c r="S23" s="746">
        <v>2462</v>
      </c>
      <c r="T23" s="749">
        <v>56.480844230328053</v>
      </c>
      <c r="U23" s="746">
        <v>1897</v>
      </c>
      <c r="V23" s="235">
        <v>43.51915576967194</v>
      </c>
      <c r="W23" s="226"/>
      <c r="X23" s="234">
        <v>16829</v>
      </c>
      <c r="Y23" s="752">
        <v>63.587244011184161</v>
      </c>
      <c r="Z23" s="746">
        <v>13065</v>
      </c>
      <c r="AA23" s="749">
        <v>77.633846336680733</v>
      </c>
      <c r="AB23" s="746">
        <v>3764</v>
      </c>
      <c r="AC23" s="235">
        <f t="shared" si="0"/>
        <v>22.36615366331927</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59608</v>
      </c>
      <c r="E24" s="740">
        <f t="shared" si="2"/>
        <v>40221</v>
      </c>
      <c r="F24" s="577">
        <f t="shared" si="3"/>
        <v>67.475842168836394</v>
      </c>
      <c r="G24" s="740">
        <f t="shared" si="4"/>
        <v>19387</v>
      </c>
      <c r="H24" s="237">
        <f t="shared" si="3"/>
        <v>32.524157831163606</v>
      </c>
      <c r="I24" s="226"/>
      <c r="J24" s="234">
        <f t="shared" si="5"/>
        <v>14873</v>
      </c>
      <c r="K24" s="752">
        <f t="shared" si="6"/>
        <v>24.951348812239967</v>
      </c>
      <c r="L24" s="746">
        <v>7336</v>
      </c>
      <c r="M24" s="749">
        <v>49.324278894641296</v>
      </c>
      <c r="N24" s="746">
        <v>7537</v>
      </c>
      <c r="O24" s="235">
        <v>50.675721105358704</v>
      </c>
      <c r="P24" s="226"/>
      <c r="Q24" s="234">
        <v>9091</v>
      </c>
      <c r="R24" s="752">
        <v>15.251308549188028</v>
      </c>
      <c r="S24" s="746">
        <v>5422</v>
      </c>
      <c r="T24" s="749">
        <v>59.641403585964134</v>
      </c>
      <c r="U24" s="746">
        <v>3669</v>
      </c>
      <c r="V24" s="235">
        <v>40.358596414035858</v>
      </c>
      <c r="W24" s="226"/>
      <c r="X24" s="234">
        <v>35644</v>
      </c>
      <c r="Y24" s="752">
        <v>59.797342638572005</v>
      </c>
      <c r="Z24" s="746">
        <v>27463</v>
      </c>
      <c r="AA24" s="749">
        <v>77.048030524071379</v>
      </c>
      <c r="AB24" s="746">
        <v>8181</v>
      </c>
      <c r="AC24" s="235">
        <f t="shared" si="0"/>
        <v>22.951969475928628</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13128</v>
      </c>
      <c r="E25" s="740">
        <f t="shared" si="2"/>
        <v>7545</v>
      </c>
      <c r="F25" s="577">
        <f t="shared" si="3"/>
        <v>57.472577696526507</v>
      </c>
      <c r="G25" s="740">
        <f t="shared" si="4"/>
        <v>5583</v>
      </c>
      <c r="H25" s="237">
        <f t="shared" si="3"/>
        <v>42.527422303473493</v>
      </c>
      <c r="I25" s="226"/>
      <c r="J25" s="234">
        <f t="shared" si="5"/>
        <v>4964</v>
      </c>
      <c r="K25" s="752">
        <f t="shared" si="6"/>
        <v>37.812309567336989</v>
      </c>
      <c r="L25" s="746">
        <v>1783</v>
      </c>
      <c r="M25" s="749">
        <v>35.918614020950848</v>
      </c>
      <c r="N25" s="746">
        <v>3181</v>
      </c>
      <c r="O25" s="235">
        <v>64.081385979049159</v>
      </c>
      <c r="P25" s="226"/>
      <c r="Q25" s="234">
        <v>1953</v>
      </c>
      <c r="R25" s="752">
        <v>14.876599634369287</v>
      </c>
      <c r="S25" s="746">
        <v>1078</v>
      </c>
      <c r="T25" s="749">
        <v>55.197132616487451</v>
      </c>
      <c r="U25" s="746">
        <v>875</v>
      </c>
      <c r="V25" s="235">
        <v>44.802867383512549</v>
      </c>
      <c r="W25" s="226"/>
      <c r="X25" s="234">
        <v>6211</v>
      </c>
      <c r="Y25" s="752">
        <v>47.311090798293726</v>
      </c>
      <c r="Z25" s="746">
        <v>4684</v>
      </c>
      <c r="AA25" s="749">
        <v>75.414587023023671</v>
      </c>
      <c r="AB25" s="746">
        <v>1527</v>
      </c>
      <c r="AC25" s="235">
        <f t="shared" si="0"/>
        <v>24.585412976976333</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3529</v>
      </c>
      <c r="E26" s="742">
        <f t="shared" si="2"/>
        <v>2423</v>
      </c>
      <c r="F26" s="579">
        <f t="shared" si="3"/>
        <v>68.659676962312261</v>
      </c>
      <c r="G26" s="742">
        <f t="shared" si="4"/>
        <v>1106</v>
      </c>
      <c r="H26" s="237">
        <f t="shared" si="3"/>
        <v>31.340323037687728</v>
      </c>
      <c r="I26" s="226"/>
      <c r="J26" s="238">
        <f t="shared" si="5"/>
        <v>655</v>
      </c>
      <c r="K26" s="753">
        <f t="shared" si="6"/>
        <v>18.560498724851232</v>
      </c>
      <c r="L26" s="741">
        <v>307</v>
      </c>
      <c r="M26" s="578">
        <v>46.87022900763359</v>
      </c>
      <c r="N26" s="741">
        <v>348</v>
      </c>
      <c r="O26" s="235">
        <v>53.12977099236641</v>
      </c>
      <c r="P26" s="226"/>
      <c r="Q26" s="238">
        <v>545</v>
      </c>
      <c r="R26" s="753">
        <v>15.443468404647209</v>
      </c>
      <c r="S26" s="741">
        <v>322</v>
      </c>
      <c r="T26" s="578">
        <v>59.082568807339456</v>
      </c>
      <c r="U26" s="741">
        <v>223</v>
      </c>
      <c r="V26" s="235">
        <v>40.917431192660551</v>
      </c>
      <c r="W26" s="226"/>
      <c r="X26" s="238">
        <v>2329</v>
      </c>
      <c r="Y26" s="753">
        <v>65.996032870501551</v>
      </c>
      <c r="Z26" s="741">
        <v>1794</v>
      </c>
      <c r="AA26" s="578">
        <v>77.028767711464155</v>
      </c>
      <c r="AB26" s="741">
        <v>535</v>
      </c>
      <c r="AC26" s="235">
        <f t="shared" si="0"/>
        <v>22.971232288535852</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17018</v>
      </c>
      <c r="E27" s="742">
        <f t="shared" si="2"/>
        <v>11495</v>
      </c>
      <c r="F27" s="579">
        <f t="shared" si="3"/>
        <v>67.546127629568701</v>
      </c>
      <c r="G27" s="742">
        <f t="shared" si="4"/>
        <v>5523</v>
      </c>
      <c r="H27" s="237">
        <f t="shared" si="3"/>
        <v>32.453872370431306</v>
      </c>
      <c r="I27" s="226"/>
      <c r="J27" s="238">
        <f t="shared" si="5"/>
        <v>3353</v>
      </c>
      <c r="K27" s="753">
        <f t="shared" si="6"/>
        <v>19.702667763544483</v>
      </c>
      <c r="L27" s="741">
        <v>1408</v>
      </c>
      <c r="M27" s="578">
        <v>41.992245750074559</v>
      </c>
      <c r="N27" s="741">
        <v>1945</v>
      </c>
      <c r="O27" s="235">
        <v>58.007754249925433</v>
      </c>
      <c r="P27" s="226"/>
      <c r="Q27" s="238">
        <v>2550</v>
      </c>
      <c r="R27" s="753">
        <v>14.984134445880832</v>
      </c>
      <c r="S27" s="741">
        <v>1454</v>
      </c>
      <c r="T27" s="578">
        <v>57.019607843137251</v>
      </c>
      <c r="U27" s="741">
        <v>1096</v>
      </c>
      <c r="V27" s="235">
        <v>42.980392156862749</v>
      </c>
      <c r="W27" s="226"/>
      <c r="X27" s="238">
        <v>11115</v>
      </c>
      <c r="Y27" s="753">
        <v>65.313197790574691</v>
      </c>
      <c r="Z27" s="741">
        <v>8633</v>
      </c>
      <c r="AA27" s="578">
        <v>77.669815564552408</v>
      </c>
      <c r="AB27" s="741">
        <v>2482</v>
      </c>
      <c r="AC27" s="235">
        <f t="shared" si="0"/>
        <v>22.330184435447592</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2429</v>
      </c>
      <c r="E28" s="742">
        <f t="shared" si="2"/>
        <v>1563</v>
      </c>
      <c r="F28" s="579">
        <f t="shared" si="3"/>
        <v>64.347468093865785</v>
      </c>
      <c r="G28" s="742">
        <f t="shared" si="4"/>
        <v>866</v>
      </c>
      <c r="H28" s="243">
        <f t="shared" si="3"/>
        <v>35.652531906134207</v>
      </c>
      <c r="I28" s="226"/>
      <c r="J28" s="238">
        <f t="shared" si="5"/>
        <v>544</v>
      </c>
      <c r="K28" s="753">
        <f t="shared" si="6"/>
        <v>22.396047756278303</v>
      </c>
      <c r="L28" s="741">
        <v>236</v>
      </c>
      <c r="M28" s="578">
        <v>43.382352941176471</v>
      </c>
      <c r="N28" s="741">
        <v>308</v>
      </c>
      <c r="O28" s="242">
        <v>56.617647058823529</v>
      </c>
      <c r="P28" s="226"/>
      <c r="Q28" s="238">
        <v>362</v>
      </c>
      <c r="R28" s="753">
        <v>14.903252367229314</v>
      </c>
      <c r="S28" s="741">
        <v>200</v>
      </c>
      <c r="T28" s="578">
        <v>55.248618784530393</v>
      </c>
      <c r="U28" s="741">
        <v>162</v>
      </c>
      <c r="V28" s="242">
        <v>44.751381215469614</v>
      </c>
      <c r="W28" s="226"/>
      <c r="X28" s="238">
        <v>1523</v>
      </c>
      <c r="Y28" s="753">
        <v>62.700699876492379</v>
      </c>
      <c r="Z28" s="741">
        <v>1127</v>
      </c>
      <c r="AA28" s="578">
        <v>73.99868680236375</v>
      </c>
      <c r="AB28" s="741">
        <v>396</v>
      </c>
      <c r="AC28" s="242">
        <f t="shared" si="0"/>
        <v>26.001313197636243</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1140</v>
      </c>
      <c r="E29" s="743">
        <f t="shared" si="2"/>
        <v>616</v>
      </c>
      <c r="F29" s="580">
        <f t="shared" si="3"/>
        <v>54.035087719298247</v>
      </c>
      <c r="G29" s="743">
        <f t="shared" si="4"/>
        <v>524</v>
      </c>
      <c r="H29" s="248">
        <f t="shared" si="3"/>
        <v>45.964912280701753</v>
      </c>
      <c r="I29" s="226"/>
      <c r="J29" s="245">
        <f t="shared" si="5"/>
        <v>620</v>
      </c>
      <c r="K29" s="754">
        <f t="shared" si="6"/>
        <v>54.385964912280706</v>
      </c>
      <c r="L29" s="747">
        <v>235</v>
      </c>
      <c r="M29" s="750">
        <v>37.903225806451616</v>
      </c>
      <c r="N29" s="747">
        <v>385</v>
      </c>
      <c r="O29" s="246">
        <v>62.096774193548384</v>
      </c>
      <c r="P29" s="226"/>
      <c r="Q29" s="245">
        <v>159</v>
      </c>
      <c r="R29" s="754">
        <v>13.94736842105263</v>
      </c>
      <c r="S29" s="747">
        <v>101</v>
      </c>
      <c r="T29" s="750">
        <v>63.522012578616348</v>
      </c>
      <c r="U29" s="747">
        <v>58</v>
      </c>
      <c r="V29" s="246">
        <v>36.477987421383645</v>
      </c>
      <c r="W29" s="226"/>
      <c r="X29" s="245">
        <v>361</v>
      </c>
      <c r="Y29" s="754">
        <v>31.666666666666664</v>
      </c>
      <c r="Z29" s="747">
        <v>280</v>
      </c>
      <c r="AA29" s="750">
        <v>77.5623268698061</v>
      </c>
      <c r="AB29" s="747">
        <v>81</v>
      </c>
      <c r="AC29" s="246">
        <f t="shared" si="0"/>
        <v>22.437673130193904</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404751</v>
      </c>
      <c r="E31" s="744">
        <f>L31+S31+Z31</f>
        <v>260083</v>
      </c>
      <c r="F31" s="409">
        <f>E31/$D31*100</f>
        <v>64.25753117348691</v>
      </c>
      <c r="G31" s="744">
        <f>N31+U31+AB31</f>
        <v>144668</v>
      </c>
      <c r="H31" s="255">
        <f>G31/$D31*100</f>
        <v>35.74246882651309</v>
      </c>
      <c r="I31" s="211"/>
      <c r="J31" s="253">
        <f>SUM(J12:J29)</f>
        <v>107005</v>
      </c>
      <c r="K31" s="755">
        <f>J31/$D31*100</f>
        <v>26.437241662157724</v>
      </c>
      <c r="L31" s="744">
        <f>SUM(L12:L29)</f>
        <v>44592</v>
      </c>
      <c r="M31" s="409">
        <f t="shared" ref="M31:O31" si="7">L31/$J31*100</f>
        <v>41.672819027148265</v>
      </c>
      <c r="N31" s="744">
        <f>SUM(N12:N29)</f>
        <v>62413</v>
      </c>
      <c r="O31" s="254">
        <f t="shared" si="7"/>
        <v>58.327180972851735</v>
      </c>
      <c r="P31" s="211"/>
      <c r="Q31" s="253">
        <f>SUM(Q12:Q29)</f>
        <v>65180</v>
      </c>
      <c r="R31" s="755">
        <f>Q31/$D31*100</f>
        <v>16.10372797102416</v>
      </c>
      <c r="S31" s="744">
        <f>SUM(S12:S29)</f>
        <v>37696</v>
      </c>
      <c r="T31" s="409">
        <f>S31/$Q31*100</f>
        <v>57.833691316354709</v>
      </c>
      <c r="U31" s="744">
        <f>SUM(U12:U29)</f>
        <v>27484</v>
      </c>
      <c r="V31" s="254">
        <f>U31/$Q31*100</f>
        <v>42.166308683645291</v>
      </c>
      <c r="W31" s="211"/>
      <c r="X31" s="253">
        <f>SUM(X12:X29)</f>
        <v>232566</v>
      </c>
      <c r="Y31" s="755">
        <f>X31/$D31*100</f>
        <v>57.459030366818119</v>
      </c>
      <c r="Z31" s="744">
        <f>SUM(Z12:Z29)</f>
        <v>177795</v>
      </c>
      <c r="AA31" s="409">
        <f>Z31/$X31*100</f>
        <v>76.4492660148087</v>
      </c>
      <c r="AB31" s="744">
        <f>SUM(AB12:AB29)</f>
        <v>54771</v>
      </c>
      <c r="AC31" s="254">
        <f>AB31/$X31*100</f>
        <v>23.5507339851913</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71"/>
      <c r="C34" s="1071"/>
      <c r="D34" s="1071"/>
      <c r="E34" s="1071"/>
      <c r="F34" s="1071"/>
      <c r="G34" s="1071"/>
      <c r="H34" s="1071"/>
    </row>
    <row r="35" spans="2:14" ht="29.25" customHeight="1" x14ac:dyDescent="0.2">
      <c r="B35" s="1078"/>
      <c r="C35" s="1078"/>
      <c r="D35" s="1078"/>
      <c r="E35" s="737"/>
      <c r="F35" s="737"/>
      <c r="G35" s="737"/>
      <c r="H35" s="262"/>
      <c r="I35" s="262"/>
      <c r="J35" s="262"/>
      <c r="K35" s="262"/>
      <c r="L35" s="262"/>
      <c r="M35" s="262"/>
      <c r="N35" s="262"/>
    </row>
    <row r="36" spans="2:14" ht="4.5" customHeight="1" x14ac:dyDescent="0.2">
      <c r="B36" s="1079"/>
      <c r="C36" s="1079"/>
      <c r="D36" s="1079"/>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52</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7"/>
      <c r="C2" s="1047"/>
    </row>
    <row r="3" spans="1:53" s="208" customFormat="1" ht="4.5" customHeight="1" x14ac:dyDescent="0.2">
      <c r="B3" s="1048"/>
      <c r="C3" s="1048"/>
    </row>
    <row r="4" spans="1:53" s="208" customFormat="1" ht="17.25" customHeight="1" x14ac:dyDescent="0.2">
      <c r="A4" s="1048" t="s">
        <v>434</v>
      </c>
      <c r="B4" s="1048"/>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1048"/>
      <c r="AA4" s="1048"/>
      <c r="AB4" s="1048"/>
      <c r="AC4" s="1048"/>
    </row>
    <row r="5" spans="1:53" s="208" customFormat="1" ht="17.25" customHeight="1" x14ac:dyDescent="0.2">
      <c r="B5" s="1049" t="str">
        <f>porsaad!B6</f>
        <v>Situación a 30 de noviembre de 2023</v>
      </c>
      <c r="C5" s="1049"/>
      <c r="D5" s="1049"/>
      <c r="E5" s="1049"/>
      <c r="F5" s="1049"/>
      <c r="G5" s="1049"/>
      <c r="H5" s="1049"/>
      <c r="I5" s="1049"/>
      <c r="J5" s="1049"/>
      <c r="K5" s="1049"/>
      <c r="L5" s="1049"/>
      <c r="M5" s="1049"/>
      <c r="N5" s="1049"/>
      <c r="O5" s="1049"/>
      <c r="P5" s="1049"/>
      <c r="Q5" s="1049"/>
      <c r="R5" s="1049"/>
      <c r="S5" s="1049"/>
      <c r="T5" s="1049"/>
      <c r="U5" s="1049"/>
      <c r="V5" s="1049"/>
      <c r="W5" s="1049"/>
      <c r="X5" s="1049"/>
      <c r="Y5" s="1049"/>
      <c r="Z5" s="1049"/>
      <c r="AA5" s="1049"/>
      <c r="AB5" s="1049"/>
      <c r="AC5" s="1049"/>
    </row>
    <row r="6" spans="1:53" s="208" customFormat="1" ht="6" customHeight="1" x14ac:dyDescent="0.2"/>
    <row r="7" spans="1:53" s="213" customFormat="1" ht="12.75" customHeight="1" x14ac:dyDescent="0.2">
      <c r="A7" s="209"/>
      <c r="B7" s="1050" t="s">
        <v>15</v>
      </c>
      <c r="C7" s="211"/>
      <c r="D7" s="1053" t="s">
        <v>270</v>
      </c>
      <c r="E7" s="1054"/>
      <c r="F7" s="1054"/>
      <c r="G7" s="1054"/>
      <c r="H7" s="1054"/>
      <c r="I7" s="568"/>
      <c r="J7" s="1057"/>
      <c r="K7" s="1057"/>
      <c r="L7" s="1057"/>
      <c r="M7" s="1057"/>
      <c r="N7" s="1057"/>
      <c r="O7" s="1057"/>
      <c r="P7" s="568"/>
      <c r="Q7" s="1057"/>
      <c r="R7" s="1057"/>
      <c r="S7" s="1057"/>
      <c r="T7" s="1057"/>
      <c r="U7" s="1057"/>
      <c r="V7" s="1057"/>
      <c r="W7" s="568"/>
      <c r="X7" s="1057"/>
      <c r="Y7" s="1057"/>
      <c r="Z7" s="1057"/>
      <c r="AA7" s="1057"/>
      <c r="AB7" s="1057"/>
      <c r="AC7" s="1058"/>
      <c r="AD7" s="430"/>
      <c r="AE7" s="430"/>
      <c r="AF7" s="431"/>
      <c r="AG7" s="431"/>
      <c r="AH7" s="431"/>
      <c r="AI7" s="431"/>
      <c r="AJ7" s="431"/>
      <c r="AK7" s="431"/>
      <c r="AL7" s="432"/>
    </row>
    <row r="8" spans="1:53" s="213" customFormat="1" ht="33.75" customHeight="1" x14ac:dyDescent="0.2">
      <c r="A8" s="209"/>
      <c r="B8" s="1051"/>
      <c r="C8" s="211"/>
      <c r="D8" s="1055"/>
      <c r="E8" s="1056"/>
      <c r="F8" s="1056"/>
      <c r="G8" s="1056"/>
      <c r="H8" s="1056"/>
      <c r="I8" s="501"/>
      <c r="J8" s="1059" t="s">
        <v>271</v>
      </c>
      <c r="K8" s="1057"/>
      <c r="L8" s="1057"/>
      <c r="M8" s="1057"/>
      <c r="N8" s="1057"/>
      <c r="O8" s="1058"/>
      <c r="P8" s="211"/>
      <c r="Q8" s="1059" t="s">
        <v>272</v>
      </c>
      <c r="R8" s="1057"/>
      <c r="S8" s="1057"/>
      <c r="T8" s="1057"/>
      <c r="U8" s="1057"/>
      <c r="V8" s="1058"/>
      <c r="W8" s="211"/>
      <c r="X8" s="1059" t="s">
        <v>273</v>
      </c>
      <c r="Y8" s="1057"/>
      <c r="Z8" s="1057"/>
      <c r="AA8" s="1057"/>
      <c r="AB8" s="1057"/>
      <c r="AC8" s="1058"/>
      <c r="AD8" s="430"/>
      <c r="AE8" s="430"/>
      <c r="AF8" s="431"/>
      <c r="AG8" s="431"/>
      <c r="AH8" s="431"/>
      <c r="AI8" s="431"/>
      <c r="AJ8" s="431"/>
      <c r="AK8" s="431"/>
      <c r="AL8" s="432"/>
    </row>
    <row r="9" spans="1:53" s="213" customFormat="1" ht="21.75" customHeight="1" x14ac:dyDescent="0.2">
      <c r="A9" s="209"/>
      <c r="B9" s="1051"/>
      <c r="C9" s="211"/>
      <c r="D9" s="1060" t="s">
        <v>12</v>
      </c>
      <c r="E9" s="1062" t="s">
        <v>27</v>
      </c>
      <c r="F9" s="1063"/>
      <c r="G9" s="1063" t="s">
        <v>26</v>
      </c>
      <c r="H9" s="1064"/>
      <c r="I9" s="211"/>
      <c r="J9" s="1065" t="s">
        <v>12</v>
      </c>
      <c r="K9" s="1067" t="s">
        <v>278</v>
      </c>
      <c r="L9" s="1062" t="s">
        <v>27</v>
      </c>
      <c r="M9" s="1063"/>
      <c r="N9" s="1063" t="s">
        <v>26</v>
      </c>
      <c r="O9" s="1064"/>
      <c r="P9" s="211"/>
      <c r="Q9" s="1065" t="s">
        <v>12</v>
      </c>
      <c r="R9" s="1067" t="s">
        <v>278</v>
      </c>
      <c r="S9" s="1062" t="s">
        <v>27</v>
      </c>
      <c r="T9" s="1063"/>
      <c r="U9" s="1063" t="s">
        <v>26</v>
      </c>
      <c r="V9" s="1064"/>
      <c r="W9" s="211"/>
      <c r="X9" s="1065" t="s">
        <v>12</v>
      </c>
      <c r="Y9" s="1067" t="s">
        <v>278</v>
      </c>
      <c r="Z9" s="1062" t="s">
        <v>27</v>
      </c>
      <c r="AA9" s="1063"/>
      <c r="AB9" s="1063" t="s">
        <v>26</v>
      </c>
      <c r="AC9" s="1064"/>
      <c r="AD9" s="430"/>
      <c r="AE9" s="430"/>
      <c r="AF9" s="431"/>
      <c r="AG9" s="431"/>
      <c r="AH9" s="431"/>
      <c r="AI9" s="431"/>
      <c r="AJ9" s="431"/>
      <c r="AK9" s="431"/>
      <c r="AL9" s="432"/>
    </row>
    <row r="10" spans="1:53" s="219" customFormat="1" ht="36.75" customHeight="1" x14ac:dyDescent="0.2">
      <c r="A10" s="214"/>
      <c r="B10" s="1052"/>
      <c r="C10" s="216"/>
      <c r="D10" s="1061"/>
      <c r="E10" s="408" t="s">
        <v>12</v>
      </c>
      <c r="F10" s="807" t="s">
        <v>278</v>
      </c>
      <c r="G10" s="408" t="s">
        <v>12</v>
      </c>
      <c r="H10" s="271" t="s">
        <v>278</v>
      </c>
      <c r="I10" s="216"/>
      <c r="J10" s="1066"/>
      <c r="K10" s="1068"/>
      <c r="L10" s="408" t="s">
        <v>12</v>
      </c>
      <c r="M10" s="807" t="s">
        <v>278</v>
      </c>
      <c r="N10" s="408" t="s">
        <v>12</v>
      </c>
      <c r="O10" s="271" t="s">
        <v>278</v>
      </c>
      <c r="P10" s="216"/>
      <c r="Q10" s="1066"/>
      <c r="R10" s="1068"/>
      <c r="S10" s="408" t="s">
        <v>12</v>
      </c>
      <c r="T10" s="807" t="s">
        <v>278</v>
      </c>
      <c r="U10" s="408" t="s">
        <v>12</v>
      </c>
      <c r="V10" s="271" t="s">
        <v>278</v>
      </c>
      <c r="W10" s="216"/>
      <c r="X10" s="1066"/>
      <c r="Y10" s="1068"/>
      <c r="Z10" s="408" t="s">
        <v>12</v>
      </c>
      <c r="AA10" s="807"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130685</v>
      </c>
      <c r="E12" s="739">
        <f>L12+S12+Z12</f>
        <v>82982</v>
      </c>
      <c r="F12" s="748">
        <f>E12/$D12*100</f>
        <v>63.497723533687875</v>
      </c>
      <c r="G12" s="739">
        <f>N12+U12+AB12</f>
        <v>47703</v>
      </c>
      <c r="H12" s="230">
        <f>G12/$D12*100</f>
        <v>36.502276466312125</v>
      </c>
      <c r="I12" s="226"/>
      <c r="J12" s="227">
        <f>L12+N12</f>
        <v>39199</v>
      </c>
      <c r="K12" s="751">
        <f>J12/$D12*100</f>
        <v>29.995026208057538</v>
      </c>
      <c r="L12" s="745">
        <v>15973</v>
      </c>
      <c r="M12" s="748">
        <v>40.74848848184903</v>
      </c>
      <c r="N12" s="745">
        <v>23226</v>
      </c>
      <c r="O12" s="228">
        <v>59.25151151815097</v>
      </c>
      <c r="P12" s="226"/>
      <c r="Q12" s="227">
        <v>26349</v>
      </c>
      <c r="R12" s="751">
        <v>20.162222137200136</v>
      </c>
      <c r="S12" s="745">
        <v>17219</v>
      </c>
      <c r="T12" s="748">
        <v>65.349728642453215</v>
      </c>
      <c r="U12" s="745">
        <v>9130</v>
      </c>
      <c r="V12" s="228">
        <v>34.650271357546778</v>
      </c>
      <c r="W12" s="226"/>
      <c r="X12" s="227">
        <v>65137</v>
      </c>
      <c r="Y12" s="751">
        <v>49.842751654742315</v>
      </c>
      <c r="Z12" s="745">
        <v>49790</v>
      </c>
      <c r="AA12" s="748">
        <v>76.438890338824322</v>
      </c>
      <c r="AB12" s="745">
        <v>15347</v>
      </c>
      <c r="AC12" s="228">
        <f t="shared" ref="AC12:AC29" si="0">AB12/$X12*100</f>
        <v>23.561109661175674</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14593</v>
      </c>
      <c r="E13" s="740">
        <f t="shared" ref="E13:E29" si="2">L13+S13+Z13</f>
        <v>9196</v>
      </c>
      <c r="F13" s="577">
        <f t="shared" ref="F13:H29" si="3">E13/$D13*100</f>
        <v>63.016514767354217</v>
      </c>
      <c r="G13" s="740">
        <f t="shared" ref="G13:G29" si="4">N13+U13+AB13</f>
        <v>5397</v>
      </c>
      <c r="H13" s="237">
        <f t="shared" si="3"/>
        <v>36.983485232645791</v>
      </c>
      <c r="I13" s="226"/>
      <c r="J13" s="234">
        <f t="shared" ref="J13:J29" si="5">L13+N13</f>
        <v>3204</v>
      </c>
      <c r="K13" s="752">
        <f t="shared" ref="K13:K29" si="6">J13/$D13*100</f>
        <v>21.95573220037004</v>
      </c>
      <c r="L13" s="746">
        <v>1327</v>
      </c>
      <c r="M13" s="749">
        <v>41.416978776529341</v>
      </c>
      <c r="N13" s="746">
        <v>1877</v>
      </c>
      <c r="O13" s="235">
        <v>58.583021223470666</v>
      </c>
      <c r="P13" s="226"/>
      <c r="Q13" s="234">
        <v>2502</v>
      </c>
      <c r="R13" s="752">
        <v>17.145206605906942</v>
      </c>
      <c r="S13" s="746">
        <v>1453</v>
      </c>
      <c r="T13" s="749">
        <v>58.073541167066345</v>
      </c>
      <c r="U13" s="746">
        <v>1049</v>
      </c>
      <c r="V13" s="235">
        <v>41.926458832933655</v>
      </c>
      <c r="W13" s="226"/>
      <c r="X13" s="234">
        <v>8887</v>
      </c>
      <c r="Y13" s="752">
        <v>60.899061193723014</v>
      </c>
      <c r="Z13" s="746">
        <v>6416</v>
      </c>
      <c r="AA13" s="749">
        <v>72.19534151007089</v>
      </c>
      <c r="AB13" s="746">
        <v>2471</v>
      </c>
      <c r="AC13" s="235">
        <f t="shared" si="0"/>
        <v>27.804658489929114</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10411</v>
      </c>
      <c r="E14" s="740">
        <f t="shared" si="2"/>
        <v>6723</v>
      </c>
      <c r="F14" s="577">
        <f t="shared" si="3"/>
        <v>64.575929305542218</v>
      </c>
      <c r="G14" s="740">
        <f t="shared" si="4"/>
        <v>3688</v>
      </c>
      <c r="H14" s="237">
        <f t="shared" si="3"/>
        <v>35.424070694457789</v>
      </c>
      <c r="I14" s="226"/>
      <c r="J14" s="234">
        <f t="shared" si="5"/>
        <v>2611</v>
      </c>
      <c r="K14" s="752">
        <f t="shared" si="6"/>
        <v>25.079243108250886</v>
      </c>
      <c r="L14" s="746">
        <v>1005</v>
      </c>
      <c r="M14" s="749">
        <v>38.490999617004981</v>
      </c>
      <c r="N14" s="746">
        <v>1606</v>
      </c>
      <c r="O14" s="235">
        <v>61.509000382995019</v>
      </c>
      <c r="P14" s="226"/>
      <c r="Q14" s="234">
        <v>2060</v>
      </c>
      <c r="R14" s="752">
        <v>19.786763999615793</v>
      </c>
      <c r="S14" s="746">
        <v>1221</v>
      </c>
      <c r="T14" s="749">
        <v>59.271844660194176</v>
      </c>
      <c r="U14" s="746">
        <v>839</v>
      </c>
      <c r="V14" s="235">
        <v>40.728155339805824</v>
      </c>
      <c r="W14" s="226"/>
      <c r="X14" s="234">
        <v>5740</v>
      </c>
      <c r="Y14" s="752">
        <v>55.133992892133321</v>
      </c>
      <c r="Z14" s="746">
        <v>4497</v>
      </c>
      <c r="AA14" s="749">
        <v>78.344947735191639</v>
      </c>
      <c r="AB14" s="746">
        <v>1243</v>
      </c>
      <c r="AC14" s="235">
        <f t="shared" si="0"/>
        <v>21.655052264808361</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9887</v>
      </c>
      <c r="E15" s="740">
        <f t="shared" si="2"/>
        <v>6006</v>
      </c>
      <c r="F15" s="577">
        <f t="shared" si="3"/>
        <v>60.746434712248409</v>
      </c>
      <c r="G15" s="740">
        <f t="shared" si="4"/>
        <v>3881</v>
      </c>
      <c r="H15" s="237">
        <f t="shared" si="3"/>
        <v>39.253565287751591</v>
      </c>
      <c r="I15" s="226"/>
      <c r="J15" s="234">
        <f t="shared" si="5"/>
        <v>2860</v>
      </c>
      <c r="K15" s="752">
        <f t="shared" si="6"/>
        <v>28.926873672499241</v>
      </c>
      <c r="L15" s="746">
        <v>1157</v>
      </c>
      <c r="M15" s="749">
        <v>40.454545454545453</v>
      </c>
      <c r="N15" s="746">
        <v>1703</v>
      </c>
      <c r="O15" s="235">
        <v>59.545454545454547</v>
      </c>
      <c r="P15" s="226"/>
      <c r="Q15" s="234">
        <v>2031</v>
      </c>
      <c r="R15" s="752">
        <v>20.542126024072012</v>
      </c>
      <c r="S15" s="746">
        <v>1167</v>
      </c>
      <c r="T15" s="749">
        <v>57.459379615952734</v>
      </c>
      <c r="U15" s="746">
        <v>864</v>
      </c>
      <c r="V15" s="235">
        <v>42.540620384047266</v>
      </c>
      <c r="W15" s="226"/>
      <c r="X15" s="234">
        <v>4996</v>
      </c>
      <c r="Y15" s="752">
        <v>50.53100030342874</v>
      </c>
      <c r="Z15" s="746">
        <v>3682</v>
      </c>
      <c r="AA15" s="749">
        <v>73.698959167333868</v>
      </c>
      <c r="AB15" s="746">
        <v>1314</v>
      </c>
      <c r="AC15" s="235">
        <f t="shared" si="0"/>
        <v>26.301040832666132</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14174</v>
      </c>
      <c r="E16" s="740">
        <f t="shared" si="2"/>
        <v>8234</v>
      </c>
      <c r="F16" s="577">
        <f t="shared" si="3"/>
        <v>58.092281642443908</v>
      </c>
      <c r="G16" s="740">
        <f t="shared" si="4"/>
        <v>5940</v>
      </c>
      <c r="H16" s="237">
        <f t="shared" si="3"/>
        <v>41.907718357556092</v>
      </c>
      <c r="I16" s="226"/>
      <c r="J16" s="234">
        <f t="shared" si="5"/>
        <v>5889</v>
      </c>
      <c r="K16" s="752">
        <f t="shared" si="6"/>
        <v>41.547904614082121</v>
      </c>
      <c r="L16" s="746">
        <v>2397</v>
      </c>
      <c r="M16" s="749">
        <v>40.703005603667854</v>
      </c>
      <c r="N16" s="746">
        <v>3492</v>
      </c>
      <c r="O16" s="235">
        <v>59.296994396332146</v>
      </c>
      <c r="P16" s="226"/>
      <c r="Q16" s="234">
        <v>2779</v>
      </c>
      <c r="R16" s="752">
        <v>19.606321433610837</v>
      </c>
      <c r="S16" s="746">
        <v>1702</v>
      </c>
      <c r="T16" s="749">
        <v>61.245052177042105</v>
      </c>
      <c r="U16" s="746">
        <v>1077</v>
      </c>
      <c r="V16" s="235">
        <v>38.754947822957895</v>
      </c>
      <c r="W16" s="226"/>
      <c r="X16" s="234">
        <v>5506</v>
      </c>
      <c r="Y16" s="752">
        <v>38.845773952307042</v>
      </c>
      <c r="Z16" s="746">
        <v>4135</v>
      </c>
      <c r="AA16" s="749">
        <v>75.099891027969491</v>
      </c>
      <c r="AB16" s="746">
        <v>1371</v>
      </c>
      <c r="AC16" s="235">
        <f t="shared" si="0"/>
        <v>24.900108972030512</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7458</v>
      </c>
      <c r="E17" s="741">
        <f t="shared" si="2"/>
        <v>4726</v>
      </c>
      <c r="F17" s="578">
        <f t="shared" si="3"/>
        <v>63.36819522660231</v>
      </c>
      <c r="G17" s="741">
        <f t="shared" si="4"/>
        <v>2732</v>
      </c>
      <c r="H17" s="237">
        <f t="shared" si="3"/>
        <v>36.63180477339769</v>
      </c>
      <c r="I17" s="226"/>
      <c r="J17" s="238">
        <f t="shared" si="5"/>
        <v>1853</v>
      </c>
      <c r="K17" s="753">
        <f t="shared" si="6"/>
        <v>24.845803164387235</v>
      </c>
      <c r="L17" s="741">
        <v>754</v>
      </c>
      <c r="M17" s="578">
        <v>40.690771721532649</v>
      </c>
      <c r="N17" s="741">
        <v>1099</v>
      </c>
      <c r="O17" s="235">
        <v>59.309228278467351</v>
      </c>
      <c r="P17" s="226"/>
      <c r="Q17" s="238">
        <v>1503</v>
      </c>
      <c r="R17" s="753">
        <v>20.152855993563961</v>
      </c>
      <c r="S17" s="741">
        <v>834</v>
      </c>
      <c r="T17" s="578">
        <v>55.489021956087825</v>
      </c>
      <c r="U17" s="741">
        <v>669</v>
      </c>
      <c r="V17" s="235">
        <v>44.510978043912175</v>
      </c>
      <c r="W17" s="226"/>
      <c r="X17" s="238">
        <v>4102</v>
      </c>
      <c r="Y17" s="753">
        <v>55.001340842048805</v>
      </c>
      <c r="Z17" s="741">
        <v>3138</v>
      </c>
      <c r="AA17" s="578">
        <v>76.499268649439301</v>
      </c>
      <c r="AB17" s="741">
        <v>964</v>
      </c>
      <c r="AC17" s="235">
        <f t="shared" si="0"/>
        <v>23.500731350560702</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40147</v>
      </c>
      <c r="E18" s="740">
        <f t="shared" si="2"/>
        <v>25375</v>
      </c>
      <c r="F18" s="577">
        <f t="shared" si="3"/>
        <v>63.205220813510351</v>
      </c>
      <c r="G18" s="740">
        <f t="shared" si="4"/>
        <v>14772</v>
      </c>
      <c r="H18" s="237">
        <f t="shared" si="3"/>
        <v>36.794779186489649</v>
      </c>
      <c r="I18" s="226"/>
      <c r="J18" s="234">
        <f t="shared" si="5"/>
        <v>9288</v>
      </c>
      <c r="K18" s="752">
        <f t="shared" si="6"/>
        <v>23.134978952350114</v>
      </c>
      <c r="L18" s="746">
        <v>3899</v>
      </c>
      <c r="M18" s="749">
        <v>41.978897502153316</v>
      </c>
      <c r="N18" s="746">
        <v>5389</v>
      </c>
      <c r="O18" s="235">
        <v>58.021102497846691</v>
      </c>
      <c r="P18" s="226"/>
      <c r="Q18" s="234">
        <v>6825</v>
      </c>
      <c r="R18" s="752">
        <v>17.000024908461402</v>
      </c>
      <c r="S18" s="746">
        <v>3854</v>
      </c>
      <c r="T18" s="749">
        <v>56.468864468864467</v>
      </c>
      <c r="U18" s="746">
        <v>2971</v>
      </c>
      <c r="V18" s="235">
        <v>43.531135531135526</v>
      </c>
      <c r="W18" s="226"/>
      <c r="X18" s="234">
        <v>24034</v>
      </c>
      <c r="Y18" s="752">
        <v>59.864996139188484</v>
      </c>
      <c r="Z18" s="746">
        <v>17622</v>
      </c>
      <c r="AA18" s="749">
        <v>73.321128401431295</v>
      </c>
      <c r="AB18" s="746">
        <v>6412</v>
      </c>
      <c r="AC18" s="235">
        <f t="shared" si="0"/>
        <v>26.678871598568694</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23612</v>
      </c>
      <c r="E19" s="740">
        <f t="shared" si="2"/>
        <v>14636</v>
      </c>
      <c r="F19" s="577">
        <f t="shared" si="3"/>
        <v>61.985431136710147</v>
      </c>
      <c r="G19" s="740">
        <f t="shared" si="4"/>
        <v>8976</v>
      </c>
      <c r="H19" s="237">
        <f t="shared" si="3"/>
        <v>38.014568863289853</v>
      </c>
      <c r="I19" s="226"/>
      <c r="J19" s="234">
        <f t="shared" si="5"/>
        <v>6198</v>
      </c>
      <c r="K19" s="752">
        <f t="shared" si="6"/>
        <v>26.249364729798408</v>
      </c>
      <c r="L19" s="746">
        <v>2545</v>
      </c>
      <c r="M19" s="749">
        <v>41.06163278476928</v>
      </c>
      <c r="N19" s="746">
        <v>3653</v>
      </c>
      <c r="O19" s="235">
        <v>58.938367215230727</v>
      </c>
      <c r="P19" s="226"/>
      <c r="Q19" s="234">
        <v>4127</v>
      </c>
      <c r="R19" s="752">
        <v>17.478400813145857</v>
      </c>
      <c r="S19" s="746">
        <v>2469</v>
      </c>
      <c r="T19" s="749">
        <v>59.825539132541792</v>
      </c>
      <c r="U19" s="746">
        <v>1658</v>
      </c>
      <c r="V19" s="235">
        <v>40.174460867458201</v>
      </c>
      <c r="W19" s="226"/>
      <c r="X19" s="234">
        <v>13287</v>
      </c>
      <c r="Y19" s="752">
        <v>56.272234457055738</v>
      </c>
      <c r="Z19" s="746">
        <v>9622</v>
      </c>
      <c r="AA19" s="749">
        <v>72.416647851283216</v>
      </c>
      <c r="AB19" s="746">
        <v>3665</v>
      </c>
      <c r="AC19" s="235">
        <f t="shared" si="0"/>
        <v>27.583352148716788</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82563</v>
      </c>
      <c r="E20" s="740">
        <f t="shared" si="2"/>
        <v>52832</v>
      </c>
      <c r="F20" s="577">
        <f t="shared" si="3"/>
        <v>63.989922846795778</v>
      </c>
      <c r="G20" s="740">
        <f t="shared" si="4"/>
        <v>29731</v>
      </c>
      <c r="H20" s="237">
        <f t="shared" si="3"/>
        <v>36.010077153204215</v>
      </c>
      <c r="I20" s="226"/>
      <c r="J20" s="234">
        <f t="shared" si="5"/>
        <v>19435</v>
      </c>
      <c r="K20" s="752">
        <f t="shared" si="6"/>
        <v>23.539600062982206</v>
      </c>
      <c r="L20" s="746">
        <v>7936</v>
      </c>
      <c r="M20" s="749">
        <v>40.833547723179834</v>
      </c>
      <c r="N20" s="746">
        <v>11499</v>
      </c>
      <c r="O20" s="235">
        <v>59.166452276820166</v>
      </c>
      <c r="P20" s="226"/>
      <c r="Q20" s="234">
        <v>15699</v>
      </c>
      <c r="R20" s="752">
        <v>19.014570691471967</v>
      </c>
      <c r="S20" s="746">
        <v>9214</v>
      </c>
      <c r="T20" s="749">
        <v>58.69163640996242</v>
      </c>
      <c r="U20" s="746">
        <v>6485</v>
      </c>
      <c r="V20" s="235">
        <v>41.308363590037587</v>
      </c>
      <c r="W20" s="226"/>
      <c r="X20" s="234">
        <v>47429</v>
      </c>
      <c r="Y20" s="752">
        <v>57.445829245545823</v>
      </c>
      <c r="Z20" s="746">
        <v>35682</v>
      </c>
      <c r="AA20" s="749">
        <v>75.232452718800729</v>
      </c>
      <c r="AB20" s="746">
        <v>11747</v>
      </c>
      <c r="AC20" s="235">
        <f t="shared" si="0"/>
        <v>24.767547281199267</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54269</v>
      </c>
      <c r="E21" s="740">
        <f t="shared" si="2"/>
        <v>33694</v>
      </c>
      <c r="F21" s="577">
        <f t="shared" si="3"/>
        <v>62.087011000755496</v>
      </c>
      <c r="G21" s="740">
        <f t="shared" si="4"/>
        <v>20575</v>
      </c>
      <c r="H21" s="237">
        <f t="shared" si="3"/>
        <v>37.912988999244504</v>
      </c>
      <c r="I21" s="226"/>
      <c r="J21" s="234">
        <f t="shared" si="5"/>
        <v>14808</v>
      </c>
      <c r="K21" s="752">
        <f t="shared" si="6"/>
        <v>27.286296043781899</v>
      </c>
      <c r="L21" s="746">
        <v>6010</v>
      </c>
      <c r="M21" s="749">
        <v>40.586169638033496</v>
      </c>
      <c r="N21" s="746">
        <v>8798</v>
      </c>
      <c r="O21" s="235">
        <v>59.413830361966504</v>
      </c>
      <c r="P21" s="226"/>
      <c r="Q21" s="234">
        <v>10915</v>
      </c>
      <c r="R21" s="752">
        <v>20.112771563876247</v>
      </c>
      <c r="S21" s="746">
        <v>6479</v>
      </c>
      <c r="T21" s="749">
        <v>59.358680714612923</v>
      </c>
      <c r="U21" s="746">
        <v>4436</v>
      </c>
      <c r="V21" s="235">
        <v>40.641319285387084</v>
      </c>
      <c r="W21" s="226"/>
      <c r="X21" s="234">
        <v>28546</v>
      </c>
      <c r="Y21" s="752">
        <v>52.600932392341846</v>
      </c>
      <c r="Z21" s="746">
        <v>21205</v>
      </c>
      <c r="AA21" s="749">
        <v>74.28361241504939</v>
      </c>
      <c r="AB21" s="746">
        <v>7341</v>
      </c>
      <c r="AC21" s="235">
        <f t="shared" si="0"/>
        <v>25.716387584950606</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11741</v>
      </c>
      <c r="E22" s="740">
        <f t="shared" si="2"/>
        <v>7505</v>
      </c>
      <c r="F22" s="577">
        <f t="shared" si="3"/>
        <v>63.921301422366071</v>
      </c>
      <c r="G22" s="740">
        <f t="shared" si="4"/>
        <v>4236</v>
      </c>
      <c r="H22" s="237">
        <f t="shared" si="3"/>
        <v>36.078698577633936</v>
      </c>
      <c r="I22" s="226"/>
      <c r="J22" s="234">
        <f t="shared" si="5"/>
        <v>3099</v>
      </c>
      <c r="K22" s="752">
        <f t="shared" si="6"/>
        <v>26.394685290861087</v>
      </c>
      <c r="L22" s="746">
        <v>1313</v>
      </c>
      <c r="M22" s="749">
        <v>42.368505969667638</v>
      </c>
      <c r="N22" s="746">
        <v>1786</v>
      </c>
      <c r="O22" s="235">
        <v>57.631494030332362</v>
      </c>
      <c r="P22" s="226"/>
      <c r="Q22" s="234">
        <v>2216</v>
      </c>
      <c r="R22" s="752">
        <v>18.874031172813218</v>
      </c>
      <c r="S22" s="746">
        <v>1362</v>
      </c>
      <c r="T22" s="749">
        <v>61.462093862815884</v>
      </c>
      <c r="U22" s="746">
        <v>854</v>
      </c>
      <c r="V22" s="235">
        <v>38.537906137184116</v>
      </c>
      <c r="W22" s="226"/>
      <c r="X22" s="234">
        <v>6426</v>
      </c>
      <c r="Y22" s="752">
        <v>54.731283536325691</v>
      </c>
      <c r="Z22" s="746">
        <v>4830</v>
      </c>
      <c r="AA22" s="749">
        <v>75.16339869281046</v>
      </c>
      <c r="AB22" s="746">
        <v>1596</v>
      </c>
      <c r="AC22" s="235">
        <f t="shared" si="0"/>
        <v>24.836601307189543</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25444</v>
      </c>
      <c r="E23" s="740">
        <f t="shared" si="2"/>
        <v>15709</v>
      </c>
      <c r="F23" s="577">
        <f t="shared" si="3"/>
        <v>61.739506366923436</v>
      </c>
      <c r="G23" s="740">
        <f t="shared" si="4"/>
        <v>9735</v>
      </c>
      <c r="H23" s="237">
        <f t="shared" si="3"/>
        <v>38.260493633076557</v>
      </c>
      <c r="I23" s="226"/>
      <c r="J23" s="234">
        <f t="shared" si="5"/>
        <v>7589</v>
      </c>
      <c r="K23" s="752">
        <f t="shared" si="6"/>
        <v>29.826285175286905</v>
      </c>
      <c r="L23" s="746">
        <v>2937</v>
      </c>
      <c r="M23" s="749">
        <v>38.700751087099746</v>
      </c>
      <c r="N23" s="746">
        <v>4652</v>
      </c>
      <c r="O23" s="235">
        <v>61.299248912900254</v>
      </c>
      <c r="P23" s="226"/>
      <c r="Q23" s="234">
        <v>4799</v>
      </c>
      <c r="R23" s="752">
        <v>18.861028140229525</v>
      </c>
      <c r="S23" s="746">
        <v>2835</v>
      </c>
      <c r="T23" s="749">
        <v>59.074807251510734</v>
      </c>
      <c r="U23" s="746">
        <v>1964</v>
      </c>
      <c r="V23" s="235">
        <v>40.925192748489266</v>
      </c>
      <c r="W23" s="226"/>
      <c r="X23" s="234">
        <v>13056</v>
      </c>
      <c r="Y23" s="752">
        <v>51.31268668448358</v>
      </c>
      <c r="Z23" s="746">
        <v>9937</v>
      </c>
      <c r="AA23" s="749">
        <v>76.110600490196077</v>
      </c>
      <c r="AB23" s="746">
        <v>3119</v>
      </c>
      <c r="AC23" s="235">
        <f t="shared" si="0"/>
        <v>23.889399509803923</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65959</v>
      </c>
      <c r="E24" s="740">
        <f t="shared" si="2"/>
        <v>42511</v>
      </c>
      <c r="F24" s="577">
        <f t="shared" si="3"/>
        <v>64.450643581618877</v>
      </c>
      <c r="G24" s="740">
        <f t="shared" si="4"/>
        <v>23448</v>
      </c>
      <c r="H24" s="237">
        <f t="shared" si="3"/>
        <v>35.549356418381116</v>
      </c>
      <c r="I24" s="226"/>
      <c r="J24" s="234">
        <f t="shared" si="5"/>
        <v>19255</v>
      </c>
      <c r="K24" s="752">
        <f t="shared" si="6"/>
        <v>29.192377082733213</v>
      </c>
      <c r="L24" s="746">
        <v>8745</v>
      </c>
      <c r="M24" s="749">
        <v>45.416774863671769</v>
      </c>
      <c r="N24" s="746">
        <v>10510</v>
      </c>
      <c r="O24" s="235">
        <v>54.583225136328231</v>
      </c>
      <c r="P24" s="226"/>
      <c r="Q24" s="234">
        <v>11779</v>
      </c>
      <c r="R24" s="752">
        <v>17.858063342379356</v>
      </c>
      <c r="S24" s="746">
        <v>7321</v>
      </c>
      <c r="T24" s="749">
        <v>62.152984124288992</v>
      </c>
      <c r="U24" s="746">
        <v>4458</v>
      </c>
      <c r="V24" s="235">
        <v>37.847015875711008</v>
      </c>
      <c r="W24" s="226"/>
      <c r="X24" s="234">
        <v>34925</v>
      </c>
      <c r="Y24" s="752">
        <v>52.949559574887431</v>
      </c>
      <c r="Z24" s="746">
        <v>26445</v>
      </c>
      <c r="AA24" s="749">
        <v>75.719398711524704</v>
      </c>
      <c r="AB24" s="746">
        <v>8480</v>
      </c>
      <c r="AC24" s="235">
        <f t="shared" si="0"/>
        <v>24.280601288475303</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16048</v>
      </c>
      <c r="E25" s="740">
        <f t="shared" si="2"/>
        <v>8930</v>
      </c>
      <c r="F25" s="577">
        <f t="shared" si="3"/>
        <v>55.64556331006979</v>
      </c>
      <c r="G25" s="740">
        <f t="shared" si="4"/>
        <v>7118</v>
      </c>
      <c r="H25" s="237">
        <f t="shared" si="3"/>
        <v>44.35443668993021</v>
      </c>
      <c r="I25" s="226"/>
      <c r="J25" s="234">
        <f t="shared" si="5"/>
        <v>6756</v>
      </c>
      <c r="K25" s="752">
        <f t="shared" si="6"/>
        <v>42.098703888334995</v>
      </c>
      <c r="L25" s="746">
        <v>2513</v>
      </c>
      <c r="M25" s="749">
        <v>37.196566015393721</v>
      </c>
      <c r="N25" s="746">
        <v>4243</v>
      </c>
      <c r="O25" s="235">
        <v>62.803433984606272</v>
      </c>
      <c r="P25" s="226"/>
      <c r="Q25" s="234">
        <v>2981</v>
      </c>
      <c r="R25" s="752">
        <v>18.575523429710866</v>
      </c>
      <c r="S25" s="746">
        <v>1677</v>
      </c>
      <c r="T25" s="749">
        <v>56.25628983562563</v>
      </c>
      <c r="U25" s="746">
        <v>1304</v>
      </c>
      <c r="V25" s="235">
        <v>43.74371016437437</v>
      </c>
      <c r="W25" s="226"/>
      <c r="X25" s="234">
        <v>6311</v>
      </c>
      <c r="Y25" s="752">
        <v>39.325772681954135</v>
      </c>
      <c r="Z25" s="746">
        <v>4740</v>
      </c>
      <c r="AA25" s="749">
        <v>75.106956108382192</v>
      </c>
      <c r="AB25" s="746">
        <v>1571</v>
      </c>
      <c r="AC25" s="235">
        <f t="shared" si="0"/>
        <v>24.893043891617811</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6179</v>
      </c>
      <c r="E26" s="742">
        <f t="shared" si="2"/>
        <v>3933</v>
      </c>
      <c r="F26" s="579">
        <f t="shared" si="3"/>
        <v>63.651076225926531</v>
      </c>
      <c r="G26" s="742">
        <f t="shared" si="4"/>
        <v>2246</v>
      </c>
      <c r="H26" s="237">
        <f t="shared" si="3"/>
        <v>36.348923774073477</v>
      </c>
      <c r="I26" s="226"/>
      <c r="J26" s="238">
        <f t="shared" si="5"/>
        <v>1138</v>
      </c>
      <c r="K26" s="753">
        <f t="shared" si="6"/>
        <v>18.417219614824408</v>
      </c>
      <c r="L26" s="741">
        <v>435</v>
      </c>
      <c r="M26" s="578">
        <v>38.224956063268891</v>
      </c>
      <c r="N26" s="741">
        <v>703</v>
      </c>
      <c r="O26" s="235">
        <v>61.775043936731109</v>
      </c>
      <c r="P26" s="226"/>
      <c r="Q26" s="238">
        <v>871</v>
      </c>
      <c r="R26" s="753">
        <v>14.096132060203917</v>
      </c>
      <c r="S26" s="741">
        <v>459</v>
      </c>
      <c r="T26" s="578">
        <v>52.698048220436277</v>
      </c>
      <c r="U26" s="741">
        <v>412</v>
      </c>
      <c r="V26" s="235">
        <v>47.301951779563723</v>
      </c>
      <c r="W26" s="226"/>
      <c r="X26" s="238">
        <v>4170</v>
      </c>
      <c r="Y26" s="753">
        <v>67.486648324971682</v>
      </c>
      <c r="Z26" s="741">
        <v>3039</v>
      </c>
      <c r="AA26" s="578">
        <v>72.877697841726615</v>
      </c>
      <c r="AB26" s="741">
        <v>1131</v>
      </c>
      <c r="AC26" s="235">
        <f t="shared" si="0"/>
        <v>27.122302158273381</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22838</v>
      </c>
      <c r="E27" s="742">
        <f t="shared" si="2"/>
        <v>14053</v>
      </c>
      <c r="F27" s="579">
        <f t="shared" si="3"/>
        <v>61.533409230230319</v>
      </c>
      <c r="G27" s="742">
        <f t="shared" si="4"/>
        <v>8785</v>
      </c>
      <c r="H27" s="237">
        <f t="shared" si="3"/>
        <v>38.466590769769681</v>
      </c>
      <c r="I27" s="226"/>
      <c r="J27" s="238">
        <f t="shared" si="5"/>
        <v>5846</v>
      </c>
      <c r="K27" s="753">
        <f t="shared" si="6"/>
        <v>25.597688063753392</v>
      </c>
      <c r="L27" s="741">
        <v>2240</v>
      </c>
      <c r="M27" s="578">
        <v>38.316797810468692</v>
      </c>
      <c r="N27" s="741">
        <v>3606</v>
      </c>
      <c r="O27" s="235">
        <v>61.683202189531308</v>
      </c>
      <c r="P27" s="226"/>
      <c r="Q27" s="238">
        <v>4121</v>
      </c>
      <c r="R27" s="753">
        <v>18.04448725807864</v>
      </c>
      <c r="S27" s="741">
        <v>2253</v>
      </c>
      <c r="T27" s="578">
        <v>54.671196311574867</v>
      </c>
      <c r="U27" s="741">
        <v>1868</v>
      </c>
      <c r="V27" s="235">
        <v>45.32880368842514</v>
      </c>
      <c r="W27" s="226"/>
      <c r="X27" s="238">
        <v>12871</v>
      </c>
      <c r="Y27" s="753">
        <v>56.357824678167965</v>
      </c>
      <c r="Z27" s="741">
        <v>9560</v>
      </c>
      <c r="AA27" s="578">
        <v>74.275503068914617</v>
      </c>
      <c r="AB27" s="741">
        <v>3311</v>
      </c>
      <c r="AC27" s="235">
        <f t="shared" si="0"/>
        <v>25.724496931085383</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3849</v>
      </c>
      <c r="E28" s="742">
        <f t="shared" si="2"/>
        <v>2509</v>
      </c>
      <c r="F28" s="579">
        <f t="shared" si="3"/>
        <v>65.185762535723569</v>
      </c>
      <c r="G28" s="742">
        <f t="shared" si="4"/>
        <v>1340</v>
      </c>
      <c r="H28" s="243">
        <f t="shared" si="3"/>
        <v>34.814237464276438</v>
      </c>
      <c r="I28" s="226"/>
      <c r="J28" s="238">
        <f t="shared" si="5"/>
        <v>655</v>
      </c>
      <c r="K28" s="753">
        <f t="shared" si="6"/>
        <v>17.017407118732137</v>
      </c>
      <c r="L28" s="741">
        <v>269</v>
      </c>
      <c r="M28" s="578">
        <v>41.068702290076338</v>
      </c>
      <c r="N28" s="741">
        <v>386</v>
      </c>
      <c r="O28" s="242">
        <v>58.931297709923669</v>
      </c>
      <c r="P28" s="226"/>
      <c r="Q28" s="238">
        <v>645</v>
      </c>
      <c r="R28" s="753">
        <v>16.757599376461418</v>
      </c>
      <c r="S28" s="741">
        <v>356</v>
      </c>
      <c r="T28" s="578">
        <v>55.193798449612409</v>
      </c>
      <c r="U28" s="741">
        <v>289</v>
      </c>
      <c r="V28" s="242">
        <v>44.806201550387598</v>
      </c>
      <c r="W28" s="226"/>
      <c r="X28" s="238">
        <v>2549</v>
      </c>
      <c r="Y28" s="753">
        <v>66.224993504806434</v>
      </c>
      <c r="Z28" s="741">
        <v>1884</v>
      </c>
      <c r="AA28" s="578">
        <v>73.911337779521375</v>
      </c>
      <c r="AB28" s="741">
        <v>665</v>
      </c>
      <c r="AC28" s="242">
        <f t="shared" si="0"/>
        <v>26.088662220478621</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1252</v>
      </c>
      <c r="E29" s="743">
        <f t="shared" si="2"/>
        <v>669</v>
      </c>
      <c r="F29" s="580">
        <f t="shared" si="3"/>
        <v>53.43450479233227</v>
      </c>
      <c r="G29" s="743">
        <f t="shared" si="4"/>
        <v>583</v>
      </c>
      <c r="H29" s="248">
        <f t="shared" si="3"/>
        <v>46.565495207667738</v>
      </c>
      <c r="I29" s="226"/>
      <c r="J29" s="245">
        <f t="shared" si="5"/>
        <v>731</v>
      </c>
      <c r="K29" s="754">
        <f t="shared" si="6"/>
        <v>58.386581469648554</v>
      </c>
      <c r="L29" s="747">
        <v>264</v>
      </c>
      <c r="M29" s="750">
        <v>36.114911080711352</v>
      </c>
      <c r="N29" s="747">
        <v>467</v>
      </c>
      <c r="O29" s="246">
        <v>63.885088919288648</v>
      </c>
      <c r="P29" s="226"/>
      <c r="Q29" s="245">
        <v>178</v>
      </c>
      <c r="R29" s="754">
        <v>14.217252396166133</v>
      </c>
      <c r="S29" s="747">
        <v>131</v>
      </c>
      <c r="T29" s="750">
        <v>73.595505617977537</v>
      </c>
      <c r="U29" s="747">
        <v>47</v>
      </c>
      <c r="V29" s="246">
        <v>26.40449438202247</v>
      </c>
      <c r="W29" s="226"/>
      <c r="X29" s="245">
        <v>343</v>
      </c>
      <c r="Y29" s="754">
        <v>27.3961661341853</v>
      </c>
      <c r="Z29" s="747">
        <v>274</v>
      </c>
      <c r="AA29" s="750">
        <v>79.883381924198247</v>
      </c>
      <c r="AB29" s="747">
        <v>69</v>
      </c>
      <c r="AC29" s="246">
        <f t="shared" si="0"/>
        <v>20.11661807580175</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541109</v>
      </c>
      <c r="E31" s="744">
        <f>L31+S31+Z31</f>
        <v>340223</v>
      </c>
      <c r="F31" s="409">
        <f>E31/$D31*100</f>
        <v>62.875132367046191</v>
      </c>
      <c r="G31" s="744">
        <f>N31+U31+AB31</f>
        <v>200886</v>
      </c>
      <c r="H31" s="255">
        <f>G31/$D31*100</f>
        <v>37.124867632953809</v>
      </c>
      <c r="I31" s="211"/>
      <c r="J31" s="253">
        <f>SUM(J12:J29)</f>
        <v>150414</v>
      </c>
      <c r="K31" s="755">
        <f>J31/$D31*100</f>
        <v>27.797356909606012</v>
      </c>
      <c r="L31" s="744">
        <f>SUM(L12:L29)</f>
        <v>61719</v>
      </c>
      <c r="M31" s="409">
        <f t="shared" ref="M31:O31" si="7">L31/$J31*100</f>
        <v>41.032749611073442</v>
      </c>
      <c r="N31" s="744">
        <f>SUM(N12:N29)</f>
        <v>88695</v>
      </c>
      <c r="O31" s="254">
        <f t="shared" si="7"/>
        <v>58.967250388926558</v>
      </c>
      <c r="P31" s="211"/>
      <c r="Q31" s="253">
        <f>SUM(Q12:Q29)</f>
        <v>102380</v>
      </c>
      <c r="R31" s="755">
        <f>Q31/$D31*100</f>
        <v>18.920402358859306</v>
      </c>
      <c r="S31" s="744">
        <f>SUM(S12:S29)</f>
        <v>62006</v>
      </c>
      <c r="T31" s="409">
        <f>S31/$Q31*100</f>
        <v>60.564563391287365</v>
      </c>
      <c r="U31" s="744">
        <f>SUM(U12:U29)</f>
        <v>40374</v>
      </c>
      <c r="V31" s="254">
        <f>U31/$Q31*100</f>
        <v>39.435436608712635</v>
      </c>
      <c r="W31" s="211"/>
      <c r="X31" s="253">
        <f>SUM(X12:X29)</f>
        <v>288315</v>
      </c>
      <c r="Y31" s="755">
        <f>X31/$D31*100</f>
        <v>53.282240731534678</v>
      </c>
      <c r="Z31" s="744">
        <f>SUM(Z12:Z29)</f>
        <v>216498</v>
      </c>
      <c r="AA31" s="409">
        <f>Z31/$X31*100</f>
        <v>75.090786119348635</v>
      </c>
      <c r="AB31" s="744">
        <f>SUM(AB12:AB29)</f>
        <v>71817</v>
      </c>
      <c r="AC31" s="254">
        <f>AB31/$X31*100</f>
        <v>24.909213880651372</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71"/>
      <c r="C34" s="1071"/>
      <c r="D34" s="1071"/>
      <c r="E34" s="1071"/>
      <c r="F34" s="1071"/>
      <c r="G34" s="1071"/>
      <c r="H34" s="1071"/>
    </row>
    <row r="35" spans="2:14" ht="29.25" customHeight="1" x14ac:dyDescent="0.2">
      <c r="B35" s="1078"/>
      <c r="C35" s="1078"/>
      <c r="D35" s="1078"/>
      <c r="E35" s="737"/>
      <c r="F35" s="737"/>
      <c r="G35" s="737"/>
      <c r="H35" s="262"/>
      <c r="I35" s="262"/>
      <c r="J35" s="262"/>
      <c r="K35" s="262"/>
      <c r="L35" s="262"/>
      <c r="M35" s="262"/>
      <c r="N35" s="262"/>
    </row>
    <row r="36" spans="2:14" ht="4.5" customHeight="1" x14ac:dyDescent="0.2">
      <c r="B36" s="1079"/>
      <c r="C36" s="1079"/>
      <c r="D36" s="1079"/>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53</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7"/>
      <c r="C2" s="1047"/>
    </row>
    <row r="3" spans="1:53" s="208" customFormat="1" ht="4.5" customHeight="1" x14ac:dyDescent="0.2">
      <c r="B3" s="1048"/>
      <c r="C3" s="1048"/>
    </row>
    <row r="4" spans="1:53" s="208" customFormat="1" ht="17.25" customHeight="1" x14ac:dyDescent="0.2">
      <c r="A4" s="1048" t="s">
        <v>433</v>
      </c>
      <c r="B4" s="1048"/>
      <c r="C4" s="1048"/>
      <c r="D4" s="1048"/>
      <c r="E4" s="1048"/>
      <c r="F4" s="1048"/>
      <c r="G4" s="1048"/>
      <c r="H4" s="1048"/>
      <c r="I4" s="1048"/>
      <c r="J4" s="1048"/>
      <c r="K4" s="1048"/>
      <c r="L4" s="1048"/>
      <c r="M4" s="1048"/>
      <c r="N4" s="1048"/>
      <c r="O4" s="1048"/>
      <c r="P4" s="1048"/>
      <c r="Q4" s="1048"/>
      <c r="R4" s="1048"/>
      <c r="S4" s="1048"/>
      <c r="T4" s="1048"/>
      <c r="U4" s="1048"/>
      <c r="V4" s="1048"/>
      <c r="W4" s="1048"/>
      <c r="X4" s="1048"/>
      <c r="Y4" s="1048"/>
      <c r="Z4" s="1048"/>
      <c r="AA4" s="1048"/>
      <c r="AB4" s="1048"/>
      <c r="AC4" s="1048"/>
    </row>
    <row r="5" spans="1:53" s="208" customFormat="1" ht="17.25" customHeight="1" x14ac:dyDescent="0.2">
      <c r="B5" s="1049" t="str">
        <f>porsaad!B6</f>
        <v>Situación a 30 de noviembre de 2023</v>
      </c>
      <c r="C5" s="1049"/>
      <c r="D5" s="1049"/>
      <c r="E5" s="1049"/>
      <c r="F5" s="1049"/>
      <c r="G5" s="1049"/>
      <c r="H5" s="1049"/>
      <c r="I5" s="1049"/>
      <c r="J5" s="1049"/>
      <c r="K5" s="1049"/>
      <c r="L5" s="1049"/>
      <c r="M5" s="1049"/>
      <c r="N5" s="1049"/>
      <c r="O5" s="1049"/>
      <c r="P5" s="1049"/>
      <c r="Q5" s="1049"/>
      <c r="R5" s="1049"/>
      <c r="S5" s="1049"/>
      <c r="T5" s="1049"/>
      <c r="U5" s="1049"/>
      <c r="V5" s="1049"/>
      <c r="W5" s="1049"/>
      <c r="X5" s="1049"/>
      <c r="Y5" s="1049"/>
      <c r="Z5" s="1049"/>
      <c r="AA5" s="1049"/>
      <c r="AB5" s="1049"/>
      <c r="AC5" s="1049"/>
    </row>
    <row r="6" spans="1:53" s="208" customFormat="1" ht="6" customHeight="1" x14ac:dyDescent="0.2"/>
    <row r="7" spans="1:53" s="213" customFormat="1" ht="12.75" customHeight="1" x14ac:dyDescent="0.2">
      <c r="A7" s="209"/>
      <c r="B7" s="1050" t="s">
        <v>15</v>
      </c>
      <c r="C7" s="211"/>
      <c r="D7" s="1053" t="s">
        <v>274</v>
      </c>
      <c r="E7" s="1054"/>
      <c r="F7" s="1054"/>
      <c r="G7" s="1054"/>
      <c r="H7" s="1054"/>
      <c r="I7" s="568"/>
      <c r="J7" s="1057"/>
      <c r="K7" s="1057"/>
      <c r="L7" s="1057"/>
      <c r="M7" s="1057"/>
      <c r="N7" s="1057"/>
      <c r="O7" s="1057"/>
      <c r="P7" s="568"/>
      <c r="Q7" s="1057"/>
      <c r="R7" s="1057"/>
      <c r="S7" s="1057"/>
      <c r="T7" s="1057"/>
      <c r="U7" s="1057"/>
      <c r="V7" s="1057"/>
      <c r="W7" s="568"/>
      <c r="X7" s="1057"/>
      <c r="Y7" s="1057"/>
      <c r="Z7" s="1057"/>
      <c r="AA7" s="1057"/>
      <c r="AB7" s="1057"/>
      <c r="AC7" s="1058"/>
      <c r="AD7" s="430"/>
      <c r="AE7" s="430"/>
      <c r="AF7" s="431"/>
      <c r="AG7" s="431"/>
      <c r="AH7" s="431"/>
      <c r="AI7" s="431"/>
      <c r="AJ7" s="431"/>
      <c r="AK7" s="431"/>
      <c r="AL7" s="432"/>
    </row>
    <row r="8" spans="1:53" s="213" customFormat="1" ht="33.75" customHeight="1" x14ac:dyDescent="0.2">
      <c r="A8" s="209"/>
      <c r="B8" s="1051"/>
      <c r="C8" s="211"/>
      <c r="D8" s="1055"/>
      <c r="E8" s="1056"/>
      <c r="F8" s="1056"/>
      <c r="G8" s="1056"/>
      <c r="H8" s="1056"/>
      <c r="I8" s="501"/>
      <c r="J8" s="1059" t="s">
        <v>275</v>
      </c>
      <c r="K8" s="1057"/>
      <c r="L8" s="1057"/>
      <c r="M8" s="1057"/>
      <c r="N8" s="1057"/>
      <c r="O8" s="1058"/>
      <c r="P8" s="211"/>
      <c r="Q8" s="1059" t="s">
        <v>276</v>
      </c>
      <c r="R8" s="1057"/>
      <c r="S8" s="1057"/>
      <c r="T8" s="1057"/>
      <c r="U8" s="1057"/>
      <c r="V8" s="1058"/>
      <c r="W8" s="211"/>
      <c r="X8" s="1059" t="s">
        <v>277</v>
      </c>
      <c r="Y8" s="1057"/>
      <c r="Z8" s="1057"/>
      <c r="AA8" s="1057"/>
      <c r="AB8" s="1057"/>
      <c r="AC8" s="1058"/>
      <c r="AD8" s="430"/>
      <c r="AE8" s="430"/>
      <c r="AF8" s="431"/>
      <c r="AG8" s="431"/>
      <c r="AH8" s="431"/>
      <c r="AI8" s="431"/>
      <c r="AJ8" s="431"/>
      <c r="AK8" s="431"/>
      <c r="AL8" s="432"/>
    </row>
    <row r="9" spans="1:53" s="213" customFormat="1" ht="21.75" customHeight="1" x14ac:dyDescent="0.2">
      <c r="A9" s="209"/>
      <c r="B9" s="1051"/>
      <c r="C9" s="211"/>
      <c r="D9" s="1060" t="s">
        <v>12</v>
      </c>
      <c r="E9" s="1062" t="s">
        <v>27</v>
      </c>
      <c r="F9" s="1063"/>
      <c r="G9" s="1063" t="s">
        <v>26</v>
      </c>
      <c r="H9" s="1064"/>
      <c r="I9" s="211"/>
      <c r="J9" s="1065" t="s">
        <v>12</v>
      </c>
      <c r="K9" s="1067" t="s">
        <v>278</v>
      </c>
      <c r="L9" s="1062" t="s">
        <v>27</v>
      </c>
      <c r="M9" s="1063"/>
      <c r="N9" s="1063" t="s">
        <v>26</v>
      </c>
      <c r="O9" s="1064"/>
      <c r="P9" s="211"/>
      <c r="Q9" s="1065" t="s">
        <v>12</v>
      </c>
      <c r="R9" s="1067" t="s">
        <v>278</v>
      </c>
      <c r="S9" s="1062" t="s">
        <v>27</v>
      </c>
      <c r="T9" s="1063"/>
      <c r="U9" s="1063" t="s">
        <v>26</v>
      </c>
      <c r="V9" s="1064"/>
      <c r="W9" s="211"/>
      <c r="X9" s="1065" t="s">
        <v>12</v>
      </c>
      <c r="Y9" s="1067" t="s">
        <v>278</v>
      </c>
      <c r="Z9" s="1062" t="s">
        <v>27</v>
      </c>
      <c r="AA9" s="1063"/>
      <c r="AB9" s="1063" t="s">
        <v>26</v>
      </c>
      <c r="AC9" s="1064"/>
      <c r="AD9" s="430"/>
      <c r="AE9" s="430"/>
      <c r="AF9" s="431"/>
      <c r="AG9" s="431"/>
      <c r="AH9" s="431"/>
      <c r="AI9" s="431"/>
      <c r="AJ9" s="431"/>
      <c r="AK9" s="431"/>
      <c r="AL9" s="432"/>
    </row>
    <row r="10" spans="1:53" s="219" customFormat="1" ht="36.75" customHeight="1" x14ac:dyDescent="0.2">
      <c r="A10" s="214"/>
      <c r="B10" s="1052"/>
      <c r="C10" s="216"/>
      <c r="D10" s="1061"/>
      <c r="E10" s="408" t="s">
        <v>12</v>
      </c>
      <c r="F10" s="807" t="s">
        <v>278</v>
      </c>
      <c r="G10" s="408" t="s">
        <v>12</v>
      </c>
      <c r="H10" s="271" t="s">
        <v>278</v>
      </c>
      <c r="I10" s="216"/>
      <c r="J10" s="1066"/>
      <c r="K10" s="1068"/>
      <c r="L10" s="408" t="s">
        <v>12</v>
      </c>
      <c r="M10" s="807" t="s">
        <v>278</v>
      </c>
      <c r="N10" s="408" t="s">
        <v>12</v>
      </c>
      <c r="O10" s="271" t="s">
        <v>278</v>
      </c>
      <c r="P10" s="216"/>
      <c r="Q10" s="1066"/>
      <c r="R10" s="1068"/>
      <c r="S10" s="408" t="s">
        <v>12</v>
      </c>
      <c r="T10" s="807" t="s">
        <v>278</v>
      </c>
      <c r="U10" s="408" t="s">
        <v>12</v>
      </c>
      <c r="V10" s="271" t="s">
        <v>278</v>
      </c>
      <c r="W10" s="216"/>
      <c r="X10" s="1066"/>
      <c r="Y10" s="1068"/>
      <c r="Z10" s="408" t="s">
        <v>12</v>
      </c>
      <c r="AA10" s="807"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71675</v>
      </c>
      <c r="E12" s="739">
        <f>L12+S12+Z12</f>
        <v>47102</v>
      </c>
      <c r="F12" s="748">
        <f>E12/$D12*100</f>
        <v>65.716079525636545</v>
      </c>
      <c r="G12" s="739">
        <f>N12+U12+AB12</f>
        <v>24573</v>
      </c>
      <c r="H12" s="230">
        <f>G12/$D12*100</f>
        <v>34.283920474363441</v>
      </c>
      <c r="I12" s="226"/>
      <c r="J12" s="227">
        <f>L12+N12</f>
        <v>17950</v>
      </c>
      <c r="K12" s="751">
        <f>J12/$D12*100</f>
        <v>25.04359958144402</v>
      </c>
      <c r="L12" s="745">
        <v>7762</v>
      </c>
      <c r="M12" s="748">
        <v>43.242339832869078</v>
      </c>
      <c r="N12" s="745">
        <v>10188</v>
      </c>
      <c r="O12" s="228">
        <v>56.757660167130922</v>
      </c>
      <c r="P12" s="226"/>
      <c r="Q12" s="227">
        <v>18300</v>
      </c>
      <c r="R12" s="751">
        <v>25.531914893617021</v>
      </c>
      <c r="S12" s="745">
        <v>13512</v>
      </c>
      <c r="T12" s="748">
        <v>73.836065573770497</v>
      </c>
      <c r="U12" s="745">
        <v>4788</v>
      </c>
      <c r="V12" s="228">
        <v>26.163934426229506</v>
      </c>
      <c r="W12" s="226"/>
      <c r="X12" s="227">
        <v>35425</v>
      </c>
      <c r="Y12" s="751">
        <v>49.424485524938959</v>
      </c>
      <c r="Z12" s="745">
        <v>25828</v>
      </c>
      <c r="AA12" s="748">
        <v>72.90896259703598</v>
      </c>
      <c r="AB12" s="745">
        <v>9597</v>
      </c>
      <c r="AC12" s="228">
        <f t="shared" ref="AC12:AC29" si="0">AB12/$X12*100</f>
        <v>27.091037402964009</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13651</v>
      </c>
      <c r="E13" s="740">
        <f t="shared" ref="E13:E29" si="2">L13+S13+Z13</f>
        <v>8834</v>
      </c>
      <c r="F13" s="577">
        <f t="shared" ref="F13:H29" si="3">E13/$D13*100</f>
        <v>64.713207823602673</v>
      </c>
      <c r="G13" s="740">
        <f t="shared" ref="G13:G29" si="4">N13+U13+AB13</f>
        <v>4817</v>
      </c>
      <c r="H13" s="237">
        <f t="shared" si="3"/>
        <v>35.286792176397334</v>
      </c>
      <c r="I13" s="226"/>
      <c r="J13" s="234">
        <f t="shared" ref="J13:J29" si="5">L13+N13</f>
        <v>2783</v>
      </c>
      <c r="K13" s="752">
        <f t="shared" ref="K13:K29" si="6">J13/$D13*100</f>
        <v>20.386784850926674</v>
      </c>
      <c r="L13" s="746">
        <v>1235</v>
      </c>
      <c r="M13" s="749">
        <v>44.376572044556234</v>
      </c>
      <c r="N13" s="746">
        <v>1548</v>
      </c>
      <c r="O13" s="235">
        <v>55.623427955443759</v>
      </c>
      <c r="P13" s="226"/>
      <c r="Q13" s="234">
        <v>2975</v>
      </c>
      <c r="R13" s="752">
        <v>21.793275217932752</v>
      </c>
      <c r="S13" s="746">
        <v>1929</v>
      </c>
      <c r="T13" s="749">
        <v>64.840336134453779</v>
      </c>
      <c r="U13" s="746">
        <v>1046</v>
      </c>
      <c r="V13" s="235">
        <v>35.159663865546221</v>
      </c>
      <c r="W13" s="226"/>
      <c r="X13" s="234">
        <v>7893</v>
      </c>
      <c r="Y13" s="752">
        <v>57.819939931140574</v>
      </c>
      <c r="Z13" s="746">
        <v>5670</v>
      </c>
      <c r="AA13" s="749">
        <v>71.835803876852907</v>
      </c>
      <c r="AB13" s="746">
        <v>2223</v>
      </c>
      <c r="AC13" s="235">
        <f t="shared" si="0"/>
        <v>28.164196123147097</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12741</v>
      </c>
      <c r="E14" s="740">
        <f t="shared" si="2"/>
        <v>8203</v>
      </c>
      <c r="F14" s="577">
        <f t="shared" si="3"/>
        <v>64.382701514794761</v>
      </c>
      <c r="G14" s="740">
        <f t="shared" si="4"/>
        <v>4538</v>
      </c>
      <c r="H14" s="237">
        <f t="shared" si="3"/>
        <v>35.617298485205247</v>
      </c>
      <c r="I14" s="226"/>
      <c r="J14" s="234">
        <f t="shared" si="5"/>
        <v>3123</v>
      </c>
      <c r="K14" s="752">
        <f t="shared" si="6"/>
        <v>24.511419825759358</v>
      </c>
      <c r="L14" s="746">
        <v>1341</v>
      </c>
      <c r="M14" s="749">
        <v>42.939481268011527</v>
      </c>
      <c r="N14" s="746">
        <v>1782</v>
      </c>
      <c r="O14" s="235">
        <v>57.060518731988473</v>
      </c>
      <c r="P14" s="226"/>
      <c r="Q14" s="234">
        <v>2847</v>
      </c>
      <c r="R14" s="752">
        <v>22.345184836355074</v>
      </c>
      <c r="S14" s="746">
        <v>1710</v>
      </c>
      <c r="T14" s="749">
        <v>60.063224446786087</v>
      </c>
      <c r="U14" s="746">
        <v>1137</v>
      </c>
      <c r="V14" s="235">
        <v>39.936775553213913</v>
      </c>
      <c r="W14" s="226"/>
      <c r="X14" s="234">
        <v>6771</v>
      </c>
      <c r="Y14" s="752">
        <v>53.143395337885565</v>
      </c>
      <c r="Z14" s="746">
        <v>5152</v>
      </c>
      <c r="AA14" s="749">
        <v>76.089203958056416</v>
      </c>
      <c r="AB14" s="746">
        <v>1619</v>
      </c>
      <c r="AC14" s="235">
        <f t="shared" si="0"/>
        <v>23.910796041943584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11556</v>
      </c>
      <c r="E15" s="740">
        <f t="shared" si="2"/>
        <v>7317</v>
      </c>
      <c r="F15" s="577">
        <f t="shared" si="3"/>
        <v>63.317757009345797</v>
      </c>
      <c r="G15" s="740">
        <f t="shared" si="4"/>
        <v>4239</v>
      </c>
      <c r="H15" s="237">
        <f t="shared" si="3"/>
        <v>36.68224299065421</v>
      </c>
      <c r="I15" s="226"/>
      <c r="J15" s="234">
        <f t="shared" si="5"/>
        <v>3140</v>
      </c>
      <c r="K15" s="752">
        <f t="shared" si="6"/>
        <v>27.172031844929041</v>
      </c>
      <c r="L15" s="746">
        <v>1440</v>
      </c>
      <c r="M15" s="749">
        <v>45.859872611464972</v>
      </c>
      <c r="N15" s="746">
        <v>1700</v>
      </c>
      <c r="O15" s="235">
        <v>54.140127388535028</v>
      </c>
      <c r="P15" s="226"/>
      <c r="Q15" s="234">
        <v>2938</v>
      </c>
      <c r="R15" s="752">
        <v>25.424022152994112</v>
      </c>
      <c r="S15" s="746">
        <v>1850</v>
      </c>
      <c r="T15" s="749">
        <v>62.968005445881545</v>
      </c>
      <c r="U15" s="746">
        <v>1088</v>
      </c>
      <c r="V15" s="235">
        <v>37.031994554118448</v>
      </c>
      <c r="W15" s="226"/>
      <c r="X15" s="234">
        <v>5478</v>
      </c>
      <c r="Y15" s="752">
        <v>47.403946002076843</v>
      </c>
      <c r="Z15" s="746">
        <v>4027</v>
      </c>
      <c r="AA15" s="749">
        <v>73.512230741146396</v>
      </c>
      <c r="AB15" s="746">
        <v>1451</v>
      </c>
      <c r="AC15" s="235">
        <f t="shared" si="0"/>
        <v>26.487769258853593</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12632</v>
      </c>
      <c r="E16" s="740">
        <f t="shared" si="2"/>
        <v>7333</v>
      </c>
      <c r="F16" s="577">
        <f t="shared" si="3"/>
        <v>58.050981633945533</v>
      </c>
      <c r="G16" s="740">
        <f t="shared" si="4"/>
        <v>5299</v>
      </c>
      <c r="H16" s="237">
        <f t="shared" si="3"/>
        <v>41.94901836605446</v>
      </c>
      <c r="I16" s="226"/>
      <c r="J16" s="234">
        <f t="shared" si="5"/>
        <v>5192</v>
      </c>
      <c r="K16" s="752">
        <f t="shared" si="6"/>
        <v>41.101963267891072</v>
      </c>
      <c r="L16" s="746">
        <v>2162</v>
      </c>
      <c r="M16" s="749">
        <v>41.640986132511557</v>
      </c>
      <c r="N16" s="746">
        <v>3030</v>
      </c>
      <c r="O16" s="235">
        <v>58.359013867488443</v>
      </c>
      <c r="P16" s="226"/>
      <c r="Q16" s="234">
        <v>2918</v>
      </c>
      <c r="R16" s="752">
        <v>23.100063331222291</v>
      </c>
      <c r="S16" s="746">
        <v>1838</v>
      </c>
      <c r="T16" s="749">
        <v>62.988348183687457</v>
      </c>
      <c r="U16" s="746">
        <v>1080</v>
      </c>
      <c r="V16" s="235">
        <v>37.011651816312543</v>
      </c>
      <c r="W16" s="226"/>
      <c r="X16" s="234">
        <v>4522</v>
      </c>
      <c r="Y16" s="752">
        <v>35.797973400886633</v>
      </c>
      <c r="Z16" s="746">
        <v>3333</v>
      </c>
      <c r="AA16" s="749">
        <v>73.706324635117198</v>
      </c>
      <c r="AB16" s="746">
        <v>1189</v>
      </c>
      <c r="AC16" s="235">
        <f t="shared" si="0"/>
        <v>26.293675364882795</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4488</v>
      </c>
      <c r="E17" s="741">
        <f t="shared" si="2"/>
        <v>2629</v>
      </c>
      <c r="F17" s="578">
        <f t="shared" si="3"/>
        <v>58.578431372549019</v>
      </c>
      <c r="G17" s="741">
        <f t="shared" si="4"/>
        <v>1859</v>
      </c>
      <c r="H17" s="237">
        <f t="shared" si="3"/>
        <v>41.421568627450981</v>
      </c>
      <c r="I17" s="226"/>
      <c r="J17" s="238">
        <f t="shared" si="5"/>
        <v>1330</v>
      </c>
      <c r="K17" s="753">
        <f t="shared" si="6"/>
        <v>29.634581105169339</v>
      </c>
      <c r="L17" s="741">
        <v>563</v>
      </c>
      <c r="M17" s="578">
        <v>42.330827067669176</v>
      </c>
      <c r="N17" s="741">
        <v>767</v>
      </c>
      <c r="O17" s="235">
        <v>57.669172932330824</v>
      </c>
      <c r="P17" s="226"/>
      <c r="Q17" s="238">
        <v>1117</v>
      </c>
      <c r="R17" s="753">
        <v>24.888591800356505</v>
      </c>
      <c r="S17" s="741">
        <v>613</v>
      </c>
      <c r="T17" s="578">
        <v>54.879140555058193</v>
      </c>
      <c r="U17" s="741">
        <v>504</v>
      </c>
      <c r="V17" s="235">
        <v>45.120859444941807</v>
      </c>
      <c r="W17" s="226"/>
      <c r="X17" s="238">
        <v>2041</v>
      </c>
      <c r="Y17" s="753">
        <v>45.476827094474153</v>
      </c>
      <c r="Z17" s="741">
        <v>1453</v>
      </c>
      <c r="AA17" s="578">
        <v>71.19059284664381</v>
      </c>
      <c r="AB17" s="741">
        <v>588</v>
      </c>
      <c r="AC17" s="235">
        <f t="shared" si="0"/>
        <v>28.809407153356197</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46932</v>
      </c>
      <c r="E18" s="740">
        <f t="shared" si="2"/>
        <v>29165</v>
      </c>
      <c r="F18" s="577">
        <f t="shared" si="3"/>
        <v>62.143100656268643</v>
      </c>
      <c r="G18" s="740">
        <f t="shared" si="4"/>
        <v>17767</v>
      </c>
      <c r="H18" s="237">
        <f t="shared" si="3"/>
        <v>37.856899343731357</v>
      </c>
      <c r="I18" s="226"/>
      <c r="J18" s="234">
        <f t="shared" si="5"/>
        <v>9206</v>
      </c>
      <c r="K18" s="752">
        <f t="shared" si="6"/>
        <v>19.615614079945452</v>
      </c>
      <c r="L18" s="746">
        <v>3872</v>
      </c>
      <c r="M18" s="749">
        <v>42.059526395828804</v>
      </c>
      <c r="N18" s="746">
        <v>5334</v>
      </c>
      <c r="O18" s="235">
        <v>57.940473604171196</v>
      </c>
      <c r="P18" s="226"/>
      <c r="Q18" s="234">
        <v>9047</v>
      </c>
      <c r="R18" s="752">
        <v>19.276826046194493</v>
      </c>
      <c r="S18" s="746">
        <v>5331</v>
      </c>
      <c r="T18" s="749">
        <v>58.925610699679453</v>
      </c>
      <c r="U18" s="746">
        <v>3716</v>
      </c>
      <c r="V18" s="235">
        <v>41.074389300320547</v>
      </c>
      <c r="W18" s="226"/>
      <c r="X18" s="234">
        <v>28679</v>
      </c>
      <c r="Y18" s="752">
        <v>61.107559873860055</v>
      </c>
      <c r="Z18" s="746">
        <v>19962</v>
      </c>
      <c r="AA18" s="749">
        <v>69.604937410648901</v>
      </c>
      <c r="AB18" s="746">
        <v>8717</v>
      </c>
      <c r="AC18" s="235">
        <f t="shared" si="0"/>
        <v>30.395062589351092</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26153</v>
      </c>
      <c r="E19" s="740">
        <f t="shared" si="2"/>
        <v>17153</v>
      </c>
      <c r="F19" s="577">
        <f t="shared" si="3"/>
        <v>65.587121936297947</v>
      </c>
      <c r="G19" s="740">
        <f t="shared" si="4"/>
        <v>9000</v>
      </c>
      <c r="H19" s="237">
        <f t="shared" si="3"/>
        <v>34.41287806370206</v>
      </c>
      <c r="I19" s="226"/>
      <c r="J19" s="234">
        <f t="shared" si="5"/>
        <v>4947</v>
      </c>
      <c r="K19" s="752">
        <f t="shared" si="6"/>
        <v>18.915611975681564</v>
      </c>
      <c r="L19" s="746">
        <v>2144</v>
      </c>
      <c r="M19" s="749">
        <v>43.339397614715992</v>
      </c>
      <c r="N19" s="746">
        <v>2803</v>
      </c>
      <c r="O19" s="235">
        <v>56.660602385284008</v>
      </c>
      <c r="P19" s="226"/>
      <c r="Q19" s="234">
        <v>5350</v>
      </c>
      <c r="R19" s="752">
        <v>20.456544182311781</v>
      </c>
      <c r="S19" s="746">
        <v>3571</v>
      </c>
      <c r="T19" s="749">
        <v>66.747663551401871</v>
      </c>
      <c r="U19" s="746">
        <v>1779</v>
      </c>
      <c r="V19" s="235">
        <v>33.252336448598129</v>
      </c>
      <c r="W19" s="226"/>
      <c r="X19" s="234">
        <v>15856</v>
      </c>
      <c r="Y19" s="752">
        <v>60.627843842006655</v>
      </c>
      <c r="Z19" s="746">
        <v>11438</v>
      </c>
      <c r="AA19" s="749">
        <v>72.136730575176585</v>
      </c>
      <c r="AB19" s="746">
        <v>4418</v>
      </c>
      <c r="AC19" s="235">
        <f t="shared" si="0"/>
        <v>27.863269424823411</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76053</v>
      </c>
      <c r="E20" s="740">
        <f t="shared" si="2"/>
        <v>47681</v>
      </c>
      <c r="F20" s="577">
        <f t="shared" si="3"/>
        <v>62.69443677435472</v>
      </c>
      <c r="G20" s="740">
        <f t="shared" si="4"/>
        <v>28372</v>
      </c>
      <c r="H20" s="237">
        <f t="shared" si="3"/>
        <v>37.305563225645272</v>
      </c>
      <c r="I20" s="226"/>
      <c r="J20" s="234">
        <f t="shared" si="5"/>
        <v>22863</v>
      </c>
      <c r="K20" s="752">
        <f t="shared" si="6"/>
        <v>30.061930495838428</v>
      </c>
      <c r="L20" s="746">
        <v>10225</v>
      </c>
      <c r="M20" s="749">
        <v>44.722914753094514</v>
      </c>
      <c r="N20" s="746">
        <v>12638</v>
      </c>
      <c r="O20" s="235">
        <v>55.277085246905479</v>
      </c>
      <c r="P20" s="226"/>
      <c r="Q20" s="234">
        <v>17951</v>
      </c>
      <c r="R20" s="752">
        <v>23.603276662327588</v>
      </c>
      <c r="S20" s="746">
        <v>11638</v>
      </c>
      <c r="T20" s="749">
        <v>64.832042783131854</v>
      </c>
      <c r="U20" s="746">
        <v>6313</v>
      </c>
      <c r="V20" s="235">
        <v>35.167957216868139</v>
      </c>
      <c r="W20" s="226"/>
      <c r="X20" s="234">
        <v>35239</v>
      </c>
      <c r="Y20" s="752">
        <v>46.334792841833981</v>
      </c>
      <c r="Z20" s="746">
        <v>25818</v>
      </c>
      <c r="AA20" s="749">
        <v>73.265416158233776</v>
      </c>
      <c r="AB20" s="746">
        <v>9421</v>
      </c>
      <c r="AC20" s="235">
        <f t="shared" si="0"/>
        <v>26.734583841766224</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46574</v>
      </c>
      <c r="E21" s="740">
        <f t="shared" si="2"/>
        <v>28334</v>
      </c>
      <c r="F21" s="577">
        <f t="shared" si="3"/>
        <v>60.836518229054839</v>
      </c>
      <c r="G21" s="740">
        <f t="shared" si="4"/>
        <v>18240</v>
      </c>
      <c r="H21" s="237">
        <f t="shared" si="3"/>
        <v>39.163481770945161</v>
      </c>
      <c r="I21" s="226"/>
      <c r="J21" s="234">
        <f t="shared" si="5"/>
        <v>14572</v>
      </c>
      <c r="K21" s="752">
        <f t="shared" si="6"/>
        <v>31.287843002533606</v>
      </c>
      <c r="L21" s="746">
        <v>5683</v>
      </c>
      <c r="M21" s="749">
        <v>38.999451001921493</v>
      </c>
      <c r="N21" s="746">
        <v>8889</v>
      </c>
      <c r="O21" s="235">
        <v>61.000548998078507</v>
      </c>
      <c r="P21" s="226"/>
      <c r="Q21" s="234">
        <v>10401</v>
      </c>
      <c r="R21" s="752">
        <v>22.332202516425472</v>
      </c>
      <c r="S21" s="746">
        <v>6818</v>
      </c>
      <c r="T21" s="749">
        <v>65.551389289491397</v>
      </c>
      <c r="U21" s="746">
        <v>3583</v>
      </c>
      <c r="V21" s="235">
        <v>34.448610710508603</v>
      </c>
      <c r="W21" s="226"/>
      <c r="X21" s="234">
        <v>21601</v>
      </c>
      <c r="Y21" s="752">
        <v>46.379954481040926</v>
      </c>
      <c r="Z21" s="746">
        <v>15833</v>
      </c>
      <c r="AA21" s="749">
        <v>73.297532521642523</v>
      </c>
      <c r="AB21" s="746">
        <v>5768</v>
      </c>
      <c r="AC21" s="235">
        <f t="shared" si="0"/>
        <v>26.702467478357484</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11236</v>
      </c>
      <c r="E22" s="740">
        <f t="shared" si="2"/>
        <v>7176</v>
      </c>
      <c r="F22" s="577">
        <f t="shared" si="3"/>
        <v>63.866144535421853</v>
      </c>
      <c r="G22" s="740">
        <f t="shared" si="4"/>
        <v>4060</v>
      </c>
      <c r="H22" s="237">
        <f t="shared" si="3"/>
        <v>36.13385546457814</v>
      </c>
      <c r="I22" s="226"/>
      <c r="J22" s="234">
        <f t="shared" si="5"/>
        <v>2911</v>
      </c>
      <c r="K22" s="752">
        <f t="shared" si="6"/>
        <v>25.907796368814523</v>
      </c>
      <c r="L22" s="746">
        <v>1255</v>
      </c>
      <c r="M22" s="749">
        <v>43.112332531776019</v>
      </c>
      <c r="N22" s="746">
        <v>1656</v>
      </c>
      <c r="O22" s="235">
        <v>56.887667468223981</v>
      </c>
      <c r="P22" s="226"/>
      <c r="Q22" s="234">
        <v>2485</v>
      </c>
      <c r="R22" s="752">
        <v>22.116411534353865</v>
      </c>
      <c r="S22" s="746">
        <v>1702</v>
      </c>
      <c r="T22" s="749">
        <v>68.490945674044269</v>
      </c>
      <c r="U22" s="746">
        <v>783</v>
      </c>
      <c r="V22" s="235">
        <v>31.509054325955731</v>
      </c>
      <c r="W22" s="226"/>
      <c r="X22" s="234">
        <v>5840</v>
      </c>
      <c r="Y22" s="752">
        <v>51.975792096831611</v>
      </c>
      <c r="Z22" s="746">
        <v>4219</v>
      </c>
      <c r="AA22" s="749">
        <v>72.243150684931507</v>
      </c>
      <c r="AB22" s="746">
        <v>1621</v>
      </c>
      <c r="AC22" s="235">
        <f t="shared" si="0"/>
        <v>27.756849315068493</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21572</v>
      </c>
      <c r="E23" s="740">
        <f t="shared" si="2"/>
        <v>12615</v>
      </c>
      <c r="F23" s="577">
        <f t="shared" si="3"/>
        <v>58.478583348785463</v>
      </c>
      <c r="G23" s="740">
        <f t="shared" si="4"/>
        <v>8957</v>
      </c>
      <c r="H23" s="237">
        <f t="shared" si="3"/>
        <v>41.521416651214537</v>
      </c>
      <c r="I23" s="226"/>
      <c r="J23" s="234">
        <f t="shared" si="5"/>
        <v>7624</v>
      </c>
      <c r="K23" s="752">
        <f t="shared" si="6"/>
        <v>35.342110142777678</v>
      </c>
      <c r="L23" s="746">
        <v>2813</v>
      </c>
      <c r="M23" s="749">
        <v>36.896642182581324</v>
      </c>
      <c r="N23" s="746">
        <v>4811</v>
      </c>
      <c r="O23" s="235">
        <v>63.103357817418683</v>
      </c>
      <c r="P23" s="226"/>
      <c r="Q23" s="234">
        <v>3960</v>
      </c>
      <c r="R23" s="752">
        <v>18.357129612460596</v>
      </c>
      <c r="S23" s="746">
        <v>2384</v>
      </c>
      <c r="T23" s="749">
        <v>60.202020202020201</v>
      </c>
      <c r="U23" s="746">
        <v>1576</v>
      </c>
      <c r="V23" s="235">
        <v>39.797979797979799</v>
      </c>
      <c r="W23" s="226"/>
      <c r="X23" s="234">
        <v>9988</v>
      </c>
      <c r="Y23" s="752">
        <v>46.300760244761733</v>
      </c>
      <c r="Z23" s="746">
        <v>7418</v>
      </c>
      <c r="AA23" s="749">
        <v>74.269122947537042</v>
      </c>
      <c r="AB23" s="746">
        <v>2570</v>
      </c>
      <c r="AC23" s="235">
        <f t="shared" si="0"/>
        <v>25.730877052462958</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50978</v>
      </c>
      <c r="E24" s="740">
        <f t="shared" si="2"/>
        <v>33960</v>
      </c>
      <c r="F24" s="577">
        <f t="shared" si="3"/>
        <v>66.616972027148975</v>
      </c>
      <c r="G24" s="740">
        <f t="shared" si="4"/>
        <v>17018</v>
      </c>
      <c r="H24" s="237">
        <f t="shared" si="3"/>
        <v>33.383027972851032</v>
      </c>
      <c r="I24" s="226"/>
      <c r="J24" s="234">
        <f t="shared" si="5"/>
        <v>12407</v>
      </c>
      <c r="K24" s="752">
        <f t="shared" si="6"/>
        <v>24.337949703793793</v>
      </c>
      <c r="L24" s="746">
        <v>5751</v>
      </c>
      <c r="M24" s="749">
        <v>46.352865317965666</v>
      </c>
      <c r="N24" s="746">
        <v>6656</v>
      </c>
      <c r="O24" s="235">
        <v>53.647134682034334</v>
      </c>
      <c r="P24" s="226"/>
      <c r="Q24" s="234">
        <v>10630</v>
      </c>
      <c r="R24" s="752">
        <v>20.852132292361411</v>
      </c>
      <c r="S24" s="746">
        <v>7394</v>
      </c>
      <c r="T24" s="749">
        <v>69.557855126999058</v>
      </c>
      <c r="U24" s="746">
        <v>3236</v>
      </c>
      <c r="V24" s="235">
        <v>30.442144873000942</v>
      </c>
      <c r="W24" s="226"/>
      <c r="X24" s="234">
        <v>27941</v>
      </c>
      <c r="Y24" s="752">
        <v>54.809918003844793</v>
      </c>
      <c r="Z24" s="746">
        <v>20815</v>
      </c>
      <c r="AA24" s="749">
        <v>74.496259976378795</v>
      </c>
      <c r="AB24" s="746">
        <v>7126</v>
      </c>
      <c r="AC24" s="235">
        <f t="shared" si="0"/>
        <v>25.503740023621202</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11074</v>
      </c>
      <c r="E25" s="740">
        <f t="shared" si="2"/>
        <v>7077</v>
      </c>
      <c r="F25" s="577">
        <f t="shared" si="3"/>
        <v>63.906447534766123</v>
      </c>
      <c r="G25" s="740">
        <f t="shared" si="4"/>
        <v>3997</v>
      </c>
      <c r="H25" s="237">
        <f t="shared" si="3"/>
        <v>36.093552465233877</v>
      </c>
      <c r="I25" s="226"/>
      <c r="J25" s="234">
        <f t="shared" si="5"/>
        <v>3210</v>
      </c>
      <c r="K25" s="752">
        <f t="shared" si="6"/>
        <v>28.98681596532418</v>
      </c>
      <c r="L25" s="746">
        <v>1274</v>
      </c>
      <c r="M25" s="749">
        <v>39.688473520249225</v>
      </c>
      <c r="N25" s="746">
        <v>1936</v>
      </c>
      <c r="O25" s="235">
        <v>60.311526479750775</v>
      </c>
      <c r="P25" s="226"/>
      <c r="Q25" s="234">
        <v>2871</v>
      </c>
      <c r="R25" s="752">
        <v>25.925591475528265</v>
      </c>
      <c r="S25" s="746">
        <v>2061</v>
      </c>
      <c r="T25" s="749">
        <v>71.786833855799372</v>
      </c>
      <c r="U25" s="746">
        <v>810</v>
      </c>
      <c r="V25" s="235">
        <v>28.213166144200624</v>
      </c>
      <c r="W25" s="226"/>
      <c r="X25" s="234">
        <v>4993</v>
      </c>
      <c r="Y25" s="752">
        <v>45.087592559147552</v>
      </c>
      <c r="Z25" s="746">
        <v>3742</v>
      </c>
      <c r="AA25" s="749">
        <v>74.944922892048865</v>
      </c>
      <c r="AB25" s="746">
        <v>1251</v>
      </c>
      <c r="AC25" s="235">
        <f t="shared" si="0"/>
        <v>25.055077107951128</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6356</v>
      </c>
      <c r="E26" s="742">
        <f t="shared" si="2"/>
        <v>3952</v>
      </c>
      <c r="F26" s="579">
        <f t="shared" si="3"/>
        <v>62.177470106985524</v>
      </c>
      <c r="G26" s="742">
        <f t="shared" si="4"/>
        <v>2404</v>
      </c>
      <c r="H26" s="237">
        <f t="shared" si="3"/>
        <v>37.822529893014476</v>
      </c>
      <c r="I26" s="226"/>
      <c r="J26" s="238">
        <f t="shared" si="5"/>
        <v>1550</v>
      </c>
      <c r="K26" s="753">
        <f t="shared" si="6"/>
        <v>24.386406544996852</v>
      </c>
      <c r="L26" s="741">
        <v>638</v>
      </c>
      <c r="M26" s="578">
        <v>41.161290322580648</v>
      </c>
      <c r="N26" s="741">
        <v>912</v>
      </c>
      <c r="O26" s="235">
        <v>58.838709677419352</v>
      </c>
      <c r="P26" s="226"/>
      <c r="Q26" s="238">
        <v>1269</v>
      </c>
      <c r="R26" s="753">
        <v>19.965387035871618</v>
      </c>
      <c r="S26" s="741">
        <v>738</v>
      </c>
      <c r="T26" s="578">
        <v>58.156028368794324</v>
      </c>
      <c r="U26" s="741">
        <v>531</v>
      </c>
      <c r="V26" s="235">
        <v>41.843971631205676</v>
      </c>
      <c r="W26" s="226"/>
      <c r="X26" s="238">
        <v>3537</v>
      </c>
      <c r="Y26" s="753">
        <v>55.648206419131526</v>
      </c>
      <c r="Z26" s="741">
        <v>2576</v>
      </c>
      <c r="AA26" s="578">
        <v>72.830081990387328</v>
      </c>
      <c r="AB26" s="741">
        <v>961</v>
      </c>
      <c r="AC26" s="235">
        <f t="shared" si="0"/>
        <v>27.169918009612665</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27313</v>
      </c>
      <c r="E27" s="742">
        <f t="shared" si="2"/>
        <v>16293</v>
      </c>
      <c r="F27" s="579">
        <f t="shared" si="3"/>
        <v>59.652912532493687</v>
      </c>
      <c r="G27" s="742">
        <f t="shared" si="4"/>
        <v>11020</v>
      </c>
      <c r="H27" s="237">
        <f t="shared" si="3"/>
        <v>40.347087467506313</v>
      </c>
      <c r="I27" s="226"/>
      <c r="J27" s="238">
        <f t="shared" si="5"/>
        <v>8025</v>
      </c>
      <c r="K27" s="753">
        <f t="shared" si="6"/>
        <v>29.381613151246661</v>
      </c>
      <c r="L27" s="741">
        <v>3125</v>
      </c>
      <c r="M27" s="578">
        <v>38.940809968847354</v>
      </c>
      <c r="N27" s="741">
        <v>4900</v>
      </c>
      <c r="O27" s="235">
        <v>61.059190031152646</v>
      </c>
      <c r="P27" s="226"/>
      <c r="Q27" s="238">
        <v>5430</v>
      </c>
      <c r="R27" s="753">
        <v>19.880642917292132</v>
      </c>
      <c r="S27" s="741">
        <v>3150</v>
      </c>
      <c r="T27" s="578">
        <v>58.011049723756905</v>
      </c>
      <c r="U27" s="741">
        <v>2280</v>
      </c>
      <c r="V27" s="235">
        <v>41.988950276243095</v>
      </c>
      <c r="W27" s="226"/>
      <c r="X27" s="238">
        <v>13858</v>
      </c>
      <c r="Y27" s="753">
        <v>50.73774393146121</v>
      </c>
      <c r="Z27" s="741">
        <v>10018</v>
      </c>
      <c r="AA27" s="578">
        <v>72.290373791311879</v>
      </c>
      <c r="AB27" s="741">
        <v>3840</v>
      </c>
      <c r="AC27" s="235">
        <f t="shared" si="0"/>
        <v>27.709626208688121</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2866</v>
      </c>
      <c r="E28" s="742">
        <f t="shared" si="2"/>
        <v>1948</v>
      </c>
      <c r="F28" s="579">
        <f t="shared" si="3"/>
        <v>67.969295184926722</v>
      </c>
      <c r="G28" s="742">
        <f t="shared" si="4"/>
        <v>918</v>
      </c>
      <c r="H28" s="243">
        <f t="shared" si="3"/>
        <v>32.030704815073271</v>
      </c>
      <c r="I28" s="226"/>
      <c r="J28" s="238">
        <f t="shared" si="5"/>
        <v>369</v>
      </c>
      <c r="K28" s="753">
        <f t="shared" si="6"/>
        <v>12.875087229588274</v>
      </c>
      <c r="L28" s="741">
        <v>162</v>
      </c>
      <c r="M28" s="578">
        <v>43.902439024390247</v>
      </c>
      <c r="N28" s="741">
        <v>207</v>
      </c>
      <c r="O28" s="242">
        <v>56.09756097560976</v>
      </c>
      <c r="P28" s="226"/>
      <c r="Q28" s="238">
        <v>599</v>
      </c>
      <c r="R28" s="753">
        <v>20.900209351011863</v>
      </c>
      <c r="S28" s="741">
        <v>387</v>
      </c>
      <c r="T28" s="578">
        <v>64.607679465776286</v>
      </c>
      <c r="U28" s="741">
        <v>212</v>
      </c>
      <c r="V28" s="242">
        <v>35.392320534223707</v>
      </c>
      <c r="W28" s="226"/>
      <c r="X28" s="238">
        <v>1898</v>
      </c>
      <c r="Y28" s="753">
        <v>66.224703419399859</v>
      </c>
      <c r="Z28" s="741">
        <v>1399</v>
      </c>
      <c r="AA28" s="578">
        <v>73.70916754478398</v>
      </c>
      <c r="AB28" s="741">
        <v>499</v>
      </c>
      <c r="AC28" s="242">
        <f t="shared" si="0"/>
        <v>26.29083245521602</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987</v>
      </c>
      <c r="E29" s="743">
        <f t="shared" si="2"/>
        <v>551</v>
      </c>
      <c r="F29" s="580">
        <f t="shared" si="3"/>
        <v>55.825734549138808</v>
      </c>
      <c r="G29" s="743">
        <f t="shared" si="4"/>
        <v>436</v>
      </c>
      <c r="H29" s="248">
        <f t="shared" si="3"/>
        <v>44.174265450861192</v>
      </c>
      <c r="I29" s="226"/>
      <c r="J29" s="245">
        <f t="shared" si="5"/>
        <v>515</v>
      </c>
      <c r="K29" s="754">
        <f t="shared" si="6"/>
        <v>52.178318135764947</v>
      </c>
      <c r="L29" s="747">
        <v>189</v>
      </c>
      <c r="M29" s="750">
        <v>36.699029126213595</v>
      </c>
      <c r="N29" s="747">
        <v>326</v>
      </c>
      <c r="O29" s="246">
        <v>63.300970873786412</v>
      </c>
      <c r="P29" s="226"/>
      <c r="Q29" s="245">
        <v>184</v>
      </c>
      <c r="R29" s="754">
        <v>18.642350557244175</v>
      </c>
      <c r="S29" s="747">
        <v>130</v>
      </c>
      <c r="T29" s="750">
        <v>70.652173913043484</v>
      </c>
      <c r="U29" s="747">
        <v>54</v>
      </c>
      <c r="V29" s="246">
        <v>29.347826086956523</v>
      </c>
      <c r="W29" s="226"/>
      <c r="X29" s="245">
        <v>288</v>
      </c>
      <c r="Y29" s="754">
        <v>29.179331306990878</v>
      </c>
      <c r="Z29" s="747">
        <v>232</v>
      </c>
      <c r="AA29" s="750">
        <v>80.555555555555557</v>
      </c>
      <c r="AB29" s="747">
        <v>56</v>
      </c>
      <c r="AC29" s="246">
        <f t="shared" si="0"/>
        <v>19.444444444444446</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454837</v>
      </c>
      <c r="E31" s="744">
        <f>L31+S31+Z31</f>
        <v>287323</v>
      </c>
      <c r="F31" s="409">
        <f>E31/$D31*100</f>
        <v>63.1705424140956</v>
      </c>
      <c r="G31" s="744">
        <f>N31+U31+AB31</f>
        <v>167514</v>
      </c>
      <c r="H31" s="255">
        <f>G31/$D31*100</f>
        <v>36.8294575859044</v>
      </c>
      <c r="I31" s="211"/>
      <c r="J31" s="253">
        <f>SUM(J12:J29)</f>
        <v>121717</v>
      </c>
      <c r="K31" s="755">
        <f>J31/$D31*100</f>
        <v>26.760575766703237</v>
      </c>
      <c r="L31" s="744">
        <f>SUM(L12:L29)</f>
        <v>51634</v>
      </c>
      <c r="M31" s="409">
        <f t="shared" ref="M31:O31" si="7">L31/$J31*100</f>
        <v>42.421354453363129</v>
      </c>
      <c r="N31" s="744">
        <f>SUM(N12:N29)</f>
        <v>70083</v>
      </c>
      <c r="O31" s="254">
        <f t="shared" si="7"/>
        <v>57.578645546636878</v>
      </c>
      <c r="P31" s="211"/>
      <c r="Q31" s="253">
        <f>SUM(Q12:Q29)</f>
        <v>101272</v>
      </c>
      <c r="R31" s="755">
        <f>Q31/$D31*100</f>
        <v>22.265558870540435</v>
      </c>
      <c r="S31" s="744">
        <f>SUM(S12:S29)</f>
        <v>66756</v>
      </c>
      <c r="T31" s="409">
        <f>S31/$Q31*100</f>
        <v>65.917529030729128</v>
      </c>
      <c r="U31" s="744">
        <f>SUM(U12:U29)</f>
        <v>34516</v>
      </c>
      <c r="V31" s="254">
        <f>U31/$Q31*100</f>
        <v>34.082470969270872</v>
      </c>
      <c r="W31" s="211"/>
      <c r="X31" s="253">
        <f>SUM(X12:X29)</f>
        <v>231848</v>
      </c>
      <c r="Y31" s="755">
        <f>X31/$D31*100</f>
        <v>50.973865362756335</v>
      </c>
      <c r="Z31" s="744">
        <f>SUM(Z12:Z29)</f>
        <v>168933</v>
      </c>
      <c r="AA31" s="409">
        <f>Z31/$X31*100</f>
        <v>72.863686553259029</v>
      </c>
      <c r="AB31" s="744">
        <f>SUM(AB12:AB29)</f>
        <v>62915</v>
      </c>
      <c r="AC31" s="254">
        <f>AB31/$X31*100</f>
        <v>27.136313446740967</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71"/>
      <c r="C34" s="1071"/>
      <c r="D34" s="1071"/>
      <c r="E34" s="1071"/>
      <c r="F34" s="1071"/>
      <c r="G34" s="1071"/>
      <c r="H34" s="1071"/>
    </row>
    <row r="35" spans="2:14" ht="29.25" customHeight="1" x14ac:dyDescent="0.2">
      <c r="B35" s="1078"/>
      <c r="C35" s="1078"/>
      <c r="D35" s="1078"/>
      <c r="E35" s="737"/>
      <c r="F35" s="737"/>
      <c r="G35" s="737"/>
      <c r="H35" s="262"/>
      <c r="I35" s="262"/>
      <c r="J35" s="262"/>
      <c r="K35" s="262"/>
      <c r="L35" s="262"/>
      <c r="M35" s="262"/>
      <c r="N35" s="262"/>
    </row>
    <row r="36" spans="2:14" ht="4.5" customHeight="1" x14ac:dyDescent="0.2">
      <c r="B36" s="1079"/>
      <c r="C36" s="1079"/>
      <c r="D36" s="1079"/>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2"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8.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4" t="s">
        <v>143</v>
      </c>
      <c r="H1" s="714"/>
      <c r="I1" s="714"/>
      <c r="J1" s="714" t="s">
        <v>19</v>
      </c>
      <c r="K1" s="714"/>
      <c r="L1" s="714"/>
      <c r="M1" s="714" t="s">
        <v>18</v>
      </c>
      <c r="N1" s="714"/>
    </row>
    <row r="2" spans="1:38" s="205" customFormat="1" ht="52.5" customHeight="1" x14ac:dyDescent="0.2">
      <c r="B2" s="1047"/>
      <c r="C2" s="1047"/>
    </row>
    <row r="3" spans="1:38" s="208" customFormat="1" ht="4.5" customHeight="1" x14ac:dyDescent="0.2">
      <c r="B3" s="1048"/>
      <c r="C3" s="1048"/>
    </row>
    <row r="4" spans="1:38" s="208" customFormat="1" ht="35.25" customHeight="1" x14ac:dyDescent="0.2">
      <c r="A4" s="1095" t="s">
        <v>438</v>
      </c>
      <c r="B4" s="1095"/>
      <c r="C4" s="1095"/>
      <c r="D4" s="1095"/>
      <c r="E4" s="1095"/>
      <c r="F4" s="1095"/>
      <c r="G4" s="1095"/>
      <c r="H4" s="1095"/>
      <c r="I4" s="1095"/>
      <c r="J4" s="1095"/>
      <c r="K4" s="1095"/>
      <c r="L4" s="1095"/>
      <c r="M4" s="1095"/>
      <c r="N4" s="1095"/>
    </row>
    <row r="5" spans="1:38" s="208" customFormat="1" ht="17.25" customHeight="1" x14ac:dyDescent="0.2">
      <c r="B5" s="1049" t="str">
        <f>porsaad!B6</f>
        <v>Situación a 30 de noviembre de 2023</v>
      </c>
      <c r="C5" s="1049"/>
      <c r="D5" s="1049"/>
      <c r="E5" s="1049"/>
      <c r="F5" s="1049"/>
      <c r="G5" s="1049"/>
      <c r="H5" s="1049"/>
      <c r="I5" s="1049"/>
      <c r="J5" s="1049"/>
      <c r="K5" s="1049"/>
      <c r="L5" s="1049"/>
      <c r="M5" s="1049"/>
      <c r="N5" s="1049"/>
    </row>
    <row r="6" spans="1:38" s="208" customFormat="1" ht="6" customHeight="1" x14ac:dyDescent="0.2"/>
    <row r="7" spans="1:38" s="213" customFormat="1" ht="12.75" customHeight="1" x14ac:dyDescent="0.2">
      <c r="A7" s="209"/>
      <c r="B7" s="1050" t="s">
        <v>15</v>
      </c>
      <c r="C7" s="211"/>
      <c r="D7" s="1053" t="s">
        <v>262</v>
      </c>
      <c r="E7" s="1054"/>
      <c r="F7" s="568"/>
      <c r="G7" s="1057"/>
      <c r="H7" s="1057"/>
      <c r="I7" s="568"/>
      <c r="J7" s="1057"/>
      <c r="K7" s="1057"/>
      <c r="L7" s="568"/>
      <c r="M7" s="1125"/>
      <c r="N7" s="1126"/>
      <c r="O7" s="430"/>
      <c r="P7" s="430"/>
      <c r="Q7" s="431"/>
      <c r="R7" s="431"/>
      <c r="S7" s="431"/>
      <c r="T7" s="431"/>
      <c r="U7" s="431"/>
      <c r="V7" s="431"/>
      <c r="W7" s="432"/>
    </row>
    <row r="8" spans="1:38" s="213" customFormat="1" ht="33.75" customHeight="1" x14ac:dyDescent="0.2">
      <c r="A8" s="209"/>
      <c r="B8" s="1051"/>
      <c r="C8" s="211"/>
      <c r="D8" s="1055"/>
      <c r="E8" s="1056"/>
      <c r="F8" s="501"/>
      <c r="G8" s="1141" t="s">
        <v>279</v>
      </c>
      <c r="H8" s="1142"/>
      <c r="I8" s="211"/>
      <c r="J8" s="1141" t="s">
        <v>280</v>
      </c>
      <c r="K8" s="1142"/>
      <c r="L8" s="211"/>
      <c r="M8" s="1141" t="s">
        <v>281</v>
      </c>
      <c r="N8" s="1142"/>
      <c r="O8" s="430"/>
      <c r="P8" s="430"/>
      <c r="Q8" s="431"/>
      <c r="R8" s="431"/>
      <c r="S8" s="431"/>
      <c r="T8" s="431"/>
      <c r="U8" s="431"/>
      <c r="V8" s="431"/>
      <c r="W8" s="432"/>
    </row>
    <row r="9" spans="1:38" s="213" customFormat="1" ht="6" customHeight="1" x14ac:dyDescent="0.2">
      <c r="A9" s="209"/>
      <c r="B9" s="1051"/>
      <c r="C9" s="211"/>
      <c r="D9" s="1065" t="s">
        <v>12</v>
      </c>
      <c r="E9" s="1083" t="s">
        <v>228</v>
      </c>
      <c r="F9" s="211"/>
      <c r="G9" s="1065" t="s">
        <v>12</v>
      </c>
      <c r="H9" s="1086" t="s">
        <v>228</v>
      </c>
      <c r="I9" s="211"/>
      <c r="J9" s="1065" t="s">
        <v>12</v>
      </c>
      <c r="K9" s="1086" t="s">
        <v>228</v>
      </c>
      <c r="L9" s="211"/>
      <c r="M9" s="1065" t="s">
        <v>12</v>
      </c>
      <c r="N9" s="1086" t="s">
        <v>228</v>
      </c>
      <c r="O9" s="430"/>
      <c r="P9" s="430"/>
      <c r="Q9" s="431"/>
      <c r="R9" s="431"/>
      <c r="S9" s="431"/>
      <c r="T9" s="431"/>
      <c r="U9" s="431"/>
      <c r="V9" s="431"/>
      <c r="W9" s="432"/>
    </row>
    <row r="10" spans="1:38" s="219" customFormat="1" ht="27.75" customHeight="1" x14ac:dyDescent="0.2">
      <c r="A10" s="214"/>
      <c r="B10" s="1052"/>
      <c r="C10" s="216"/>
      <c r="D10" s="1066"/>
      <c r="E10" s="1084"/>
      <c r="F10" s="216"/>
      <c r="G10" s="1066"/>
      <c r="H10" s="1087"/>
      <c r="I10" s="216"/>
      <c r="J10" s="1066"/>
      <c r="K10" s="1087"/>
      <c r="L10" s="216"/>
      <c r="M10" s="1066"/>
      <c r="N10" s="1087"/>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281863</v>
      </c>
      <c r="E12" s="762">
        <f>D12/'20pobl'!D12*100</f>
        <v>3.315962342946102</v>
      </c>
      <c r="F12" s="226"/>
      <c r="G12" s="227">
        <v>84996</v>
      </c>
      <c r="H12" s="768">
        <v>1.2188953735581045</v>
      </c>
      <c r="I12" s="226"/>
      <c r="J12" s="227">
        <v>58310</v>
      </c>
      <c r="K12" s="768">
        <v>5.2681222139303934</v>
      </c>
      <c r="L12" s="226"/>
      <c r="M12" s="227">
        <v>138557</v>
      </c>
      <c r="N12" s="768">
        <f>M12/'20pobl'!X12*100</f>
        <v>32.978611993088052</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40121</v>
      </c>
      <c r="E13" s="763">
        <f>D13/'20pobl'!D13*100</f>
        <v>3.0249978323399795</v>
      </c>
      <c r="F13" s="226"/>
      <c r="G13" s="234">
        <v>8256</v>
      </c>
      <c r="H13" s="769">
        <v>0.79893088802677814</v>
      </c>
      <c r="I13" s="226"/>
      <c r="J13" s="234">
        <v>7271</v>
      </c>
      <c r="K13" s="769">
        <v>3.7104321778313034</v>
      </c>
      <c r="L13" s="226"/>
      <c r="M13" s="234">
        <v>24594</v>
      </c>
      <c r="N13" s="769">
        <f>M13/'20pobl'!X13*100</f>
        <v>25.361698617140853</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30849</v>
      </c>
      <c r="E14" s="763">
        <f>D14/'20pobl'!D14*100</f>
        <v>3.0705115827233582</v>
      </c>
      <c r="F14" s="226"/>
      <c r="G14" s="234">
        <v>7546</v>
      </c>
      <c r="H14" s="769">
        <v>1.0311137832556743</v>
      </c>
      <c r="I14" s="226"/>
      <c r="J14" s="234">
        <v>6271</v>
      </c>
      <c r="K14" s="769">
        <v>3.3420379450010662</v>
      </c>
      <c r="L14" s="226"/>
      <c r="M14" s="234">
        <v>17032</v>
      </c>
      <c r="N14" s="769">
        <f>M14/'20pobl'!X14*100</f>
        <v>19.986856928276381</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29118</v>
      </c>
      <c r="E15" s="763">
        <f>D15/'20pobl'!D15*100</f>
        <v>2.4746336874149604</v>
      </c>
      <c r="F15" s="226"/>
      <c r="G15" s="234">
        <v>7757</v>
      </c>
      <c r="H15" s="769">
        <v>0.78801349893434813</v>
      </c>
      <c r="I15" s="226"/>
      <c r="J15" s="234">
        <v>6323</v>
      </c>
      <c r="K15" s="769">
        <v>4.4838565563017223</v>
      </c>
      <c r="L15" s="226"/>
      <c r="M15" s="234">
        <v>15038</v>
      </c>
      <c r="N15" s="769">
        <f>M15/'20pobl'!X15*100</f>
        <v>29.332137005539515</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40343</v>
      </c>
      <c r="E16" s="763">
        <f>D16/'20pobl'!D16*100</f>
        <v>1.8525500057170383</v>
      </c>
      <c r="F16" s="226"/>
      <c r="G16" s="234">
        <v>15959</v>
      </c>
      <c r="H16" s="769">
        <v>0.88423644501377974</v>
      </c>
      <c r="I16" s="226"/>
      <c r="J16" s="234">
        <v>8102</v>
      </c>
      <c r="K16" s="769">
        <v>2.9205026350128684</v>
      </c>
      <c r="L16" s="226"/>
      <c r="M16" s="234">
        <v>16282</v>
      </c>
      <c r="N16" s="769">
        <f>M16/'20pobl'!X16*100</f>
        <v>17.058324340747415</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17282</v>
      </c>
      <c r="E17" s="764">
        <f>D17/'20pobl'!D17*100</f>
        <v>2.9521593708255183</v>
      </c>
      <c r="F17" s="226"/>
      <c r="G17" s="238">
        <v>4475</v>
      </c>
      <c r="H17" s="770">
        <v>0.9937002733508461</v>
      </c>
      <c r="I17" s="226"/>
      <c r="J17" s="238">
        <v>3606</v>
      </c>
      <c r="K17" s="770">
        <v>3.8346608249944172</v>
      </c>
      <c r="L17" s="226"/>
      <c r="M17" s="238">
        <v>9201</v>
      </c>
      <c r="N17" s="770">
        <f>M17/'20pobl'!X17*100</f>
        <v>22.426147996490201</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121749</v>
      </c>
      <c r="E18" s="763">
        <f>D18/'20pobl'!D18*100</f>
        <v>5.1313726481893589</v>
      </c>
      <c r="F18" s="226"/>
      <c r="G18" s="234">
        <v>25321</v>
      </c>
      <c r="H18" s="769">
        <v>1.4464687733320996</v>
      </c>
      <c r="I18" s="226"/>
      <c r="J18" s="234">
        <v>20939</v>
      </c>
      <c r="K18" s="769">
        <v>5.1925862000555494</v>
      </c>
      <c r="L18" s="226"/>
      <c r="M18" s="234">
        <v>75489</v>
      </c>
      <c r="N18" s="769">
        <f>M18/'20pobl'!X18*100</f>
        <v>34.493015859960799</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71826</v>
      </c>
      <c r="E19" s="763">
        <f>D19/'20pobl'!D19*100</f>
        <v>3.4980285663079647</v>
      </c>
      <c r="F19" s="226"/>
      <c r="G19" s="234">
        <v>16381</v>
      </c>
      <c r="H19" s="769">
        <v>0.98810426457379907</v>
      </c>
      <c r="I19" s="226"/>
      <c r="J19" s="234">
        <v>12590</v>
      </c>
      <c r="K19" s="769">
        <v>4.7816360867302956</v>
      </c>
      <c r="L19" s="226"/>
      <c r="M19" s="234">
        <v>42855</v>
      </c>
      <c r="N19" s="769">
        <f>M19/'20pobl'!X19*100</f>
        <v>32.414831175117996</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202264</v>
      </c>
      <c r="E20" s="763">
        <f>D20/'20pobl'!D20*100</f>
        <v>2.5955870246827413</v>
      </c>
      <c r="F20" s="226"/>
      <c r="G20" s="234">
        <v>54815</v>
      </c>
      <c r="H20" s="769">
        <v>0.87134959916169863</v>
      </c>
      <c r="I20" s="226"/>
      <c r="J20" s="234">
        <v>40523</v>
      </c>
      <c r="K20" s="769">
        <v>3.8647697761517872</v>
      </c>
      <c r="L20" s="226"/>
      <c r="M20" s="234">
        <v>106926</v>
      </c>
      <c r="N20" s="769">
        <f>M20/'20pobl'!X20*100</f>
        <v>23.589809209481281</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144169</v>
      </c>
      <c r="E21" s="763">
        <f>D21/'20pobl'!D21*100</f>
        <v>2.8279704439044031</v>
      </c>
      <c r="F21" s="226"/>
      <c r="G21" s="234">
        <v>39053</v>
      </c>
      <c r="H21" s="769">
        <v>0.95724096549147908</v>
      </c>
      <c r="I21" s="226"/>
      <c r="J21" s="234">
        <v>28928</v>
      </c>
      <c r="K21" s="769">
        <v>3.9640809972689386</v>
      </c>
      <c r="L21" s="226"/>
      <c r="M21" s="234">
        <v>76188</v>
      </c>
      <c r="N21" s="769">
        <f>M21/'20pobl'!X21*100</f>
        <v>26.411248388036107</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35080</v>
      </c>
      <c r="E22" s="763">
        <f>D22/'20pobl'!D22*100</f>
        <v>3.325824630063634</v>
      </c>
      <c r="F22" s="226"/>
      <c r="G22" s="234">
        <v>8620</v>
      </c>
      <c r="H22" s="769">
        <v>1.0409961681196735</v>
      </c>
      <c r="I22" s="226"/>
      <c r="J22" s="234">
        <v>6633</v>
      </c>
      <c r="K22" s="769">
        <v>4.346059847596333</v>
      </c>
      <c r="L22" s="226"/>
      <c r="M22" s="234">
        <v>19827</v>
      </c>
      <c r="N22" s="769">
        <f>M22/'20pobl'!X22*100</f>
        <v>26.756362851205097</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73482</v>
      </c>
      <c r="E23" s="763">
        <f>D23/'20pobl'!D23*100</f>
        <v>2.7312017555336179</v>
      </c>
      <c r="F23" s="226"/>
      <c r="G23" s="234">
        <v>20491</v>
      </c>
      <c r="H23" s="769">
        <v>1.030820480985837</v>
      </c>
      <c r="I23" s="226"/>
      <c r="J23" s="234">
        <v>13118</v>
      </c>
      <c r="K23" s="769">
        <v>2.8221130781427148</v>
      </c>
      <c r="L23" s="226"/>
      <c r="M23" s="234">
        <v>39873</v>
      </c>
      <c r="N23" s="769">
        <f>M23/'20pobl'!X23*100</f>
        <v>16.767381129599958</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176545</v>
      </c>
      <c r="E24" s="763">
        <f>D24/'20pobl'!D24*100</f>
        <v>2.6153512951059033</v>
      </c>
      <c r="F24" s="226"/>
      <c r="G24" s="234">
        <v>46535</v>
      </c>
      <c r="H24" s="769">
        <v>0.84393855887901892</v>
      </c>
      <c r="I24" s="226"/>
      <c r="J24" s="234">
        <v>31500</v>
      </c>
      <c r="K24" s="769">
        <v>3.6372663922358792</v>
      </c>
      <c r="L24" s="226"/>
      <c r="M24" s="234">
        <v>98510</v>
      </c>
      <c r="N24" s="769">
        <f>M24/'20pobl'!X24*100</f>
        <v>26.604622522780431</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40250</v>
      </c>
      <c r="E25" s="763">
        <f>D25/'20pobl'!D25*100</f>
        <v>2.6274938343653997</v>
      </c>
      <c r="F25" s="226"/>
      <c r="G25" s="234">
        <v>14930</v>
      </c>
      <c r="H25" s="769">
        <v>1.1618324424394901</v>
      </c>
      <c r="I25" s="226"/>
      <c r="J25" s="234">
        <v>7805</v>
      </c>
      <c r="K25" s="769">
        <v>4.4550358172322273</v>
      </c>
      <c r="L25" s="226"/>
      <c r="M25" s="234">
        <v>17515</v>
      </c>
      <c r="N25" s="769">
        <f>M25/'20pobl'!X25*100</f>
        <v>24.44726704259952</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16064</v>
      </c>
      <c r="E26" s="765">
        <f>D26/'20pobl'!D26*100</f>
        <v>2.4188508952488794</v>
      </c>
      <c r="F26" s="226"/>
      <c r="G26" s="238">
        <v>3343</v>
      </c>
      <c r="H26" s="770">
        <v>0.63134913815082505</v>
      </c>
      <c r="I26" s="226"/>
      <c r="J26" s="238">
        <v>2685</v>
      </c>
      <c r="K26" s="770">
        <v>2.8828190427108162</v>
      </c>
      <c r="L26" s="226"/>
      <c r="M26" s="238">
        <v>10036</v>
      </c>
      <c r="N26" s="770">
        <f>M26/'20pobl'!X26*100</f>
        <v>24.195959303727278</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67169</v>
      </c>
      <c r="E27" s="765">
        <f>D27/'20pobl'!D27*100</f>
        <v>3.041834565573184</v>
      </c>
      <c r="F27" s="226"/>
      <c r="G27" s="238">
        <v>17224</v>
      </c>
      <c r="H27" s="770">
        <v>1.0157714679324887</v>
      </c>
      <c r="I27" s="226"/>
      <c r="J27" s="238">
        <v>12101</v>
      </c>
      <c r="K27" s="770">
        <v>3.426007191189377</v>
      </c>
      <c r="L27" s="226"/>
      <c r="M27" s="238">
        <v>37844</v>
      </c>
      <c r="N27" s="770">
        <f>M27/'20pobl'!X27*100</f>
        <v>23.755390535255827</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9144</v>
      </c>
      <c r="E28" s="765">
        <f>D28/'20pobl'!D28*100</f>
        <v>2.8584647318469982</v>
      </c>
      <c r="F28" s="226"/>
      <c r="G28" s="238">
        <v>1568</v>
      </c>
      <c r="H28" s="770">
        <v>0.62459916906003399</v>
      </c>
      <c r="I28" s="226"/>
      <c r="J28" s="238">
        <v>1606</v>
      </c>
      <c r="K28" s="770">
        <v>3.4382359237850566</v>
      </c>
      <c r="L28" s="226"/>
      <c r="M28" s="238">
        <v>5970</v>
      </c>
      <c r="N28" s="770">
        <f>M28/'20pobl'!X28*100</f>
        <v>26.963551781762341</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3379</v>
      </c>
      <c r="E29" s="766">
        <f>D29/'20pobl'!D29*100</f>
        <v>2.0078793965071577</v>
      </c>
      <c r="F29" s="226"/>
      <c r="G29" s="245">
        <v>1866</v>
      </c>
      <c r="H29" s="771">
        <v>1.2575734089944131</v>
      </c>
      <c r="I29" s="226"/>
      <c r="J29" s="245">
        <v>521</v>
      </c>
      <c r="K29" s="771">
        <v>3.4624842161228151</v>
      </c>
      <c r="L29" s="226"/>
      <c r="M29" s="245">
        <v>992</v>
      </c>
      <c r="N29" s="771">
        <f>M29/'20pobl'!X29*100</f>
        <v>20.415723399876519</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1400697</v>
      </c>
      <c r="E31" s="767">
        <f>D31/'20pobl'!D31*100</f>
        <v>2.9503625244389622</v>
      </c>
      <c r="F31" s="211"/>
      <c r="G31" s="253">
        <f>SUM(G12:G29)</f>
        <v>379136</v>
      </c>
      <c r="H31" s="254">
        <f>G31/'20pobl'!J31*100</f>
        <v>0.9978205835761853</v>
      </c>
      <c r="I31" s="211"/>
      <c r="J31" s="253">
        <f>SUM(J12:J29)</f>
        <v>268832</v>
      </c>
      <c r="K31" s="254">
        <f>J31/'20pobl'!Q31*100</f>
        <v>4.0642664244926356</v>
      </c>
      <c r="L31" s="211"/>
      <c r="M31" s="253">
        <f>SUM(M12:M29)</f>
        <v>752729</v>
      </c>
      <c r="N31" s="254">
        <f>M31/'20pobl'!X31*100</f>
        <v>26.278005489995927</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71" t="str">
        <f>'24solcasaad_pobl'!B34:N34</f>
        <v>(1) Cifras definitivas INE de la Estadística del Padrón continuo referidas al 01/01/2022. Datos definitivos (publicado 24/1/2023)</v>
      </c>
      <c r="C34" s="1085"/>
      <c r="D34" s="1085"/>
      <c r="E34" s="1085"/>
      <c r="F34" s="1085"/>
      <c r="G34" s="1085"/>
      <c r="H34" s="1085"/>
      <c r="I34" s="1085"/>
      <c r="J34" s="1085"/>
      <c r="K34" s="1085"/>
      <c r="L34" s="1085"/>
      <c r="M34" s="1085"/>
      <c r="N34" s="1085"/>
    </row>
    <row r="35" spans="2:14" ht="29.25" customHeight="1" x14ac:dyDescent="0.2">
      <c r="B35" s="1078"/>
      <c r="C35" s="1078"/>
      <c r="D35" s="1078"/>
      <c r="E35" s="737"/>
      <c r="F35" s="262"/>
      <c r="G35" s="262"/>
      <c r="H35" s="262"/>
    </row>
    <row r="36" spans="2:14" ht="4.5" customHeight="1" x14ac:dyDescent="0.2">
      <c r="B36" s="1079"/>
      <c r="C36" s="1079"/>
      <c r="D36" s="1079"/>
      <c r="E36" s="738"/>
      <c r="F36" s="262"/>
      <c r="G36" s="262"/>
      <c r="H36" s="26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1"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W26"/>
  <sheetViews>
    <sheetView zoomScale="90" zoomScaleNormal="9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8.570312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24" customHeight="1" x14ac:dyDescent="0.25">
      <c r="A3" s="866"/>
      <c r="B3" s="1045" t="s">
        <v>376</v>
      </c>
      <c r="C3" s="1045"/>
      <c r="D3" s="1045"/>
      <c r="E3" s="1045"/>
      <c r="F3" s="1045"/>
      <c r="G3" s="1045"/>
      <c r="H3" s="1045"/>
      <c r="I3" s="1045"/>
      <c r="J3" s="1045"/>
      <c r="K3" s="1045"/>
      <c r="L3" s="1045"/>
      <c r="M3" s="1045"/>
      <c r="N3" s="1045"/>
      <c r="O3" s="1045"/>
      <c r="P3" s="1045"/>
      <c r="Q3" s="1045"/>
      <c r="R3" s="1045"/>
    </row>
    <row r="5" spans="1:21" x14ac:dyDescent="0.25">
      <c r="B5" s="869"/>
      <c r="C5" s="1041" t="s">
        <v>377</v>
      </c>
      <c r="D5" s="1041"/>
      <c r="E5" s="1041"/>
      <c r="F5" s="1041"/>
      <c r="G5" s="1041"/>
      <c r="H5" s="1041"/>
      <c r="I5" s="1041"/>
      <c r="J5" s="1041" t="s">
        <v>351</v>
      </c>
      <c r="K5" s="1041"/>
      <c r="L5" s="1041"/>
      <c r="M5" s="1041"/>
      <c r="N5" s="1041"/>
      <c r="O5" s="1041"/>
      <c r="P5" s="1041"/>
      <c r="Q5" s="1041"/>
      <c r="R5" s="1041"/>
      <c r="S5" s="1041"/>
    </row>
    <row r="6" spans="1:21" ht="21" customHeight="1" x14ac:dyDescent="0.25">
      <c r="B6" s="869"/>
      <c r="C6" s="1042"/>
      <c r="D6" s="1042"/>
      <c r="E6" s="1042"/>
      <c r="F6" s="1042"/>
      <c r="G6" s="1042"/>
      <c r="H6" s="1042"/>
      <c r="I6" s="1042"/>
      <c r="J6" s="1042">
        <v>43830</v>
      </c>
      <c r="K6" s="1043"/>
      <c r="L6" s="1044">
        <v>44196</v>
      </c>
      <c r="M6" s="1044"/>
      <c r="N6" s="1044">
        <v>44561</v>
      </c>
      <c r="O6" s="1044"/>
      <c r="P6" s="1044">
        <v>44926</v>
      </c>
      <c r="Q6" s="1044"/>
      <c r="R6" s="1044">
        <f>H7</f>
        <v>45260</v>
      </c>
      <c r="S6" s="1044"/>
    </row>
    <row r="7" spans="1:21" x14ac:dyDescent="0.25">
      <c r="B7" s="938"/>
      <c r="C7" s="871">
        <v>43465</v>
      </c>
      <c r="D7" s="871">
        <v>43830</v>
      </c>
      <c r="E7" s="871">
        <v>44196</v>
      </c>
      <c r="F7" s="871">
        <v>44561</v>
      </c>
      <c r="G7" s="871">
        <v>44926</v>
      </c>
      <c r="H7" s="871">
        <f>EVO!H7</f>
        <v>45260</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388846</v>
      </c>
      <c r="D8" s="917">
        <v>410355</v>
      </c>
      <c r="E8" s="917">
        <v>396745</v>
      </c>
      <c r="F8" s="917">
        <v>402114</v>
      </c>
      <c r="G8" s="917">
        <v>422621</v>
      </c>
      <c r="H8" s="917">
        <v>422976</v>
      </c>
      <c r="I8" s="882"/>
      <c r="J8" s="918">
        <v>5.5314957592465852E-2</v>
      </c>
      <c r="K8" s="917">
        <v>21509</v>
      </c>
      <c r="L8" s="919">
        <v>-3.3166404698370955E-2</v>
      </c>
      <c r="M8" s="920">
        <v>-13610</v>
      </c>
      <c r="N8" s="919">
        <v>1.3532621709158255E-2</v>
      </c>
      <c r="O8" s="920">
        <v>5369</v>
      </c>
      <c r="P8" s="919">
        <v>5.0997975698433784E-2</v>
      </c>
      <c r="Q8" s="920">
        <f>G8-F8</f>
        <v>20507</v>
      </c>
      <c r="R8" s="921">
        <f>[1]Cuadro_CCAA2!N5</f>
        <v>8.9683551941921458E-4</v>
      </c>
      <c r="S8" s="920">
        <f>[1]Cuadro_CCAA2!O5</f>
        <v>379</v>
      </c>
    </row>
    <row r="9" spans="1:21" x14ac:dyDescent="0.25">
      <c r="B9" s="939" t="s">
        <v>10</v>
      </c>
      <c r="C9" s="887">
        <v>49707</v>
      </c>
      <c r="D9" s="887">
        <v>51252</v>
      </c>
      <c r="E9" s="887">
        <v>47953</v>
      </c>
      <c r="F9" s="887">
        <v>48669</v>
      </c>
      <c r="G9" s="887">
        <v>51170</v>
      </c>
      <c r="H9" s="887">
        <v>53885</v>
      </c>
      <c r="I9" s="888"/>
      <c r="J9" s="889">
        <v>3.1082141348301118E-2</v>
      </c>
      <c r="K9" s="887">
        <v>1545</v>
      </c>
      <c r="L9" s="892">
        <v>-6.4368219776789193E-2</v>
      </c>
      <c r="M9" s="890">
        <v>-3299</v>
      </c>
      <c r="N9" s="892">
        <v>1.4931286885075057E-2</v>
      </c>
      <c r="O9" s="890">
        <v>716</v>
      </c>
      <c r="P9" s="892">
        <v>5.1387947153218594E-2</v>
      </c>
      <c r="Q9" s="890">
        <f t="shared" ref="Q9:Q25" si="0">G9-F9</f>
        <v>2501</v>
      </c>
      <c r="R9" s="891">
        <f>[1]Cuadro_CCAA2!N6</f>
        <v>5.6568627450980458E-2</v>
      </c>
      <c r="S9" s="890">
        <f>[1]Cuadro_CCAA2!O6</f>
        <v>2885</v>
      </c>
    </row>
    <row r="10" spans="1:21" x14ac:dyDescent="0.25">
      <c r="B10" s="939" t="s">
        <v>40</v>
      </c>
      <c r="C10" s="887">
        <v>38844</v>
      </c>
      <c r="D10" s="887">
        <v>40697</v>
      </c>
      <c r="E10" s="887">
        <v>39355</v>
      </c>
      <c r="F10" s="887">
        <v>41002</v>
      </c>
      <c r="G10" s="887">
        <v>43882</v>
      </c>
      <c r="H10" s="887">
        <v>47113</v>
      </c>
      <c r="I10" s="888"/>
      <c r="J10" s="889">
        <v>4.7703635053032656E-2</v>
      </c>
      <c r="K10" s="887">
        <v>1853</v>
      </c>
      <c r="L10" s="892">
        <v>-3.2975403592402364E-2</v>
      </c>
      <c r="M10" s="890">
        <v>-1342</v>
      </c>
      <c r="N10" s="892">
        <v>4.1849828484309404E-2</v>
      </c>
      <c r="O10" s="890">
        <v>1647</v>
      </c>
      <c r="P10" s="892">
        <v>7.024047607433781E-2</v>
      </c>
      <c r="Q10" s="890">
        <f t="shared" si="0"/>
        <v>2880</v>
      </c>
      <c r="R10" s="891">
        <f>[1]Cuadro_CCAA2!N7</f>
        <v>7.6130653266331727E-2</v>
      </c>
      <c r="S10" s="890">
        <f>[1]Cuadro_CCAA2!O7</f>
        <v>3333</v>
      </c>
    </row>
    <row r="11" spans="1:21" x14ac:dyDescent="0.25">
      <c r="B11" s="939" t="s">
        <v>41</v>
      </c>
      <c r="C11" s="887">
        <v>27993</v>
      </c>
      <c r="D11" s="887">
        <v>32479</v>
      </c>
      <c r="E11" s="887">
        <v>32836</v>
      </c>
      <c r="F11" s="887">
        <v>35355</v>
      </c>
      <c r="G11" s="887">
        <v>39461</v>
      </c>
      <c r="H11" s="887">
        <v>43539</v>
      </c>
      <c r="I11" s="888"/>
      <c r="J11" s="889">
        <v>0.16025434930161109</v>
      </c>
      <c r="K11" s="887">
        <v>4486</v>
      </c>
      <c r="L11" s="892">
        <v>1.0991717725299388E-2</v>
      </c>
      <c r="M11" s="890">
        <v>357</v>
      </c>
      <c r="N11" s="892">
        <v>7.6714581556827977E-2</v>
      </c>
      <c r="O11" s="890">
        <v>2519</v>
      </c>
      <c r="P11" s="892">
        <v>0.11613633149483804</v>
      </c>
      <c r="Q11" s="890">
        <f t="shared" si="0"/>
        <v>4106</v>
      </c>
      <c r="R11" s="891">
        <f>[1]Cuadro_CCAA2!N8</f>
        <v>0.10904783738346335</v>
      </c>
      <c r="S11" s="890">
        <f>[1]Cuadro_CCAA2!O8</f>
        <v>4281</v>
      </c>
    </row>
    <row r="12" spans="1:21" x14ac:dyDescent="0.25">
      <c r="B12" s="939" t="s">
        <v>9</v>
      </c>
      <c r="C12" s="887">
        <v>48834</v>
      </c>
      <c r="D12" s="887">
        <v>53168</v>
      </c>
      <c r="E12" s="887">
        <v>54714</v>
      </c>
      <c r="F12" s="887">
        <v>58012</v>
      </c>
      <c r="G12" s="887">
        <v>57712</v>
      </c>
      <c r="H12" s="887">
        <v>62675</v>
      </c>
      <c r="I12" s="888"/>
      <c r="J12" s="889">
        <v>8.8749641643117494E-2</v>
      </c>
      <c r="K12" s="887">
        <v>4334</v>
      </c>
      <c r="L12" s="892">
        <v>2.907764068612706E-2</v>
      </c>
      <c r="M12" s="890">
        <v>1546</v>
      </c>
      <c r="N12" s="892">
        <v>6.0277077164893722E-2</v>
      </c>
      <c r="O12" s="890">
        <v>3298</v>
      </c>
      <c r="P12" s="892">
        <v>-5.1713438598910422E-3</v>
      </c>
      <c r="Q12" s="890">
        <f t="shared" si="0"/>
        <v>-300</v>
      </c>
      <c r="R12" s="891">
        <f>[1]Cuadro_CCAA2!N9</f>
        <v>8.2320232092284229E-2</v>
      </c>
      <c r="S12" s="890">
        <f>[1]Cuadro_CCAA2!O9</f>
        <v>4767</v>
      </c>
      <c r="U12" s="922"/>
    </row>
    <row r="13" spans="1:21" x14ac:dyDescent="0.25">
      <c r="B13" s="939" t="s">
        <v>8</v>
      </c>
      <c r="C13" s="887">
        <v>24752</v>
      </c>
      <c r="D13" s="887">
        <v>25483</v>
      </c>
      <c r="E13" s="887">
        <v>25356</v>
      </c>
      <c r="F13" s="887">
        <v>23258</v>
      </c>
      <c r="G13" s="887">
        <v>23164</v>
      </c>
      <c r="H13" s="887">
        <v>23808</v>
      </c>
      <c r="I13" s="888"/>
      <c r="J13" s="889">
        <v>2.9532967032966928E-2</v>
      </c>
      <c r="K13" s="887">
        <v>731</v>
      </c>
      <c r="L13" s="892">
        <v>-4.9837146332849525E-3</v>
      </c>
      <c r="M13" s="890">
        <v>-127</v>
      </c>
      <c r="N13" s="892">
        <v>-8.274175737498024E-2</v>
      </c>
      <c r="O13" s="890">
        <v>-2098</v>
      </c>
      <c r="P13" s="892">
        <v>-4.0416200877118058E-3</v>
      </c>
      <c r="Q13" s="890">
        <f t="shared" si="0"/>
        <v>-94</v>
      </c>
      <c r="R13" s="891">
        <f>[1]Cuadro_CCAA2!N10</f>
        <v>3.1006409146024705E-2</v>
      </c>
      <c r="S13" s="890">
        <f>[1]Cuadro_CCAA2!O10</f>
        <v>716</v>
      </c>
      <c r="U13" s="922"/>
    </row>
    <row r="14" spans="1:21" x14ac:dyDescent="0.25">
      <c r="B14" s="939" t="s">
        <v>7</v>
      </c>
      <c r="C14" s="887">
        <v>129374</v>
      </c>
      <c r="D14" s="887">
        <v>146192</v>
      </c>
      <c r="E14" s="887">
        <v>140933</v>
      </c>
      <c r="F14" s="887">
        <v>142154</v>
      </c>
      <c r="G14" s="887">
        <v>146929</v>
      </c>
      <c r="H14" s="887">
        <v>156261</v>
      </c>
      <c r="I14" s="888"/>
      <c r="J14" s="889">
        <v>0.12999520769242667</v>
      </c>
      <c r="K14" s="887">
        <v>16818</v>
      </c>
      <c r="L14" s="892">
        <v>-3.5973240669804118E-2</v>
      </c>
      <c r="M14" s="890">
        <v>-5259</v>
      </c>
      <c r="N14" s="892">
        <v>8.6636912575479563E-3</v>
      </c>
      <c r="O14" s="890">
        <v>1221</v>
      </c>
      <c r="P14" s="892">
        <v>3.3590331612195268E-2</v>
      </c>
      <c r="Q14" s="890">
        <f t="shared" si="0"/>
        <v>4775</v>
      </c>
      <c r="R14" s="891">
        <f>[1]Cuadro_CCAA2!N11</f>
        <v>6.4368473751966748E-2</v>
      </c>
      <c r="S14" s="890">
        <f>[1]Cuadro_CCAA2!O11</f>
        <v>9450</v>
      </c>
      <c r="U14" s="922"/>
    </row>
    <row r="15" spans="1:21" x14ac:dyDescent="0.25">
      <c r="B15" s="939" t="s">
        <v>43</v>
      </c>
      <c r="C15" s="887">
        <v>86579</v>
      </c>
      <c r="D15" s="887">
        <v>89837</v>
      </c>
      <c r="E15" s="887">
        <v>84968</v>
      </c>
      <c r="F15" s="887">
        <v>87354</v>
      </c>
      <c r="G15" s="887">
        <v>89947</v>
      </c>
      <c r="H15" s="887">
        <v>95196</v>
      </c>
      <c r="I15" s="888"/>
      <c r="J15" s="889">
        <v>3.763037226117194E-2</v>
      </c>
      <c r="K15" s="887">
        <v>3258</v>
      </c>
      <c r="L15" s="892">
        <v>-5.4198158887763359E-2</v>
      </c>
      <c r="M15" s="890">
        <v>-4869</v>
      </c>
      <c r="N15" s="892">
        <v>2.8081159966104829E-2</v>
      </c>
      <c r="O15" s="890">
        <v>2386</v>
      </c>
      <c r="P15" s="892">
        <v>2.9683815280353576E-2</v>
      </c>
      <c r="Q15" s="890">
        <f t="shared" si="0"/>
        <v>2593</v>
      </c>
      <c r="R15" s="891">
        <f>[1]Cuadro_CCAA2!N12</f>
        <v>5.4184246370552414E-2</v>
      </c>
      <c r="S15" s="890">
        <f>[1]Cuadro_CCAA2!O12</f>
        <v>4893</v>
      </c>
      <c r="U15" s="922"/>
    </row>
    <row r="16" spans="1:21" x14ac:dyDescent="0.25">
      <c r="B16" s="939" t="s">
        <v>44</v>
      </c>
      <c r="C16" s="887">
        <v>318602</v>
      </c>
      <c r="D16" s="887">
        <v>334206</v>
      </c>
      <c r="E16" s="887">
        <v>321411</v>
      </c>
      <c r="F16" s="887">
        <v>337967</v>
      </c>
      <c r="G16" s="887">
        <v>354754</v>
      </c>
      <c r="H16" s="887">
        <v>351972</v>
      </c>
      <c r="I16" s="888"/>
      <c r="J16" s="889">
        <v>4.8976465935556046E-2</v>
      </c>
      <c r="K16" s="887">
        <v>15604</v>
      </c>
      <c r="L16" s="892">
        <v>-3.828477047090717E-2</v>
      </c>
      <c r="M16" s="890">
        <v>-12795</v>
      </c>
      <c r="N16" s="892">
        <v>5.1510371455861792E-2</v>
      </c>
      <c r="O16" s="890">
        <v>16556</v>
      </c>
      <c r="P16" s="892">
        <v>4.9670529962984489E-2</v>
      </c>
      <c r="Q16" s="890">
        <f t="shared" si="0"/>
        <v>16787</v>
      </c>
      <c r="R16" s="891">
        <f>[1]Cuadro_CCAA2!N13</f>
        <v>-4.3816350372396506E-3</v>
      </c>
      <c r="S16" s="890">
        <f>[1]Cuadro_CCAA2!O13</f>
        <v>-1549</v>
      </c>
      <c r="U16" s="922"/>
    </row>
    <row r="17" spans="2:23" x14ac:dyDescent="0.25">
      <c r="B17" s="939" t="s">
        <v>6</v>
      </c>
      <c r="C17" s="887">
        <v>116879</v>
      </c>
      <c r="D17" s="887">
        <v>144556</v>
      </c>
      <c r="E17" s="887">
        <v>155768</v>
      </c>
      <c r="F17" s="887">
        <v>166723</v>
      </c>
      <c r="G17" s="887">
        <v>185933</v>
      </c>
      <c r="H17" s="887">
        <v>206145</v>
      </c>
      <c r="I17" s="888"/>
      <c r="J17" s="889">
        <v>0.23680045174924502</v>
      </c>
      <c r="K17" s="887">
        <v>27677</v>
      </c>
      <c r="L17" s="892">
        <v>7.7561637012645512E-2</v>
      </c>
      <c r="M17" s="890">
        <v>11212</v>
      </c>
      <c r="N17" s="892">
        <v>7.0328950747265084E-2</v>
      </c>
      <c r="O17" s="890">
        <v>10955</v>
      </c>
      <c r="P17" s="892">
        <v>0.11522105528331417</v>
      </c>
      <c r="Q17" s="890">
        <f t="shared" si="0"/>
        <v>19210</v>
      </c>
      <c r="R17" s="891">
        <f>[1]Cuadro_CCAA2!N14</f>
        <v>0.11794724397492362</v>
      </c>
      <c r="S17" s="890">
        <f>[1]Cuadro_CCAA2!O14</f>
        <v>21749</v>
      </c>
      <c r="U17" s="922"/>
    </row>
    <row r="18" spans="2:23" x14ac:dyDescent="0.25">
      <c r="B18" s="939" t="s">
        <v>5</v>
      </c>
      <c r="C18" s="887">
        <v>54680</v>
      </c>
      <c r="D18" s="887">
        <v>56883</v>
      </c>
      <c r="E18" s="887">
        <v>52977</v>
      </c>
      <c r="F18" s="887">
        <v>54286</v>
      </c>
      <c r="G18" s="887">
        <v>56834</v>
      </c>
      <c r="H18" s="887">
        <v>58608</v>
      </c>
      <c r="I18" s="888"/>
      <c r="J18" s="889">
        <v>4.0288953913679482E-2</v>
      </c>
      <c r="K18" s="887">
        <v>2203</v>
      </c>
      <c r="L18" s="892">
        <v>-6.8667264384789872E-2</v>
      </c>
      <c r="M18" s="890">
        <v>-3906</v>
      </c>
      <c r="N18" s="892">
        <v>2.4708835909923232E-2</v>
      </c>
      <c r="O18" s="890">
        <v>1309</v>
      </c>
      <c r="P18" s="892">
        <v>4.6936595070552256E-2</v>
      </c>
      <c r="Q18" s="890">
        <f t="shared" si="0"/>
        <v>2548</v>
      </c>
      <c r="R18" s="891">
        <f>[1]Cuadro_CCAA2!N15</f>
        <v>3.6759242879886855E-2</v>
      </c>
      <c r="S18" s="890">
        <f>[1]Cuadro_CCAA2!O15</f>
        <v>2078</v>
      </c>
      <c r="U18" s="922"/>
    </row>
    <row r="19" spans="2:23" x14ac:dyDescent="0.25">
      <c r="B19" s="939" t="s">
        <v>38</v>
      </c>
      <c r="C19" s="887">
        <v>80184</v>
      </c>
      <c r="D19" s="887">
        <v>80673</v>
      </c>
      <c r="E19" s="887">
        <v>77385</v>
      </c>
      <c r="F19" s="887">
        <v>77804</v>
      </c>
      <c r="G19" s="887">
        <v>79633</v>
      </c>
      <c r="H19" s="887">
        <v>83723</v>
      </c>
      <c r="I19" s="888"/>
      <c r="J19" s="889">
        <v>6.0984735109248511E-3</v>
      </c>
      <c r="K19" s="887">
        <v>489</v>
      </c>
      <c r="L19" s="892">
        <v>-4.0757130638503614E-2</v>
      </c>
      <c r="M19" s="890">
        <v>-3288</v>
      </c>
      <c r="N19" s="892">
        <v>5.414486011500852E-3</v>
      </c>
      <c r="O19" s="890">
        <v>419</v>
      </c>
      <c r="P19" s="892">
        <v>2.3507788802632268E-2</v>
      </c>
      <c r="Q19" s="890">
        <f t="shared" si="0"/>
        <v>1829</v>
      </c>
      <c r="R19" s="891">
        <f>[1]Cuadro_CCAA2!N16</f>
        <v>5.7910032853171645E-2</v>
      </c>
      <c r="S19" s="890">
        <f>[1]Cuadro_CCAA2!O16</f>
        <v>4583</v>
      </c>
      <c r="U19" s="922"/>
    </row>
    <row r="20" spans="2:23" x14ac:dyDescent="0.25">
      <c r="B20" s="939" t="s">
        <v>45</v>
      </c>
      <c r="C20" s="887">
        <v>215222</v>
      </c>
      <c r="D20" s="887">
        <v>228990</v>
      </c>
      <c r="E20" s="887">
        <v>223671</v>
      </c>
      <c r="F20" s="887">
        <v>216089</v>
      </c>
      <c r="G20" s="887">
        <v>224953</v>
      </c>
      <c r="H20" s="887">
        <v>237594</v>
      </c>
      <c r="I20" s="888"/>
      <c r="J20" s="889">
        <v>6.397115536515785E-2</v>
      </c>
      <c r="K20" s="887">
        <v>13768</v>
      </c>
      <c r="L20" s="892">
        <v>-2.3228088562819327E-2</v>
      </c>
      <c r="M20" s="890">
        <v>-5319</v>
      </c>
      <c r="N20" s="892">
        <v>-3.3898001976116698E-2</v>
      </c>
      <c r="O20" s="890">
        <v>-7582</v>
      </c>
      <c r="P20" s="892">
        <v>4.1020135222061382E-2</v>
      </c>
      <c r="Q20" s="890">
        <f t="shared" si="0"/>
        <v>8864</v>
      </c>
      <c r="R20" s="891">
        <f>[1]Cuadro_CCAA2!N17</f>
        <v>4.6669603524229109E-2</v>
      </c>
      <c r="S20" s="890">
        <f>[1]Cuadro_CCAA2!O17</f>
        <v>10594</v>
      </c>
      <c r="U20" s="922"/>
    </row>
    <row r="21" spans="2:23" x14ac:dyDescent="0.25">
      <c r="B21" s="939" t="s">
        <v>46</v>
      </c>
      <c r="C21" s="887">
        <v>44249</v>
      </c>
      <c r="D21" s="887">
        <v>53719</v>
      </c>
      <c r="E21" s="887">
        <v>52094</v>
      </c>
      <c r="F21" s="887">
        <v>54205</v>
      </c>
      <c r="G21" s="887">
        <v>55440</v>
      </c>
      <c r="H21" s="887">
        <v>62443</v>
      </c>
      <c r="I21" s="888"/>
      <c r="J21" s="889">
        <v>0.21401613595787472</v>
      </c>
      <c r="K21" s="887">
        <v>9470</v>
      </c>
      <c r="L21" s="892">
        <v>-3.0250004653846863E-2</v>
      </c>
      <c r="M21" s="890">
        <v>-1625</v>
      </c>
      <c r="N21" s="892">
        <v>4.0522900909893744E-2</v>
      </c>
      <c r="O21" s="890">
        <v>2111</v>
      </c>
      <c r="P21" s="892">
        <v>2.2783876026196914E-2</v>
      </c>
      <c r="Q21" s="890">
        <f t="shared" si="0"/>
        <v>1235</v>
      </c>
      <c r="R21" s="891">
        <f>[1]Cuadro_CCAA2!N18</f>
        <v>0.12855593710464497</v>
      </c>
      <c r="S21" s="890">
        <f>[1]Cuadro_CCAA2!O18</f>
        <v>7113</v>
      </c>
      <c r="U21" s="922"/>
    </row>
    <row r="22" spans="2:23" x14ac:dyDescent="0.25">
      <c r="B22" s="939" t="s">
        <v>47</v>
      </c>
      <c r="C22" s="887">
        <v>20012</v>
      </c>
      <c r="D22" s="887">
        <v>20052</v>
      </c>
      <c r="E22" s="887">
        <v>19700</v>
      </c>
      <c r="F22" s="887">
        <v>20426</v>
      </c>
      <c r="G22" s="887">
        <v>21291</v>
      </c>
      <c r="H22" s="887">
        <v>22127</v>
      </c>
      <c r="I22" s="888"/>
      <c r="J22" s="889">
        <v>1.9988007195681501E-3</v>
      </c>
      <c r="K22" s="887">
        <v>40</v>
      </c>
      <c r="L22" s="892">
        <v>-1.7554358667464576E-2</v>
      </c>
      <c r="M22" s="890">
        <v>-352</v>
      </c>
      <c r="N22" s="892">
        <v>3.6852791878172697E-2</v>
      </c>
      <c r="O22" s="890">
        <v>726</v>
      </c>
      <c r="P22" s="892">
        <v>4.2347987858611491E-2</v>
      </c>
      <c r="Q22" s="890">
        <f t="shared" si="0"/>
        <v>865</v>
      </c>
      <c r="R22" s="891">
        <f>[1]Cuadro_CCAA2!N19</f>
        <v>5.0265805961648091E-2</v>
      </c>
      <c r="S22" s="890">
        <f>[1]Cuadro_CCAA2!O19</f>
        <v>1059</v>
      </c>
      <c r="U22" s="922"/>
    </row>
    <row r="23" spans="2:23" x14ac:dyDescent="0.25">
      <c r="B23" s="939" t="s">
        <v>48</v>
      </c>
      <c r="C23" s="887">
        <v>102813</v>
      </c>
      <c r="D23" s="887">
        <v>106366</v>
      </c>
      <c r="E23" s="887">
        <v>105906</v>
      </c>
      <c r="F23" s="887">
        <v>107110</v>
      </c>
      <c r="G23" s="887">
        <v>108983</v>
      </c>
      <c r="H23" s="887">
        <v>113565</v>
      </c>
      <c r="I23" s="888"/>
      <c r="J23" s="889">
        <v>3.455788664857562E-2</v>
      </c>
      <c r="K23" s="887">
        <v>3553</v>
      </c>
      <c r="L23" s="892">
        <v>-4.3246902205591464E-3</v>
      </c>
      <c r="M23" s="890">
        <v>-460</v>
      </c>
      <c r="N23" s="892">
        <v>1.1368572130002086E-2</v>
      </c>
      <c r="O23" s="890">
        <v>1204</v>
      </c>
      <c r="P23" s="892">
        <v>1.7486695920082118E-2</v>
      </c>
      <c r="Q23" s="890">
        <f t="shared" si="0"/>
        <v>1873</v>
      </c>
      <c r="R23" s="891">
        <f>[1]Cuadro_CCAA2!N20</f>
        <v>4.6662734327477917E-2</v>
      </c>
      <c r="S23" s="890">
        <f>[1]Cuadro_CCAA2!O20</f>
        <v>5063</v>
      </c>
      <c r="U23" s="922"/>
    </row>
    <row r="24" spans="2:23" x14ac:dyDescent="0.25">
      <c r="B24" s="939" t="s">
        <v>49</v>
      </c>
      <c r="C24" s="887">
        <v>15257</v>
      </c>
      <c r="D24" s="887">
        <v>15375</v>
      </c>
      <c r="E24" s="887">
        <v>14687</v>
      </c>
      <c r="F24" s="887">
        <v>15454</v>
      </c>
      <c r="G24" s="887">
        <v>14358</v>
      </c>
      <c r="H24" s="887">
        <v>14582</v>
      </c>
      <c r="I24" s="888"/>
      <c r="J24" s="889">
        <v>7.7341548141836025E-3</v>
      </c>
      <c r="K24" s="887">
        <v>118</v>
      </c>
      <c r="L24" s="892">
        <v>-4.4747967479674799E-2</v>
      </c>
      <c r="M24" s="890">
        <v>-688</v>
      </c>
      <c r="N24" s="892">
        <v>5.2223054401852043E-2</v>
      </c>
      <c r="O24" s="890">
        <v>767</v>
      </c>
      <c r="P24" s="892">
        <v>-7.0920150122945502E-2</v>
      </c>
      <c r="Q24" s="890">
        <f t="shared" si="0"/>
        <v>-1096</v>
      </c>
      <c r="R24" s="891">
        <f>[1]Cuadro_CCAA2!N21</f>
        <v>1.2076624097723476E-2</v>
      </c>
      <c r="S24" s="890">
        <f>[1]Cuadro_CCAA2!O21</f>
        <v>174</v>
      </c>
      <c r="U24" s="922"/>
    </row>
    <row r="25" spans="2:23" x14ac:dyDescent="0.25">
      <c r="B25" s="940" t="s">
        <v>4</v>
      </c>
      <c r="C25" s="903">
        <v>4359</v>
      </c>
      <c r="D25" s="903">
        <v>4461</v>
      </c>
      <c r="E25" s="903">
        <v>4491</v>
      </c>
      <c r="F25" s="903">
        <v>4622</v>
      </c>
      <c r="G25" s="903">
        <v>4953</v>
      </c>
      <c r="H25" s="903">
        <v>5197</v>
      </c>
      <c r="I25" s="904"/>
      <c r="J25" s="906">
        <v>2.33998623537508E-2</v>
      </c>
      <c r="K25" s="903">
        <v>102</v>
      </c>
      <c r="L25" s="909">
        <v>6.7249495628782796E-3</v>
      </c>
      <c r="M25" s="907">
        <v>30</v>
      </c>
      <c r="N25" s="909">
        <v>2.9169450011133469E-2</v>
      </c>
      <c r="O25" s="907">
        <v>131</v>
      </c>
      <c r="P25" s="909">
        <v>7.1614019904803206E-2</v>
      </c>
      <c r="Q25" s="907">
        <f t="shared" si="0"/>
        <v>331</v>
      </c>
      <c r="R25" s="908">
        <f>[1]Cuadro_CCAA2!P24</f>
        <v>5.1385798098320778E-2</v>
      </c>
      <c r="S25" s="907">
        <f>[1]Cuadro_CCAA2!O22+[1]Cuadro_CCAA2!O23</f>
        <v>254</v>
      </c>
      <c r="U25" s="922"/>
      <c r="V25" s="922"/>
      <c r="W25" s="930"/>
    </row>
    <row r="26" spans="2:23" x14ac:dyDescent="0.25">
      <c r="B26" s="872" t="s">
        <v>3</v>
      </c>
      <c r="C26" s="873">
        <v>1767186</v>
      </c>
      <c r="D26" s="873">
        <v>1894744</v>
      </c>
      <c r="E26" s="873">
        <v>1850950</v>
      </c>
      <c r="F26" s="873">
        <v>1892604</v>
      </c>
      <c r="G26" s="873">
        <v>1982018</v>
      </c>
      <c r="H26" s="873">
        <v>2061409</v>
      </c>
      <c r="I26" s="874"/>
      <c r="J26" s="875">
        <v>7.2181422894930236E-2</v>
      </c>
      <c r="K26" s="876">
        <v>127558</v>
      </c>
      <c r="L26" s="877">
        <v>-2.3113412682663204E-2</v>
      </c>
      <c r="M26" s="873">
        <v>-43794</v>
      </c>
      <c r="N26" s="878">
        <v>2.250411950619946E-2</v>
      </c>
      <c r="O26" s="879">
        <v>41654</v>
      </c>
      <c r="P26" s="878">
        <v>4.7243903109155383E-2</v>
      </c>
      <c r="Q26" s="879">
        <f>G26-F26</f>
        <v>89414</v>
      </c>
      <c r="R26" s="878">
        <f>[1]Cuadro_CCAA2!N24</f>
        <v>4.1332863875141568E-2</v>
      </c>
      <c r="S26" s="879">
        <f>[1]Cuadro_CCAA2!O24</f>
        <v>81822</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EVO_sol!C8:H8</xm:f>
              <xm:sqref>I8</xm:sqref>
            </x14:sparkline>
            <x14:sparkline>
              <xm:f>EVO_sol!C9:H9</xm:f>
              <xm:sqref>I9</xm:sqref>
            </x14:sparkline>
            <x14:sparkline>
              <xm:f>EVO_sol!C10:H10</xm:f>
              <xm:sqref>I10</xm:sqref>
            </x14:sparkline>
            <x14:sparkline>
              <xm:f>EVO_sol!C11:H11</xm:f>
              <xm:sqref>I11</xm:sqref>
            </x14:sparkline>
            <x14:sparkline>
              <xm:f>EVO_sol!C12:H12</xm:f>
              <xm:sqref>I12</xm:sqref>
            </x14:sparkline>
            <x14:sparkline>
              <xm:f>EVO_sol!C13:H13</xm:f>
              <xm:sqref>I13</xm:sqref>
            </x14:sparkline>
            <x14:sparkline>
              <xm:f>EVO_sol!C14:H14</xm:f>
              <xm:sqref>I14</xm:sqref>
            </x14:sparkline>
            <x14:sparkline>
              <xm:f>EVO_sol!C15:H15</xm:f>
              <xm:sqref>I15</xm:sqref>
            </x14:sparkline>
            <x14:sparkline>
              <xm:f>EVO_sol!C16:H16</xm:f>
              <xm:sqref>I16</xm:sqref>
            </x14:sparkline>
            <x14:sparkline>
              <xm:f>EVO_sol!C17:H17</xm:f>
              <xm:sqref>I17</xm:sqref>
            </x14:sparkline>
            <x14:sparkline>
              <xm:f>EVO_sol!C18:H18</xm:f>
              <xm:sqref>I18</xm:sqref>
            </x14:sparkline>
            <x14:sparkline>
              <xm:f>EVO_sol!C19:H19</xm:f>
              <xm:sqref>I19</xm:sqref>
            </x14:sparkline>
            <x14:sparkline>
              <xm:f>EVO_sol!C20:H20</xm:f>
              <xm:sqref>I20</xm:sqref>
            </x14:sparkline>
            <x14:sparkline>
              <xm:f>EVO_sol!C21:H21</xm:f>
              <xm:sqref>I21</xm:sqref>
            </x14:sparkline>
            <x14:sparkline>
              <xm:f>EVO_sol!C22:H22</xm:f>
              <xm:sqref>I22</xm:sqref>
            </x14:sparkline>
            <x14:sparkline>
              <xm:f>EVO_sol!C23:H23</xm:f>
              <xm:sqref>I23</xm:sqref>
            </x14:sparkline>
            <x14:sparkline>
              <xm:f>EVO_sol!C24:H24</xm:f>
              <xm:sqref>I24</xm:sqref>
            </x14:sparkline>
            <x14:sparkline>
              <xm:f>EVO_sol!C25:H25</xm:f>
              <xm:sqref>I25</xm:sqref>
            </x14:sparkline>
            <x14:sparkline>
              <xm:f>EVO_sol!C26:H26</xm:f>
              <xm:sqref>I26</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zoomScale="84" zoomScaleNormal="84" workbookViewId="0">
      <selection activeCell="AE37" sqref="AE37"/>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97" bestFit="1" customWidth="1"/>
    <col min="27" max="27" width="11.42578125" style="297"/>
    <col min="28" max="30" width="2.42578125" style="297" bestFit="1" customWidth="1"/>
    <col min="31" max="31" width="13" style="297" bestFit="1" customWidth="1"/>
    <col min="32" max="32" width="3.42578125" style="297" bestFit="1" customWidth="1"/>
    <col min="33" max="33" width="3.85546875" style="297" customWidth="1"/>
    <col min="34" max="36" width="2.42578125" style="297" bestFit="1" customWidth="1"/>
    <col min="37" max="37" width="8.42578125" style="297" bestFit="1" customWidth="1"/>
    <col min="38" max="38" width="3.42578125" style="297" bestFit="1" customWidth="1"/>
    <col min="39" max="39" width="3.5703125" style="297" customWidth="1"/>
    <col min="40" max="42" width="2.42578125" style="297" bestFit="1" customWidth="1"/>
    <col min="43" max="43" width="8.42578125" style="297" bestFit="1" customWidth="1"/>
    <col min="44" max="44" width="4.140625" style="297" bestFit="1" customWidth="1"/>
    <col min="45" max="45" width="3.28515625" style="297" customWidth="1"/>
    <col min="46" max="46" width="4.28515625" style="297" bestFit="1" customWidth="1"/>
    <col min="47" max="47" width="2.42578125" style="297" bestFit="1" customWidth="1"/>
    <col min="48" max="48" width="4.28515625" style="297" bestFit="1" customWidth="1"/>
    <col min="49" max="49" width="8.42578125" style="297" bestFit="1" customWidth="1"/>
    <col min="50" max="50" width="4.28515625" style="297" bestFit="1" customWidth="1"/>
    <col min="51" max="16384" width="11.42578125" style="261"/>
  </cols>
  <sheetData>
    <row r="1" spans="1:50" s="201" customFormat="1" ht="15" customHeight="1" x14ac:dyDescent="0.2">
      <c r="B1" s="202"/>
      <c r="C1" s="203"/>
      <c r="F1" s="203"/>
      <c r="I1" s="203"/>
      <c r="O1" s="204"/>
      <c r="R1" s="203"/>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5" customFormat="1" ht="43.5" customHeight="1" x14ac:dyDescent="0.2">
      <c r="B2" s="1047"/>
      <c r="C2" s="1047"/>
      <c r="D2" s="1047"/>
      <c r="E2" s="1047"/>
      <c r="F2" s="1047"/>
      <c r="G2" s="1047"/>
      <c r="H2" s="1047"/>
      <c r="I2" s="1047"/>
      <c r="O2" s="20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48"/>
      <c r="C3" s="1048"/>
      <c r="D3" s="1048"/>
      <c r="E3" s="1048"/>
      <c r="F3" s="1048"/>
      <c r="G3" s="1048"/>
      <c r="H3" s="1048"/>
      <c r="I3" s="1048"/>
      <c r="O3" s="20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37.5" customHeight="1" x14ac:dyDescent="0.2">
      <c r="A4" s="1095" t="s">
        <v>437</v>
      </c>
      <c r="B4" s="1095"/>
      <c r="C4" s="1095"/>
      <c r="D4" s="1095"/>
      <c r="E4" s="1095"/>
      <c r="F4" s="1095"/>
      <c r="G4" s="1095"/>
      <c r="H4" s="1095"/>
      <c r="I4" s="1095"/>
      <c r="J4" s="1095"/>
      <c r="K4" s="1095"/>
      <c r="L4" s="1095"/>
      <c r="M4" s="1095"/>
      <c r="N4" s="1095"/>
      <c r="O4" s="1095"/>
      <c r="P4" s="1095"/>
      <c r="Q4" s="1095"/>
      <c r="R4" s="1095"/>
      <c r="S4" s="1095"/>
      <c r="T4" s="1095"/>
      <c r="U4" s="1095"/>
      <c r="V4" s="1095"/>
      <c r="W4" s="1095"/>
      <c r="X4" s="1095"/>
      <c r="Y4" s="1095"/>
      <c r="Z4" s="1095"/>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49" t="str">
        <f>porsaad!B6</f>
        <v>Situación a 30 de noviembre de 2023</v>
      </c>
      <c r="C5" s="1049"/>
      <c r="D5" s="1049"/>
      <c r="E5" s="1049"/>
      <c r="F5" s="1049"/>
      <c r="G5" s="1049"/>
      <c r="H5" s="1049"/>
      <c r="I5" s="1049"/>
      <c r="J5" s="1049"/>
      <c r="K5" s="1049"/>
      <c r="L5" s="1049"/>
      <c r="M5" s="1049"/>
      <c r="N5" s="1049"/>
      <c r="O5" s="1049"/>
      <c r="P5" s="1049"/>
      <c r="Q5" s="1049"/>
      <c r="R5" s="1049"/>
      <c r="S5" s="1049"/>
      <c r="T5" s="1049"/>
      <c r="U5" s="1049"/>
      <c r="V5" s="1049"/>
      <c r="W5" s="1049"/>
      <c r="X5" s="1049"/>
      <c r="Y5" s="1049"/>
      <c r="Z5" s="1049"/>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617" customFormat="1" ht="6" customHeight="1" x14ac:dyDescent="0.2"/>
    <row r="7" spans="1:50" s="596" customFormat="1" ht="12.75" customHeight="1" x14ac:dyDescent="0.2">
      <c r="A7" s="702"/>
      <c r="B7" s="1127" t="s">
        <v>15</v>
      </c>
      <c r="C7" s="582"/>
      <c r="D7" s="1092" t="s">
        <v>191</v>
      </c>
      <c r="E7" s="1092"/>
      <c r="F7" s="582"/>
      <c r="G7" s="1092"/>
      <c r="H7" s="1092"/>
      <c r="I7" s="582"/>
      <c r="J7" s="1092"/>
      <c r="K7" s="1092"/>
      <c r="L7" s="582"/>
      <c r="M7" s="1092"/>
      <c r="N7" s="1092"/>
      <c r="O7" s="582"/>
      <c r="P7" s="1092" t="s">
        <v>187</v>
      </c>
      <c r="Q7" s="1092"/>
      <c r="R7" s="582"/>
      <c r="S7" s="1092"/>
      <c r="T7" s="1092"/>
      <c r="U7" s="582"/>
      <c r="V7" s="1092"/>
      <c r="W7" s="1092"/>
      <c r="X7" s="582"/>
      <c r="Y7" s="1092"/>
      <c r="Z7" s="1092"/>
      <c r="AA7" s="672"/>
      <c r="AB7" s="672"/>
      <c r="AI7" s="597"/>
    </row>
    <row r="8" spans="1:50" s="596" customFormat="1" ht="37.5" customHeight="1" x14ac:dyDescent="0.2">
      <c r="A8" s="702"/>
      <c r="B8" s="1127"/>
      <c r="C8" s="582"/>
      <c r="D8" s="1092"/>
      <c r="E8" s="1092"/>
      <c r="F8" s="582"/>
      <c r="G8" s="1092" t="s">
        <v>177</v>
      </c>
      <c r="H8" s="1092"/>
      <c r="I8" s="582"/>
      <c r="J8" s="1092" t="s">
        <v>183</v>
      </c>
      <c r="K8" s="1092"/>
      <c r="L8" s="582"/>
      <c r="M8" s="1092" t="s">
        <v>178</v>
      </c>
      <c r="N8" s="1092"/>
      <c r="O8" s="582"/>
      <c r="P8" s="1092"/>
      <c r="Q8" s="1092"/>
      <c r="R8" s="582"/>
      <c r="S8" s="1092" t="s">
        <v>188</v>
      </c>
      <c r="T8" s="1092"/>
      <c r="U8" s="582"/>
      <c r="V8" s="1092" t="s">
        <v>189</v>
      </c>
      <c r="W8" s="1092"/>
      <c r="X8" s="582"/>
      <c r="Y8" s="1092" t="s">
        <v>190</v>
      </c>
      <c r="Z8" s="1092"/>
      <c r="AA8" s="672"/>
      <c r="AB8" s="672"/>
      <c r="AI8" s="597"/>
    </row>
    <row r="9" spans="1:50" s="435" customFormat="1" ht="36.75" customHeight="1" x14ac:dyDescent="0.2">
      <c r="A9" s="716"/>
      <c r="B9" s="1127"/>
      <c r="C9" s="506"/>
      <c r="D9" s="676" t="s">
        <v>12</v>
      </c>
      <c r="E9" s="676" t="s">
        <v>13</v>
      </c>
      <c r="F9" s="506"/>
      <c r="G9" s="676" t="s">
        <v>12</v>
      </c>
      <c r="H9" s="433" t="s">
        <v>13</v>
      </c>
      <c r="I9" s="506"/>
      <c r="J9" s="676" t="s">
        <v>12</v>
      </c>
      <c r="K9" s="433" t="s">
        <v>13</v>
      </c>
      <c r="L9" s="506"/>
      <c r="M9" s="676" t="s">
        <v>12</v>
      </c>
      <c r="N9" s="433" t="s">
        <v>13</v>
      </c>
      <c r="O9" s="506"/>
      <c r="P9" s="676" t="s">
        <v>12</v>
      </c>
      <c r="Q9" s="676" t="s">
        <v>119</v>
      </c>
      <c r="R9" s="506"/>
      <c r="S9" s="676" t="s">
        <v>12</v>
      </c>
      <c r="T9" s="433" t="s">
        <v>119</v>
      </c>
      <c r="U9" s="506"/>
      <c r="V9" s="676" t="s">
        <v>12</v>
      </c>
      <c r="W9" s="433" t="s">
        <v>13</v>
      </c>
      <c r="X9" s="506"/>
      <c r="Y9" s="676" t="s">
        <v>12</v>
      </c>
      <c r="Z9" s="583" t="s">
        <v>13</v>
      </c>
      <c r="AA9" s="583"/>
      <c r="AB9" s="584"/>
      <c r="AC9" s="585"/>
      <c r="AD9" s="585"/>
      <c r="AE9" s="585"/>
      <c r="AF9" s="585"/>
      <c r="AG9" s="600"/>
      <c r="AH9" s="600"/>
      <c r="AI9" s="600"/>
      <c r="AJ9" s="600"/>
      <c r="AK9" s="600"/>
      <c r="AL9" s="600"/>
      <c r="AM9" s="600"/>
      <c r="AN9" s="600"/>
      <c r="AO9" s="600"/>
      <c r="AP9" s="600"/>
      <c r="AQ9" s="600"/>
      <c r="AR9" s="600"/>
      <c r="AS9" s="600"/>
      <c r="AT9" s="600"/>
      <c r="AU9" s="600"/>
      <c r="AV9" s="600"/>
      <c r="AW9" s="600"/>
      <c r="AX9" s="600"/>
    </row>
    <row r="10" spans="1:50" s="231" customFormat="1" ht="4.5" customHeight="1" x14ac:dyDescent="0.2">
      <c r="A10" s="677"/>
      <c r="B10" s="430"/>
      <c r="C10" s="513"/>
      <c r="D10" s="430"/>
      <c r="E10" s="430"/>
      <c r="F10" s="513"/>
      <c r="G10" s="430"/>
      <c r="H10" s="430"/>
      <c r="I10" s="513"/>
      <c r="J10" s="430"/>
      <c r="K10" s="430"/>
      <c r="L10" s="513"/>
      <c r="M10" s="430"/>
      <c r="N10" s="430"/>
      <c r="O10" s="513"/>
      <c r="P10" s="430"/>
      <c r="Q10" s="430"/>
      <c r="R10" s="513"/>
      <c r="S10" s="430"/>
      <c r="T10" s="430"/>
      <c r="U10" s="513"/>
      <c r="V10" s="430"/>
      <c r="W10" s="430"/>
      <c r="X10" s="513"/>
      <c r="Y10" s="430"/>
      <c r="Z10" s="672"/>
      <c r="AA10" s="672"/>
      <c r="AB10" s="584"/>
      <c r="AC10" s="585"/>
      <c r="AD10" s="585"/>
      <c r="AE10" s="585"/>
      <c r="AF10" s="585"/>
      <c r="AG10" s="587"/>
      <c r="AH10" s="587"/>
      <c r="AI10" s="587"/>
      <c r="AJ10" s="587"/>
      <c r="AK10" s="587"/>
      <c r="AL10" s="587"/>
      <c r="AM10" s="587"/>
      <c r="AN10" s="587"/>
      <c r="AO10" s="587"/>
      <c r="AP10" s="587"/>
      <c r="AQ10" s="587"/>
      <c r="AR10" s="587"/>
      <c r="AS10" s="587"/>
      <c r="AT10" s="587"/>
      <c r="AU10" s="587"/>
      <c r="AV10" s="587"/>
      <c r="AW10" s="587"/>
      <c r="AX10" s="587"/>
    </row>
    <row r="11" spans="1:50" s="231" customFormat="1" ht="18" customHeight="1" x14ac:dyDescent="0.15">
      <c r="A11" s="677"/>
      <c r="B11" s="678" t="s">
        <v>11</v>
      </c>
      <c r="C11" s="679"/>
      <c r="D11" s="680">
        <f>G11+J11+M11</f>
        <v>8500187</v>
      </c>
      <c r="E11" s="681">
        <f t="shared" ref="E11:E28" si="0">D11*100/$D$30</f>
        <v>17.904395579860061</v>
      </c>
      <c r="F11" s="679"/>
      <c r="G11" s="682">
        <f>'20pobl'!J12</f>
        <v>6973199</v>
      </c>
      <c r="H11" s="683">
        <f>G11*100/$G$30</f>
        <v>18.352257489589149</v>
      </c>
      <c r="I11" s="679"/>
      <c r="J11" s="682">
        <f>'20pobl'!Q12</f>
        <v>1106846</v>
      </c>
      <c r="K11" s="683">
        <f>J11*100/$J$30</f>
        <v>16.733562354496399</v>
      </c>
      <c r="L11" s="679"/>
      <c r="M11" s="682">
        <f>'20pobl'!X12</f>
        <v>420142</v>
      </c>
      <c r="N11" s="683">
        <f t="shared" ref="N11:N28" si="1">M11*100/$M$30</f>
        <v>14.66728900119149</v>
      </c>
      <c r="O11" s="679"/>
      <c r="P11" s="684">
        <f>S11+V11+Y11</f>
        <v>281863</v>
      </c>
      <c r="Q11" s="685">
        <f>P11*100/D11</f>
        <v>3.315962342946102</v>
      </c>
      <c r="R11" s="679"/>
      <c r="S11" s="682">
        <f>'44apbpcasaad'!G12</f>
        <v>84996</v>
      </c>
      <c r="T11" s="686">
        <f>S11*100/G11</f>
        <v>1.2188953735581043</v>
      </c>
      <c r="U11" s="679"/>
      <c r="V11" s="682">
        <f>'44apbpcasaad'!J12</f>
        <v>58310</v>
      </c>
      <c r="W11" s="686">
        <f>V11*100/J11</f>
        <v>5.2681222139303934</v>
      </c>
      <c r="X11" s="679"/>
      <c r="Y11" s="682">
        <f>'44apbpcasaad'!M12</f>
        <v>138557</v>
      </c>
      <c r="Z11" s="609">
        <f>Y11*100/M11</f>
        <v>32.978611993088052</v>
      </c>
      <c r="AA11" s="588"/>
      <c r="AB11" s="589">
        <f t="shared" ref="AB11:AB28" si="2">_xlfn.RANK.EQ(Q11,Q$11:Q$30,0)</f>
        <v>4</v>
      </c>
      <c r="AC11" s="589">
        <v>1</v>
      </c>
      <c r="AD11" s="589">
        <f>MATCH(AC11,AB$11:AB$30,0)</f>
        <v>7</v>
      </c>
      <c r="AE11" s="590" t="str">
        <f t="shared" ref="AE11:AE29" si="3">INDEX(B$11:B$30,AD11,1)</f>
        <v>Castilla y León</v>
      </c>
      <c r="AF11" s="591">
        <f t="shared" ref="AF11:AF29" si="4">INDEX(Q$11:Q$30,AD11,1)</f>
        <v>5.1313726481893589</v>
      </c>
      <c r="AG11" s="587"/>
      <c r="AH11" s="589">
        <f>_xlfn.RANK.EQ(T11,T$11:T$30,0)</f>
        <v>3</v>
      </c>
      <c r="AI11" s="589">
        <v>1</v>
      </c>
      <c r="AJ11" s="589">
        <f>MATCH(AI11,AH$11:AH$30,0)</f>
        <v>7</v>
      </c>
      <c r="AK11" s="590" t="str">
        <f>INDEX(B$11:B$30,AJ11,1)</f>
        <v>Castilla y León</v>
      </c>
      <c r="AL11" s="591">
        <f>INDEX(T$11:T$30,AJ11,1)</f>
        <v>1.4464687733320993</v>
      </c>
      <c r="AM11" s="587"/>
      <c r="AN11" s="589">
        <f>_xlfn.RANK.EQ(W11,W$11:W$30,0)</f>
        <v>1</v>
      </c>
      <c r="AO11" s="589">
        <v>1</v>
      </c>
      <c r="AP11" s="589">
        <f>MATCH(AO11,AN$11:AN$30,0)</f>
        <v>1</v>
      </c>
      <c r="AQ11" s="590" t="str">
        <f>INDEX(B$11:B$30,AP11,1)</f>
        <v>Andalucía</v>
      </c>
      <c r="AR11" s="591">
        <f>INDEX(W$11:W$30,AP11,1)</f>
        <v>5.2681222139303934</v>
      </c>
      <c r="AS11" s="587"/>
      <c r="AT11" s="589">
        <f>_xlfn.RANK.EQ(Z11,Z$11:Z$30,0)</f>
        <v>2</v>
      </c>
      <c r="AU11" s="589">
        <v>1</v>
      </c>
      <c r="AV11" s="589">
        <f>MATCH(AU11,AT$11:AT$30,0)</f>
        <v>7</v>
      </c>
      <c r="AW11" s="590" t="str">
        <f>INDEX(B$11:B$30,AV11,1)</f>
        <v>Castilla y León</v>
      </c>
      <c r="AX11" s="591">
        <f>INDEX(Z$11:Z$30,AV11,1)</f>
        <v>34.493015859960792</v>
      </c>
    </row>
    <row r="12" spans="1:50" s="231" customFormat="1" ht="18" customHeight="1" x14ac:dyDescent="0.15">
      <c r="A12" s="677"/>
      <c r="B12" s="678" t="s">
        <v>10</v>
      </c>
      <c r="C12" s="679"/>
      <c r="D12" s="680">
        <f t="shared" ref="D12:D28" si="5">G12+J12+M12</f>
        <v>1326315</v>
      </c>
      <c r="E12" s="681">
        <f t="shared" si="0"/>
        <v>2.793687765163531</v>
      </c>
      <c r="F12" s="679"/>
      <c r="G12" s="682">
        <f>'20pobl'!J13</f>
        <v>1033381</v>
      </c>
      <c r="H12" s="683">
        <f t="shared" ref="H12:H28" si="6">G12*100/$G$30</f>
        <v>2.7196806224588062</v>
      </c>
      <c r="I12" s="679"/>
      <c r="J12" s="682">
        <f>'20pobl'!Q13</f>
        <v>195961</v>
      </c>
      <c r="K12" s="683">
        <f t="shared" ref="K12:K28" si="7">J12*100/$J$30</f>
        <v>2.9625852309620928</v>
      </c>
      <c r="L12" s="679"/>
      <c r="M12" s="682">
        <f>'20pobl'!X13</f>
        <v>96973</v>
      </c>
      <c r="N12" s="683">
        <f t="shared" si="1"/>
        <v>3.3853578464246428</v>
      </c>
      <c r="O12" s="679"/>
      <c r="P12" s="684">
        <f t="shared" ref="P12:P28" si="8">S12+V12+Y12</f>
        <v>40121</v>
      </c>
      <c r="Q12" s="685">
        <f t="shared" ref="Q12:Q28" si="9">P12*100/D12</f>
        <v>3.0249978323399795</v>
      </c>
      <c r="R12" s="679"/>
      <c r="S12" s="682">
        <f>'44apbpcasaad'!G13</f>
        <v>8256</v>
      </c>
      <c r="T12" s="686">
        <f t="shared" ref="T12:T28" si="10">S12*100/G12</f>
        <v>0.79893088802677814</v>
      </c>
      <c r="U12" s="679"/>
      <c r="V12" s="682">
        <f>'44apbpcasaad'!J13</f>
        <v>7271</v>
      </c>
      <c r="W12" s="686">
        <f t="shared" ref="W12:W28" si="11">V12*100/J12</f>
        <v>3.710432177831303</v>
      </c>
      <c r="X12" s="679"/>
      <c r="Y12" s="682">
        <f>'44apbpcasaad'!M13</f>
        <v>24594</v>
      </c>
      <c r="Z12" s="609">
        <f t="shared" ref="Z12:Z28" si="12">Y12*100/M12</f>
        <v>25.361698617140853</v>
      </c>
      <c r="AA12" s="588"/>
      <c r="AB12" s="589">
        <f t="shared" si="2"/>
        <v>7</v>
      </c>
      <c r="AC12" s="589">
        <v>2</v>
      </c>
      <c r="AD12" s="589">
        <f t="shared" ref="AD12:AD28" si="13">MATCH(AC12,AB$11:AB$30,0)</f>
        <v>8</v>
      </c>
      <c r="AE12" s="590" t="str">
        <f t="shared" si="3"/>
        <v>Castilla - La Mancha</v>
      </c>
      <c r="AF12" s="591">
        <f t="shared" si="4"/>
        <v>3.4980285663079642</v>
      </c>
      <c r="AG12" s="587"/>
      <c r="AH12" s="589">
        <f t="shared" ref="AH12:AH30" si="14">_xlfn.RANK.EQ(T12,T$11:T$30,0)</f>
        <v>16</v>
      </c>
      <c r="AI12" s="589">
        <v>2</v>
      </c>
      <c r="AJ12" s="589">
        <f t="shared" ref="AJ12:AJ28" si="15">MATCH(AI12,AH$11:AH$30,0)</f>
        <v>18</v>
      </c>
      <c r="AK12" s="590" t="str">
        <f t="shared" ref="AK12:AK29" si="16">INDEX(B$11:B$30,AJ12,1)</f>
        <v>Ceuta y Melilla</v>
      </c>
      <c r="AL12" s="591">
        <f t="shared" ref="AL12:AL29" si="17">INDEX(T$11:T$30,AJ12,1)</f>
        <v>1.2575734089944131</v>
      </c>
      <c r="AM12" s="587"/>
      <c r="AN12" s="589">
        <f t="shared" ref="AN12:AN30" si="18">_xlfn.RANK.EQ(W12,W$11:W$30,0)</f>
        <v>11</v>
      </c>
      <c r="AO12" s="589">
        <v>2</v>
      </c>
      <c r="AP12" s="589">
        <f t="shared" ref="AP12:AP28" si="19">MATCH(AO12,AN$11:AN$30,0)</f>
        <v>7</v>
      </c>
      <c r="AQ12" s="590" t="str">
        <f t="shared" ref="AQ12:AQ29" si="20">INDEX(B$11:B$30,AP12,1)</f>
        <v>Castilla y León</v>
      </c>
      <c r="AR12" s="591">
        <f t="shared" ref="AR12:AR28" si="21">INDEX(W$11:W$30,AP12,1)</f>
        <v>5.1925862000555494</v>
      </c>
      <c r="AS12" s="587"/>
      <c r="AT12" s="589">
        <f t="shared" ref="AT12:AT30" si="22">_xlfn.RANK.EQ(Z12,Z$11:Z$30,0)</f>
        <v>10</v>
      </c>
      <c r="AU12" s="589">
        <v>2</v>
      </c>
      <c r="AV12" s="589">
        <f t="shared" ref="AV12:AV28" si="23">MATCH(AU12,AT$11:AT$30,0)</f>
        <v>1</v>
      </c>
      <c r="AW12" s="590" t="str">
        <f t="shared" ref="AW12:AW29" si="24">INDEX(B$11:B$30,AV12,1)</f>
        <v>Andalucía</v>
      </c>
      <c r="AX12" s="591">
        <f t="shared" ref="AX12:AX29" si="25">INDEX(Z$11:Z$30,AV12,1)</f>
        <v>32.978611993088052</v>
      </c>
    </row>
    <row r="13" spans="1:50" s="231" customFormat="1" ht="18" customHeight="1" x14ac:dyDescent="0.15">
      <c r="A13" s="677"/>
      <c r="B13" s="678" t="s">
        <v>40</v>
      </c>
      <c r="C13" s="679"/>
      <c r="D13" s="680">
        <f t="shared" si="5"/>
        <v>1004686</v>
      </c>
      <c r="E13" s="681">
        <f t="shared" si="0"/>
        <v>2.1162235110294971</v>
      </c>
      <c r="F13" s="679"/>
      <c r="G13" s="682">
        <f>'20pobl'!J14</f>
        <v>731830</v>
      </c>
      <c r="H13" s="683">
        <f t="shared" si="6"/>
        <v>1.9260503821282062</v>
      </c>
      <c r="I13" s="679"/>
      <c r="J13" s="682">
        <f>'20pobl'!Q14</f>
        <v>187640</v>
      </c>
      <c r="K13" s="683">
        <f t="shared" si="7"/>
        <v>2.8367863643159974</v>
      </c>
      <c r="L13" s="679"/>
      <c r="M13" s="682">
        <f>'20pobl'!X14</f>
        <v>85216</v>
      </c>
      <c r="N13" s="683">
        <f t="shared" si="1"/>
        <v>2.974917288739364</v>
      </c>
      <c r="O13" s="679"/>
      <c r="P13" s="684">
        <f t="shared" si="8"/>
        <v>30849</v>
      </c>
      <c r="Q13" s="685">
        <f t="shared" si="9"/>
        <v>3.0705115827233582</v>
      </c>
      <c r="R13" s="679"/>
      <c r="S13" s="682">
        <f>'44apbpcasaad'!G14</f>
        <v>7546</v>
      </c>
      <c r="T13" s="686">
        <f t="shared" si="10"/>
        <v>1.031113783255674</v>
      </c>
      <c r="U13" s="679"/>
      <c r="V13" s="682">
        <f>'44apbpcasaad'!J14</f>
        <v>6271</v>
      </c>
      <c r="W13" s="686">
        <f t="shared" si="11"/>
        <v>3.3420379450010658</v>
      </c>
      <c r="X13" s="679"/>
      <c r="Y13" s="682">
        <f>'44apbpcasaad'!M14</f>
        <v>17032</v>
      </c>
      <c r="Z13" s="609">
        <f t="shared" si="12"/>
        <v>19.986856928276381</v>
      </c>
      <c r="AA13" s="588"/>
      <c r="AB13" s="589">
        <f t="shared" si="2"/>
        <v>5</v>
      </c>
      <c r="AC13" s="589">
        <v>3</v>
      </c>
      <c r="AD13" s="589">
        <f t="shared" si="13"/>
        <v>11</v>
      </c>
      <c r="AE13" s="590" t="str">
        <f t="shared" si="3"/>
        <v>Extremadura</v>
      </c>
      <c r="AF13" s="592">
        <f t="shared" si="4"/>
        <v>3.3258246300636345</v>
      </c>
      <c r="AG13" s="587"/>
      <c r="AH13" s="589">
        <f t="shared" si="14"/>
        <v>6</v>
      </c>
      <c r="AI13" s="589">
        <v>3</v>
      </c>
      <c r="AJ13" s="589">
        <f t="shared" si="15"/>
        <v>1</v>
      </c>
      <c r="AK13" s="590" t="str">
        <f t="shared" si="16"/>
        <v>Andalucía</v>
      </c>
      <c r="AL13" s="591">
        <f t="shared" si="17"/>
        <v>1.2188953735581043</v>
      </c>
      <c r="AM13" s="587"/>
      <c r="AN13" s="589">
        <f t="shared" si="18"/>
        <v>16</v>
      </c>
      <c r="AO13" s="589">
        <v>3</v>
      </c>
      <c r="AP13" s="589">
        <f t="shared" si="19"/>
        <v>8</v>
      </c>
      <c r="AQ13" s="590" t="str">
        <f t="shared" si="20"/>
        <v>Castilla - La Mancha</v>
      </c>
      <c r="AR13" s="591">
        <f t="shared" si="21"/>
        <v>4.7816360867302956</v>
      </c>
      <c r="AS13" s="587"/>
      <c r="AT13" s="589">
        <f t="shared" si="22"/>
        <v>17</v>
      </c>
      <c r="AU13" s="589">
        <v>3</v>
      </c>
      <c r="AV13" s="589">
        <f t="shared" si="23"/>
        <v>8</v>
      </c>
      <c r="AW13" s="590" t="str">
        <f t="shared" si="24"/>
        <v>Castilla - La Mancha</v>
      </c>
      <c r="AX13" s="591">
        <f t="shared" si="25"/>
        <v>32.414831175117996</v>
      </c>
    </row>
    <row r="14" spans="1:50" s="231" customFormat="1" ht="18" customHeight="1" x14ac:dyDescent="0.15">
      <c r="A14" s="677"/>
      <c r="B14" s="678" t="s">
        <v>41</v>
      </c>
      <c r="C14" s="679"/>
      <c r="D14" s="680">
        <f t="shared" si="5"/>
        <v>1176659</v>
      </c>
      <c r="E14" s="681">
        <f t="shared" si="0"/>
        <v>2.4784593796115968</v>
      </c>
      <c r="F14" s="679"/>
      <c r="G14" s="682">
        <f>'20pobl'!J15</f>
        <v>984374</v>
      </c>
      <c r="H14" s="683">
        <f t="shared" si="6"/>
        <v>2.5907026479606889</v>
      </c>
      <c r="I14" s="679"/>
      <c r="J14" s="682">
        <f>'20pobl'!Q15</f>
        <v>141017</v>
      </c>
      <c r="K14" s="683">
        <f t="shared" si="7"/>
        <v>2.1319287078274836</v>
      </c>
      <c r="L14" s="679"/>
      <c r="M14" s="682">
        <f>'20pobl'!X15</f>
        <v>51268</v>
      </c>
      <c r="N14" s="683">
        <f t="shared" si="1"/>
        <v>1.789781960653982</v>
      </c>
      <c r="O14" s="679"/>
      <c r="P14" s="684">
        <f t="shared" si="8"/>
        <v>29118</v>
      </c>
      <c r="Q14" s="685">
        <f t="shared" si="9"/>
        <v>2.4746336874149604</v>
      </c>
      <c r="R14" s="679"/>
      <c r="S14" s="682">
        <f>'44apbpcasaad'!G15</f>
        <v>7757</v>
      </c>
      <c r="T14" s="686">
        <f t="shared" si="10"/>
        <v>0.78801349893434813</v>
      </c>
      <c r="U14" s="679"/>
      <c r="V14" s="682">
        <f>'44apbpcasaad'!J15</f>
        <v>6323</v>
      </c>
      <c r="W14" s="686">
        <f t="shared" si="11"/>
        <v>4.4838565563017223</v>
      </c>
      <c r="X14" s="679"/>
      <c r="Y14" s="682">
        <f>'44apbpcasaad'!M15</f>
        <v>15038</v>
      </c>
      <c r="Z14" s="609">
        <f t="shared" si="12"/>
        <v>29.332137005539519</v>
      </c>
      <c r="AA14" s="588"/>
      <c r="AB14" s="589">
        <f t="shared" si="2"/>
        <v>16</v>
      </c>
      <c r="AC14" s="589">
        <v>4</v>
      </c>
      <c r="AD14" s="589">
        <f t="shared" si="13"/>
        <v>1</v>
      </c>
      <c r="AE14" s="590" t="str">
        <f t="shared" si="3"/>
        <v>Andalucía</v>
      </c>
      <c r="AF14" s="591">
        <f t="shared" si="4"/>
        <v>3.315962342946102</v>
      </c>
      <c r="AG14" s="587"/>
      <c r="AH14" s="589">
        <f t="shared" si="14"/>
        <v>17</v>
      </c>
      <c r="AI14" s="589">
        <v>4</v>
      </c>
      <c r="AJ14" s="589">
        <f t="shared" si="15"/>
        <v>14</v>
      </c>
      <c r="AK14" s="590" t="str">
        <f t="shared" si="16"/>
        <v>Murcia, Región de</v>
      </c>
      <c r="AL14" s="591">
        <f t="shared" si="17"/>
        <v>1.1618324424394901</v>
      </c>
      <c r="AM14" s="587"/>
      <c r="AN14" s="589">
        <f t="shared" si="18"/>
        <v>4</v>
      </c>
      <c r="AO14" s="589">
        <v>4</v>
      </c>
      <c r="AP14" s="589">
        <f t="shared" si="19"/>
        <v>4</v>
      </c>
      <c r="AQ14" s="590" t="str">
        <f t="shared" si="20"/>
        <v>Balears, Illes</v>
      </c>
      <c r="AR14" s="591">
        <f t="shared" si="21"/>
        <v>4.4838565563017223</v>
      </c>
      <c r="AS14" s="587"/>
      <c r="AT14" s="589">
        <f t="shared" si="22"/>
        <v>4</v>
      </c>
      <c r="AU14" s="589">
        <v>4</v>
      </c>
      <c r="AV14" s="589">
        <f t="shared" si="23"/>
        <v>4</v>
      </c>
      <c r="AW14" s="590" t="str">
        <f t="shared" si="24"/>
        <v>Balears, Illes</v>
      </c>
      <c r="AX14" s="591">
        <f t="shared" si="25"/>
        <v>29.332137005539519</v>
      </c>
    </row>
    <row r="15" spans="1:50" s="231" customFormat="1" ht="18" customHeight="1" x14ac:dyDescent="0.15">
      <c r="A15" s="677"/>
      <c r="B15" s="678" t="s">
        <v>9</v>
      </c>
      <c r="C15" s="679"/>
      <c r="D15" s="680">
        <f t="shared" si="5"/>
        <v>2177701</v>
      </c>
      <c r="E15" s="681">
        <f t="shared" si="0"/>
        <v>4.5870073397981521</v>
      </c>
      <c r="F15" s="679"/>
      <c r="G15" s="682">
        <f>'20pobl'!J16</f>
        <v>1804834</v>
      </c>
      <c r="H15" s="683">
        <f t="shared" si="6"/>
        <v>4.7500119090198254</v>
      </c>
      <c r="I15" s="679"/>
      <c r="J15" s="682">
        <f>'20pobl'!Q16</f>
        <v>277418</v>
      </c>
      <c r="K15" s="683">
        <f t="shared" si="7"/>
        <v>4.1940716244714098</v>
      </c>
      <c r="L15" s="679"/>
      <c r="M15" s="682">
        <f>'20pobl'!X16</f>
        <v>95449</v>
      </c>
      <c r="N15" s="683">
        <f t="shared" si="1"/>
        <v>3.3321545284087914</v>
      </c>
      <c r="O15" s="679"/>
      <c r="P15" s="684">
        <f t="shared" si="8"/>
        <v>40343</v>
      </c>
      <c r="Q15" s="685">
        <f t="shared" si="9"/>
        <v>1.8525500057170383</v>
      </c>
      <c r="R15" s="679"/>
      <c r="S15" s="682">
        <f>'44apbpcasaad'!G16</f>
        <v>15959</v>
      </c>
      <c r="T15" s="686">
        <f t="shared" si="10"/>
        <v>0.88423644501377963</v>
      </c>
      <c r="U15" s="679"/>
      <c r="V15" s="682">
        <f>'44apbpcasaad'!J16</f>
        <v>8102</v>
      </c>
      <c r="W15" s="686">
        <f t="shared" si="11"/>
        <v>2.9205026350128689</v>
      </c>
      <c r="X15" s="679"/>
      <c r="Y15" s="682">
        <f>'44apbpcasaad'!M16</f>
        <v>16282</v>
      </c>
      <c r="Z15" s="609">
        <f t="shared" si="12"/>
        <v>17.058324340747415</v>
      </c>
      <c r="AA15" s="588"/>
      <c r="AB15" s="589">
        <f t="shared" si="2"/>
        <v>19</v>
      </c>
      <c r="AC15" s="589">
        <v>5</v>
      </c>
      <c r="AD15" s="589">
        <f t="shared" si="13"/>
        <v>3</v>
      </c>
      <c r="AE15" s="590" t="str">
        <f t="shared" si="3"/>
        <v>Asturias, Principado de</v>
      </c>
      <c r="AF15" s="591">
        <f t="shared" si="4"/>
        <v>3.0705115827233582</v>
      </c>
      <c r="AG15" s="587"/>
      <c r="AH15" s="589">
        <f t="shared" si="14"/>
        <v>13</v>
      </c>
      <c r="AI15" s="589">
        <v>5</v>
      </c>
      <c r="AJ15" s="589">
        <f t="shared" si="15"/>
        <v>11</v>
      </c>
      <c r="AK15" s="590" t="str">
        <f t="shared" si="16"/>
        <v>Extremadura</v>
      </c>
      <c r="AL15" s="591">
        <f t="shared" si="17"/>
        <v>1.0409961681196735</v>
      </c>
      <c r="AM15" s="587"/>
      <c r="AN15" s="589">
        <f t="shared" si="18"/>
        <v>17</v>
      </c>
      <c r="AO15" s="589">
        <v>5</v>
      </c>
      <c r="AP15" s="589">
        <f t="shared" si="19"/>
        <v>14</v>
      </c>
      <c r="AQ15" s="590" t="str">
        <f t="shared" si="20"/>
        <v>Murcia, Región de</v>
      </c>
      <c r="AR15" s="591">
        <f t="shared" si="21"/>
        <v>4.4550358172322273</v>
      </c>
      <c r="AS15" s="587"/>
      <c r="AT15" s="589">
        <f t="shared" si="22"/>
        <v>18</v>
      </c>
      <c r="AU15" s="589">
        <v>5</v>
      </c>
      <c r="AV15" s="589">
        <f t="shared" si="23"/>
        <v>17</v>
      </c>
      <c r="AW15" s="590" t="str">
        <f t="shared" si="24"/>
        <v>Rioja, La</v>
      </c>
      <c r="AX15" s="591">
        <f t="shared" si="25"/>
        <v>26.963551781762341</v>
      </c>
    </row>
    <row r="16" spans="1:50" s="231" customFormat="1" ht="18" customHeight="1" x14ac:dyDescent="0.15">
      <c r="A16" s="677"/>
      <c r="B16" s="678" t="s">
        <v>8</v>
      </c>
      <c r="C16" s="679"/>
      <c r="D16" s="687">
        <f t="shared" si="5"/>
        <v>585402</v>
      </c>
      <c r="E16" s="681">
        <f t="shared" si="0"/>
        <v>1.2330633409878207</v>
      </c>
      <c r="F16" s="679"/>
      <c r="G16" s="688">
        <f>'20pobl'!J17</f>
        <v>450337</v>
      </c>
      <c r="H16" s="683">
        <f t="shared" si="6"/>
        <v>1.1852093395139172</v>
      </c>
      <c r="I16" s="679"/>
      <c r="J16" s="688">
        <f>'20pobl'!Q17</f>
        <v>94037</v>
      </c>
      <c r="K16" s="683">
        <f t="shared" si="7"/>
        <v>1.4216738400190974</v>
      </c>
      <c r="L16" s="679"/>
      <c r="M16" s="688">
        <f>'20pobl'!X17</f>
        <v>41028</v>
      </c>
      <c r="N16" s="683">
        <f t="shared" si="1"/>
        <v>1.4323003487889439</v>
      </c>
      <c r="O16" s="679"/>
      <c r="P16" s="688">
        <f t="shared" si="8"/>
        <v>17282</v>
      </c>
      <c r="Q16" s="685">
        <f t="shared" si="9"/>
        <v>2.9521593708255183</v>
      </c>
      <c r="R16" s="679"/>
      <c r="S16" s="688">
        <f>'44apbpcasaad'!G17</f>
        <v>4475</v>
      </c>
      <c r="T16" s="686">
        <f t="shared" si="10"/>
        <v>0.9937002733508461</v>
      </c>
      <c r="U16" s="679"/>
      <c r="V16" s="688">
        <f>'44apbpcasaad'!J17</f>
        <v>3606</v>
      </c>
      <c r="W16" s="686">
        <f t="shared" si="11"/>
        <v>3.8346608249944172</v>
      </c>
      <c r="X16" s="679"/>
      <c r="Y16" s="688">
        <f>'44apbpcasaad'!M17</f>
        <v>9201</v>
      </c>
      <c r="Z16" s="609">
        <f t="shared" si="12"/>
        <v>22.426147996490201</v>
      </c>
      <c r="AA16" s="588"/>
      <c r="AB16" s="589">
        <f t="shared" si="2"/>
        <v>8</v>
      </c>
      <c r="AC16" s="589">
        <v>6</v>
      </c>
      <c r="AD16" s="589">
        <f t="shared" si="13"/>
        <v>16</v>
      </c>
      <c r="AE16" s="590" t="str">
        <f t="shared" si="3"/>
        <v>País Vasco</v>
      </c>
      <c r="AF16" s="591">
        <f t="shared" si="4"/>
        <v>3.041834565573184</v>
      </c>
      <c r="AG16" s="587"/>
      <c r="AH16" s="589">
        <f t="shared" si="14"/>
        <v>10</v>
      </c>
      <c r="AI16" s="589">
        <v>6</v>
      </c>
      <c r="AJ16" s="589">
        <f t="shared" si="15"/>
        <v>3</v>
      </c>
      <c r="AK16" s="590" t="str">
        <f t="shared" si="16"/>
        <v>Asturias, Principado de</v>
      </c>
      <c r="AL16" s="591">
        <f t="shared" si="17"/>
        <v>1.031113783255674</v>
      </c>
      <c r="AM16" s="587"/>
      <c r="AN16" s="589">
        <f t="shared" si="18"/>
        <v>10</v>
      </c>
      <c r="AO16" s="589">
        <v>6</v>
      </c>
      <c r="AP16" s="589">
        <f t="shared" si="19"/>
        <v>11</v>
      </c>
      <c r="AQ16" s="590" t="str">
        <f t="shared" si="20"/>
        <v>Extremadura</v>
      </c>
      <c r="AR16" s="591">
        <f t="shared" si="21"/>
        <v>4.346059847596333</v>
      </c>
      <c r="AS16" s="587"/>
      <c r="AT16" s="589">
        <f t="shared" si="22"/>
        <v>15</v>
      </c>
      <c r="AU16" s="589">
        <v>6</v>
      </c>
      <c r="AV16" s="589">
        <f t="shared" si="23"/>
        <v>11</v>
      </c>
      <c r="AW16" s="590" t="str">
        <f t="shared" si="24"/>
        <v>Extremadura</v>
      </c>
      <c r="AX16" s="591">
        <f t="shared" si="25"/>
        <v>26.756362851205097</v>
      </c>
    </row>
    <row r="17" spans="1:50" s="231" customFormat="1" ht="18" customHeight="1" x14ac:dyDescent="0.15">
      <c r="A17" s="677"/>
      <c r="B17" s="678" t="s">
        <v>7</v>
      </c>
      <c r="C17" s="679"/>
      <c r="D17" s="680">
        <f t="shared" si="5"/>
        <v>2372640</v>
      </c>
      <c r="E17" s="681">
        <f t="shared" si="0"/>
        <v>4.9976177145984177</v>
      </c>
      <c r="F17" s="679"/>
      <c r="G17" s="682">
        <f>'20pobl'!J18</f>
        <v>1750539</v>
      </c>
      <c r="H17" s="683">
        <f t="shared" si="6"/>
        <v>4.60711683024791</v>
      </c>
      <c r="I17" s="679"/>
      <c r="J17" s="682">
        <f>'20pobl'!Q18</f>
        <v>403248</v>
      </c>
      <c r="K17" s="683">
        <f t="shared" si="7"/>
        <v>6.0963996367389539</v>
      </c>
      <c r="L17" s="679"/>
      <c r="M17" s="682">
        <f>'20pobl'!X18</f>
        <v>218853</v>
      </c>
      <c r="N17" s="683">
        <f t="shared" si="1"/>
        <v>7.6402268751464053</v>
      </c>
      <c r="O17" s="679"/>
      <c r="P17" s="684">
        <f t="shared" si="8"/>
        <v>121749</v>
      </c>
      <c r="Q17" s="685">
        <f>P17*100/D17</f>
        <v>5.1313726481893589</v>
      </c>
      <c r="R17" s="679"/>
      <c r="S17" s="682">
        <f>'44apbpcasaad'!G18</f>
        <v>25321</v>
      </c>
      <c r="T17" s="686">
        <f>S17*100/G17</f>
        <v>1.4464687733320993</v>
      </c>
      <c r="U17" s="679"/>
      <c r="V17" s="682">
        <f>'44apbpcasaad'!J18</f>
        <v>20939</v>
      </c>
      <c r="W17" s="686">
        <f>V17*100/J17</f>
        <v>5.1925862000555494</v>
      </c>
      <c r="X17" s="679"/>
      <c r="Y17" s="682">
        <f>'44apbpcasaad'!M18</f>
        <v>75489</v>
      </c>
      <c r="Z17" s="609">
        <f>Y17*100/M17</f>
        <v>34.493015859960792</v>
      </c>
      <c r="AA17" s="588"/>
      <c r="AB17" s="589">
        <f t="shared" si="2"/>
        <v>1</v>
      </c>
      <c r="AC17" s="589">
        <v>7</v>
      </c>
      <c r="AD17" s="589">
        <f t="shared" si="13"/>
        <v>2</v>
      </c>
      <c r="AE17" s="590" t="str">
        <f t="shared" si="3"/>
        <v>Aragón</v>
      </c>
      <c r="AF17" s="591">
        <f t="shared" si="4"/>
        <v>3.0249978323399795</v>
      </c>
      <c r="AG17" s="587"/>
      <c r="AH17" s="589">
        <f t="shared" si="14"/>
        <v>1</v>
      </c>
      <c r="AI17" s="589">
        <v>7</v>
      </c>
      <c r="AJ17" s="589">
        <f t="shared" si="15"/>
        <v>12</v>
      </c>
      <c r="AK17" s="590" t="str">
        <f t="shared" si="16"/>
        <v>Galicia</v>
      </c>
      <c r="AL17" s="591">
        <f t="shared" si="17"/>
        <v>1.0308204809858368</v>
      </c>
      <c r="AM17" s="587"/>
      <c r="AN17" s="589">
        <f t="shared" si="18"/>
        <v>2</v>
      </c>
      <c r="AO17" s="589">
        <v>7</v>
      </c>
      <c r="AP17" s="589">
        <f t="shared" si="19"/>
        <v>20</v>
      </c>
      <c r="AQ17" s="590" t="str">
        <f t="shared" si="20"/>
        <v>TOTAL</v>
      </c>
      <c r="AR17" s="591">
        <f t="shared" si="21"/>
        <v>4.0642664244926356</v>
      </c>
      <c r="AS17" s="587"/>
      <c r="AT17" s="589">
        <f t="shared" si="22"/>
        <v>1</v>
      </c>
      <c r="AU17" s="589">
        <v>7</v>
      </c>
      <c r="AV17" s="589">
        <f t="shared" si="23"/>
        <v>13</v>
      </c>
      <c r="AW17" s="590" t="str">
        <f t="shared" si="24"/>
        <v>Madrid, Comunidad de</v>
      </c>
      <c r="AX17" s="591">
        <f t="shared" si="25"/>
        <v>26.604622522780428</v>
      </c>
    </row>
    <row r="18" spans="1:50" s="231" customFormat="1" ht="18" customHeight="1" x14ac:dyDescent="0.15">
      <c r="A18" s="677"/>
      <c r="B18" s="678" t="s">
        <v>43</v>
      </c>
      <c r="C18" s="679"/>
      <c r="D18" s="680">
        <f t="shared" si="5"/>
        <v>2053328</v>
      </c>
      <c r="E18" s="681">
        <f t="shared" si="0"/>
        <v>4.3250338806902606</v>
      </c>
      <c r="F18" s="679"/>
      <c r="G18" s="682">
        <f>'20pobl'!J19</f>
        <v>1657821</v>
      </c>
      <c r="H18" s="683">
        <f t="shared" si="6"/>
        <v>4.3630990401461611</v>
      </c>
      <c r="I18" s="679"/>
      <c r="J18" s="682">
        <f>'20pobl'!Q19</f>
        <v>263299</v>
      </c>
      <c r="K18" s="683">
        <f t="shared" si="7"/>
        <v>3.9806172081541131</v>
      </c>
      <c r="L18" s="679"/>
      <c r="M18" s="682">
        <f>'20pobl'!X19</f>
        <v>132208</v>
      </c>
      <c r="N18" s="683">
        <f t="shared" si="1"/>
        <v>4.6154227481887657</v>
      </c>
      <c r="O18" s="679"/>
      <c r="P18" s="684">
        <f t="shared" si="8"/>
        <v>71826</v>
      </c>
      <c r="Q18" s="685">
        <f t="shared" si="9"/>
        <v>3.4980285663079642</v>
      </c>
      <c r="R18" s="679"/>
      <c r="S18" s="682">
        <f>'44apbpcasaad'!G19</f>
        <v>16381</v>
      </c>
      <c r="T18" s="686">
        <f t="shared" si="10"/>
        <v>0.98810426457379896</v>
      </c>
      <c r="U18" s="679"/>
      <c r="V18" s="682">
        <f>'44apbpcasaad'!J19</f>
        <v>12590</v>
      </c>
      <c r="W18" s="686">
        <f t="shared" si="11"/>
        <v>4.7816360867302956</v>
      </c>
      <c r="X18" s="679"/>
      <c r="Y18" s="682">
        <f>'44apbpcasaad'!M19</f>
        <v>42855</v>
      </c>
      <c r="Z18" s="609">
        <f t="shared" si="12"/>
        <v>32.414831175117996</v>
      </c>
      <c r="AA18" s="588"/>
      <c r="AB18" s="589">
        <f t="shared" si="2"/>
        <v>2</v>
      </c>
      <c r="AC18" s="589">
        <v>8</v>
      </c>
      <c r="AD18" s="589">
        <f t="shared" si="13"/>
        <v>6</v>
      </c>
      <c r="AE18" s="590" t="str">
        <f t="shared" si="3"/>
        <v>Cantabria</v>
      </c>
      <c r="AF18" s="591">
        <f t="shared" si="4"/>
        <v>2.9521593708255183</v>
      </c>
      <c r="AG18" s="587"/>
      <c r="AH18" s="589">
        <f t="shared" si="14"/>
        <v>11</v>
      </c>
      <c r="AI18" s="589">
        <v>8</v>
      </c>
      <c r="AJ18" s="589">
        <f t="shared" si="15"/>
        <v>16</v>
      </c>
      <c r="AK18" s="590" t="str">
        <f t="shared" si="16"/>
        <v>País Vasco</v>
      </c>
      <c r="AL18" s="591">
        <f t="shared" si="17"/>
        <v>1.0157714679324887</v>
      </c>
      <c r="AM18" s="587"/>
      <c r="AN18" s="589">
        <f t="shared" si="18"/>
        <v>3</v>
      </c>
      <c r="AO18" s="589">
        <v>8</v>
      </c>
      <c r="AP18" s="589">
        <f t="shared" si="19"/>
        <v>10</v>
      </c>
      <c r="AQ18" s="590" t="str">
        <f t="shared" si="20"/>
        <v>Comunitat Valenciana</v>
      </c>
      <c r="AR18" s="591">
        <f t="shared" si="21"/>
        <v>3.964080997268939</v>
      </c>
      <c r="AS18" s="587"/>
      <c r="AT18" s="589">
        <f t="shared" si="22"/>
        <v>3</v>
      </c>
      <c r="AU18" s="589">
        <v>8</v>
      </c>
      <c r="AV18" s="589">
        <f t="shared" si="23"/>
        <v>10</v>
      </c>
      <c r="AW18" s="590" t="str">
        <f t="shared" si="24"/>
        <v>Comunitat Valenciana</v>
      </c>
      <c r="AX18" s="591">
        <f t="shared" si="25"/>
        <v>26.411248388036107</v>
      </c>
    </row>
    <row r="19" spans="1:50" s="231" customFormat="1" ht="18" customHeight="1" x14ac:dyDescent="0.15">
      <c r="A19" s="677"/>
      <c r="B19" s="678" t="s">
        <v>44</v>
      </c>
      <c r="C19" s="679"/>
      <c r="D19" s="680">
        <f t="shared" si="5"/>
        <v>7792611</v>
      </c>
      <c r="E19" s="681">
        <f t="shared" si="0"/>
        <v>16.413990650319683</v>
      </c>
      <c r="F19" s="679"/>
      <c r="G19" s="682">
        <f>'20pobl'!J20</f>
        <v>6290816</v>
      </c>
      <c r="H19" s="683">
        <f t="shared" si="6"/>
        <v>16.556343086096817</v>
      </c>
      <c r="I19" s="679"/>
      <c r="J19" s="682">
        <f>'20pobl'!Q20</f>
        <v>1048523</v>
      </c>
      <c r="K19" s="683">
        <f t="shared" si="7"/>
        <v>15.851821301810395</v>
      </c>
      <c r="L19" s="679"/>
      <c r="M19" s="682">
        <f>'20pobl'!X20</f>
        <v>453272</v>
      </c>
      <c r="N19" s="683">
        <f t="shared" si="1"/>
        <v>15.823867692704059</v>
      </c>
      <c r="O19" s="679"/>
      <c r="P19" s="684">
        <f t="shared" si="8"/>
        <v>202264</v>
      </c>
      <c r="Q19" s="685">
        <f t="shared" si="9"/>
        <v>2.5955870246827413</v>
      </c>
      <c r="R19" s="679"/>
      <c r="S19" s="682">
        <f>'44apbpcasaad'!G20</f>
        <v>54815</v>
      </c>
      <c r="T19" s="686">
        <f t="shared" si="10"/>
        <v>0.87134959916169863</v>
      </c>
      <c r="U19" s="679"/>
      <c r="V19" s="682">
        <f>'44apbpcasaad'!J20</f>
        <v>40523</v>
      </c>
      <c r="W19" s="686">
        <f t="shared" si="11"/>
        <v>3.8647697761517867</v>
      </c>
      <c r="X19" s="679"/>
      <c r="Y19" s="682">
        <f>'44apbpcasaad'!M20</f>
        <v>106926</v>
      </c>
      <c r="Z19" s="609">
        <f t="shared" si="12"/>
        <v>23.589809209481281</v>
      </c>
      <c r="AA19" s="588"/>
      <c r="AB19" s="589">
        <f t="shared" si="2"/>
        <v>15</v>
      </c>
      <c r="AC19" s="589">
        <v>9</v>
      </c>
      <c r="AD19" s="589">
        <f t="shared" si="13"/>
        <v>20</v>
      </c>
      <c r="AE19" s="590" t="str">
        <f t="shared" si="3"/>
        <v>TOTAL</v>
      </c>
      <c r="AF19" s="591">
        <f t="shared" si="4"/>
        <v>2.9503625244389622</v>
      </c>
      <c r="AG19" s="587"/>
      <c r="AH19" s="589">
        <f t="shared" si="14"/>
        <v>14</v>
      </c>
      <c r="AI19" s="589">
        <v>9</v>
      </c>
      <c r="AJ19" s="589">
        <f t="shared" si="15"/>
        <v>20</v>
      </c>
      <c r="AK19" s="590" t="str">
        <f t="shared" si="16"/>
        <v>TOTAL</v>
      </c>
      <c r="AL19" s="591">
        <f t="shared" si="17"/>
        <v>0.99782058357618519</v>
      </c>
      <c r="AM19" s="587"/>
      <c r="AN19" s="589">
        <f t="shared" si="18"/>
        <v>9</v>
      </c>
      <c r="AO19" s="589">
        <v>9</v>
      </c>
      <c r="AP19" s="589">
        <f t="shared" si="19"/>
        <v>9</v>
      </c>
      <c r="AQ19" s="590" t="str">
        <f t="shared" si="20"/>
        <v>Cataluña</v>
      </c>
      <c r="AR19" s="591">
        <f t="shared" si="21"/>
        <v>3.8647697761517867</v>
      </c>
      <c r="AS19" s="587"/>
      <c r="AT19" s="589">
        <f t="shared" si="22"/>
        <v>14</v>
      </c>
      <c r="AU19" s="589">
        <v>9</v>
      </c>
      <c r="AV19" s="589">
        <f t="shared" si="23"/>
        <v>20</v>
      </c>
      <c r="AW19" s="590" t="str">
        <f t="shared" si="24"/>
        <v>TOTAL</v>
      </c>
      <c r="AX19" s="591">
        <f t="shared" si="25"/>
        <v>26.278005489995927</v>
      </c>
    </row>
    <row r="20" spans="1:50" s="231" customFormat="1" ht="18" customHeight="1" x14ac:dyDescent="0.15">
      <c r="A20" s="677"/>
      <c r="B20" s="678" t="s">
        <v>6</v>
      </c>
      <c r="C20" s="679"/>
      <c r="D20" s="680">
        <f t="shared" si="5"/>
        <v>5097967</v>
      </c>
      <c r="E20" s="681">
        <f t="shared" si="0"/>
        <v>10.738118799159649</v>
      </c>
      <c r="F20" s="679"/>
      <c r="G20" s="682">
        <f>'20pobl'!J21</f>
        <v>4079746</v>
      </c>
      <c r="H20" s="683">
        <f t="shared" si="6"/>
        <v>10.737188065925176</v>
      </c>
      <c r="I20" s="679"/>
      <c r="J20" s="682">
        <f>'20pobl'!Q21</f>
        <v>729753</v>
      </c>
      <c r="K20" s="683">
        <f t="shared" si="7"/>
        <v>11.032580258573288</v>
      </c>
      <c r="L20" s="679"/>
      <c r="M20" s="682">
        <f>'20pobl'!X21</f>
        <v>288468</v>
      </c>
      <c r="N20" s="683">
        <f t="shared" si="1"/>
        <v>10.070508360496467</v>
      </c>
      <c r="O20" s="679"/>
      <c r="P20" s="684">
        <f t="shared" si="8"/>
        <v>144169</v>
      </c>
      <c r="Q20" s="685">
        <f t="shared" si="9"/>
        <v>2.8279704439044036</v>
      </c>
      <c r="R20" s="679"/>
      <c r="S20" s="682">
        <f>'44apbpcasaad'!G21</f>
        <v>39053</v>
      </c>
      <c r="T20" s="686">
        <f t="shared" si="10"/>
        <v>0.95724096549147908</v>
      </c>
      <c r="U20" s="679"/>
      <c r="V20" s="682">
        <f>'44apbpcasaad'!J21</f>
        <v>28928</v>
      </c>
      <c r="W20" s="686">
        <f t="shared" si="11"/>
        <v>3.964080997268939</v>
      </c>
      <c r="X20" s="679"/>
      <c r="Y20" s="682">
        <f>'44apbpcasaad'!M21</f>
        <v>76188</v>
      </c>
      <c r="Z20" s="609">
        <f t="shared" si="12"/>
        <v>26.411248388036107</v>
      </c>
      <c r="AA20" s="588"/>
      <c r="AB20" s="589">
        <f t="shared" si="2"/>
        <v>11</v>
      </c>
      <c r="AC20" s="589">
        <v>10</v>
      </c>
      <c r="AD20" s="589">
        <f t="shared" si="13"/>
        <v>17</v>
      </c>
      <c r="AE20" s="590" t="str">
        <f t="shared" si="3"/>
        <v>Rioja, La</v>
      </c>
      <c r="AF20" s="592">
        <f t="shared" si="4"/>
        <v>2.8584647318469982</v>
      </c>
      <c r="AG20" s="587"/>
      <c r="AH20" s="589">
        <f t="shared" si="14"/>
        <v>12</v>
      </c>
      <c r="AI20" s="589">
        <v>10</v>
      </c>
      <c r="AJ20" s="589">
        <f t="shared" si="15"/>
        <v>6</v>
      </c>
      <c r="AK20" s="590" t="str">
        <f t="shared" si="16"/>
        <v>Cantabria</v>
      </c>
      <c r="AL20" s="591">
        <f t="shared" si="17"/>
        <v>0.9937002733508461</v>
      </c>
      <c r="AM20" s="587"/>
      <c r="AN20" s="589">
        <f t="shared" si="18"/>
        <v>8</v>
      </c>
      <c r="AO20" s="589">
        <v>10</v>
      </c>
      <c r="AP20" s="589">
        <f t="shared" si="19"/>
        <v>6</v>
      </c>
      <c r="AQ20" s="590" t="str">
        <f t="shared" si="20"/>
        <v>Cantabria</v>
      </c>
      <c r="AR20" s="591">
        <f t="shared" si="21"/>
        <v>3.8346608249944172</v>
      </c>
      <c r="AS20" s="587"/>
      <c r="AT20" s="589">
        <f t="shared" si="22"/>
        <v>8</v>
      </c>
      <c r="AU20" s="589">
        <v>10</v>
      </c>
      <c r="AV20" s="589">
        <f t="shared" si="23"/>
        <v>2</v>
      </c>
      <c r="AW20" s="590" t="str">
        <f t="shared" si="24"/>
        <v>Aragón</v>
      </c>
      <c r="AX20" s="591">
        <f t="shared" si="25"/>
        <v>25.361698617140853</v>
      </c>
    </row>
    <row r="21" spans="1:50" s="231" customFormat="1" ht="18" customHeight="1" x14ac:dyDescent="0.15">
      <c r="A21" s="677"/>
      <c r="B21" s="678" t="s">
        <v>5</v>
      </c>
      <c r="C21" s="679"/>
      <c r="D21" s="680">
        <f t="shared" si="5"/>
        <v>1054776</v>
      </c>
      <c r="E21" s="681">
        <f t="shared" si="0"/>
        <v>2.221730739822839</v>
      </c>
      <c r="F21" s="679"/>
      <c r="G21" s="682">
        <f>'20pobl'!J22</f>
        <v>828053</v>
      </c>
      <c r="H21" s="683">
        <f t="shared" si="6"/>
        <v>2.1792927279182428</v>
      </c>
      <c r="I21" s="679"/>
      <c r="J21" s="682">
        <f>'20pobl'!Q22</f>
        <v>152621</v>
      </c>
      <c r="K21" s="683">
        <f t="shared" si="7"/>
        <v>2.3073607530818152</v>
      </c>
      <c r="L21" s="679"/>
      <c r="M21" s="682">
        <f>'20pobl'!X22</f>
        <v>74102</v>
      </c>
      <c r="N21" s="683">
        <f t="shared" si="1"/>
        <v>2.5869240627366263</v>
      </c>
      <c r="O21" s="679"/>
      <c r="P21" s="684">
        <f t="shared" si="8"/>
        <v>35080</v>
      </c>
      <c r="Q21" s="685">
        <f t="shared" si="9"/>
        <v>3.3258246300636345</v>
      </c>
      <c r="R21" s="679"/>
      <c r="S21" s="682">
        <f>'44apbpcasaad'!G22</f>
        <v>8620</v>
      </c>
      <c r="T21" s="686">
        <f t="shared" si="10"/>
        <v>1.0409961681196735</v>
      </c>
      <c r="U21" s="679"/>
      <c r="V21" s="682">
        <f>'44apbpcasaad'!J22</f>
        <v>6633</v>
      </c>
      <c r="W21" s="686">
        <f t="shared" si="11"/>
        <v>4.346059847596333</v>
      </c>
      <c r="X21" s="679"/>
      <c r="Y21" s="682">
        <f>'44apbpcasaad'!M22</f>
        <v>19827</v>
      </c>
      <c r="Z21" s="609">
        <f t="shared" si="12"/>
        <v>26.756362851205097</v>
      </c>
      <c r="AA21" s="588"/>
      <c r="AB21" s="589">
        <f t="shared" si="2"/>
        <v>3</v>
      </c>
      <c r="AC21" s="589">
        <v>11</v>
      </c>
      <c r="AD21" s="589">
        <f t="shared" si="13"/>
        <v>10</v>
      </c>
      <c r="AE21" s="590" t="str">
        <f t="shared" si="3"/>
        <v>Comunitat Valenciana</v>
      </c>
      <c r="AF21" s="591">
        <f t="shared" si="4"/>
        <v>2.8279704439044036</v>
      </c>
      <c r="AG21" s="587"/>
      <c r="AH21" s="589">
        <f t="shared" si="14"/>
        <v>5</v>
      </c>
      <c r="AI21" s="589">
        <v>11</v>
      </c>
      <c r="AJ21" s="589">
        <f t="shared" si="15"/>
        <v>8</v>
      </c>
      <c r="AK21" s="590" t="str">
        <f t="shared" si="16"/>
        <v>Castilla - La Mancha</v>
      </c>
      <c r="AL21" s="591">
        <f t="shared" si="17"/>
        <v>0.98810426457379896</v>
      </c>
      <c r="AM21" s="587"/>
      <c r="AN21" s="589">
        <f t="shared" si="18"/>
        <v>6</v>
      </c>
      <c r="AO21" s="589">
        <v>11</v>
      </c>
      <c r="AP21" s="589">
        <f t="shared" si="19"/>
        <v>2</v>
      </c>
      <c r="AQ21" s="590" t="str">
        <f t="shared" si="20"/>
        <v>Aragón</v>
      </c>
      <c r="AR21" s="591">
        <f t="shared" si="21"/>
        <v>3.710432177831303</v>
      </c>
      <c r="AS21" s="587"/>
      <c r="AT21" s="589">
        <f t="shared" si="22"/>
        <v>6</v>
      </c>
      <c r="AU21" s="589">
        <v>11</v>
      </c>
      <c r="AV21" s="589">
        <f t="shared" si="23"/>
        <v>14</v>
      </c>
      <c r="AW21" s="590" t="str">
        <f t="shared" si="24"/>
        <v>Murcia, Región de</v>
      </c>
      <c r="AX21" s="591">
        <f t="shared" si="25"/>
        <v>24.44726704259952</v>
      </c>
    </row>
    <row r="22" spans="1:50" s="231" customFormat="1" ht="18" customHeight="1" x14ac:dyDescent="0.15">
      <c r="A22" s="677"/>
      <c r="B22" s="678" t="s">
        <v>38</v>
      </c>
      <c r="C22" s="679"/>
      <c r="D22" s="680">
        <f t="shared" si="5"/>
        <v>2690464</v>
      </c>
      <c r="E22" s="681">
        <f t="shared" si="0"/>
        <v>5.6670672950339354</v>
      </c>
      <c r="F22" s="679"/>
      <c r="G22" s="682">
        <f>'20pobl'!J23</f>
        <v>1987834</v>
      </c>
      <c r="H22" s="683">
        <f t="shared" si="6"/>
        <v>5.231636357224275</v>
      </c>
      <c r="I22" s="679"/>
      <c r="J22" s="682">
        <f>'20pobl'!Q23</f>
        <v>464829</v>
      </c>
      <c r="K22" s="683">
        <f t="shared" si="7"/>
        <v>7.0273959120584131</v>
      </c>
      <c r="L22" s="679"/>
      <c r="M22" s="682">
        <f>'20pobl'!X23</f>
        <v>237801</v>
      </c>
      <c r="N22" s="683">
        <f t="shared" si="1"/>
        <v>8.3017074983513606</v>
      </c>
      <c r="O22" s="679"/>
      <c r="P22" s="684">
        <f t="shared" si="8"/>
        <v>73482</v>
      </c>
      <c r="Q22" s="685">
        <f t="shared" si="9"/>
        <v>2.7312017555336179</v>
      </c>
      <c r="R22" s="679"/>
      <c r="S22" s="682">
        <f>'44apbpcasaad'!G23</f>
        <v>20491</v>
      </c>
      <c r="T22" s="686">
        <f t="shared" si="10"/>
        <v>1.0308204809858368</v>
      </c>
      <c r="U22" s="679"/>
      <c r="V22" s="682">
        <f>'44apbpcasaad'!J23</f>
        <v>13118</v>
      </c>
      <c r="W22" s="686">
        <f t="shared" si="11"/>
        <v>2.8221130781427148</v>
      </c>
      <c r="X22" s="679"/>
      <c r="Y22" s="682">
        <f>'44apbpcasaad'!M23</f>
        <v>39873</v>
      </c>
      <c r="Z22" s="609">
        <f t="shared" si="12"/>
        <v>16.767381129599961</v>
      </c>
      <c r="AA22" s="588"/>
      <c r="AB22" s="589">
        <f t="shared" si="2"/>
        <v>12</v>
      </c>
      <c r="AC22" s="589">
        <v>12</v>
      </c>
      <c r="AD22" s="589">
        <f t="shared" si="13"/>
        <v>12</v>
      </c>
      <c r="AE22" s="590" t="str">
        <f t="shared" si="3"/>
        <v>Galicia</v>
      </c>
      <c r="AF22" s="591">
        <f t="shared" si="4"/>
        <v>2.7312017555336179</v>
      </c>
      <c r="AG22" s="587"/>
      <c r="AH22" s="589">
        <f t="shared" si="14"/>
        <v>7</v>
      </c>
      <c r="AI22" s="589">
        <v>12</v>
      </c>
      <c r="AJ22" s="589">
        <f t="shared" si="15"/>
        <v>10</v>
      </c>
      <c r="AK22" s="590" t="str">
        <f t="shared" si="16"/>
        <v>Comunitat Valenciana</v>
      </c>
      <c r="AL22" s="591">
        <f t="shared" si="17"/>
        <v>0.95724096549147908</v>
      </c>
      <c r="AM22" s="587"/>
      <c r="AN22" s="589">
        <f t="shared" si="18"/>
        <v>19</v>
      </c>
      <c r="AO22" s="589">
        <v>12</v>
      </c>
      <c r="AP22" s="589">
        <f t="shared" si="19"/>
        <v>13</v>
      </c>
      <c r="AQ22" s="590" t="str">
        <f t="shared" si="20"/>
        <v>Madrid, Comunidad de</v>
      </c>
      <c r="AR22" s="591">
        <f t="shared" si="21"/>
        <v>3.6372663922358797</v>
      </c>
      <c r="AS22" s="587"/>
      <c r="AT22" s="589">
        <f t="shared" si="22"/>
        <v>19</v>
      </c>
      <c r="AU22" s="589">
        <v>12</v>
      </c>
      <c r="AV22" s="589">
        <f t="shared" si="23"/>
        <v>15</v>
      </c>
      <c r="AW22" s="590" t="str">
        <f t="shared" si="24"/>
        <v>Navarra, Comunidad Foral de</v>
      </c>
      <c r="AX22" s="591">
        <f t="shared" si="25"/>
        <v>24.195959303727278</v>
      </c>
    </row>
    <row r="23" spans="1:50" s="231" customFormat="1" ht="18" customHeight="1" x14ac:dyDescent="0.15">
      <c r="A23" s="677"/>
      <c r="B23" s="678" t="s">
        <v>45</v>
      </c>
      <c r="C23" s="679"/>
      <c r="D23" s="680">
        <f t="shared" si="5"/>
        <v>6750336</v>
      </c>
      <c r="E23" s="681">
        <f t="shared" si="0"/>
        <v>14.218591431102663</v>
      </c>
      <c r="F23" s="679"/>
      <c r="G23" s="682">
        <f>'20pobl'!J24</f>
        <v>5514027</v>
      </c>
      <c r="H23" s="683">
        <f t="shared" si="6"/>
        <v>14.511968367537881</v>
      </c>
      <c r="I23" s="679"/>
      <c r="J23" s="682">
        <f>'20pobl'!Q24</f>
        <v>866035</v>
      </c>
      <c r="K23" s="683">
        <f t="shared" si="7"/>
        <v>13.092924104777257</v>
      </c>
      <c r="L23" s="679"/>
      <c r="M23" s="682">
        <f>'20pobl'!X24</f>
        <v>370274</v>
      </c>
      <c r="N23" s="683">
        <f t="shared" si="1"/>
        <v>12.92638147965968</v>
      </c>
      <c r="O23" s="679"/>
      <c r="P23" s="684">
        <f t="shared" si="8"/>
        <v>176545</v>
      </c>
      <c r="Q23" s="685">
        <f t="shared" si="9"/>
        <v>2.6153512951059028</v>
      </c>
      <c r="R23" s="679"/>
      <c r="S23" s="682">
        <f>'44apbpcasaad'!G24</f>
        <v>46535</v>
      </c>
      <c r="T23" s="686">
        <f t="shared" si="10"/>
        <v>0.84393855887901892</v>
      </c>
      <c r="U23" s="679"/>
      <c r="V23" s="682">
        <f>'44apbpcasaad'!J24</f>
        <v>31500</v>
      </c>
      <c r="W23" s="686">
        <f t="shared" si="11"/>
        <v>3.6372663922358797</v>
      </c>
      <c r="X23" s="679"/>
      <c r="Y23" s="682">
        <f>'44apbpcasaad'!M24</f>
        <v>98510</v>
      </c>
      <c r="Z23" s="609">
        <f t="shared" si="12"/>
        <v>26.604622522780428</v>
      </c>
      <c r="AA23" s="588"/>
      <c r="AB23" s="589">
        <f t="shared" si="2"/>
        <v>14</v>
      </c>
      <c r="AC23" s="589">
        <v>13</v>
      </c>
      <c r="AD23" s="589">
        <f t="shared" si="13"/>
        <v>14</v>
      </c>
      <c r="AE23" s="590" t="str">
        <f t="shared" si="3"/>
        <v>Murcia, Región de</v>
      </c>
      <c r="AF23" s="591">
        <f t="shared" si="4"/>
        <v>2.6274938343653997</v>
      </c>
      <c r="AG23" s="587"/>
      <c r="AH23" s="589">
        <f t="shared" si="14"/>
        <v>15</v>
      </c>
      <c r="AI23" s="589">
        <v>13</v>
      </c>
      <c r="AJ23" s="589">
        <f t="shared" si="15"/>
        <v>5</v>
      </c>
      <c r="AK23" s="590" t="str">
        <f t="shared" si="16"/>
        <v>Canarias</v>
      </c>
      <c r="AL23" s="591">
        <f t="shared" si="17"/>
        <v>0.88423644501377963</v>
      </c>
      <c r="AM23" s="587"/>
      <c r="AN23" s="589">
        <f t="shared" si="18"/>
        <v>12</v>
      </c>
      <c r="AO23" s="589">
        <v>13</v>
      </c>
      <c r="AP23" s="589">
        <f t="shared" si="19"/>
        <v>18</v>
      </c>
      <c r="AQ23" s="590" t="str">
        <f t="shared" si="20"/>
        <v>Ceuta y Melilla</v>
      </c>
      <c r="AR23" s="591">
        <f t="shared" si="21"/>
        <v>3.4624842161228151</v>
      </c>
      <c r="AS23" s="587"/>
      <c r="AT23" s="589">
        <f t="shared" si="22"/>
        <v>7</v>
      </c>
      <c r="AU23" s="589">
        <v>13</v>
      </c>
      <c r="AV23" s="589">
        <f t="shared" si="23"/>
        <v>16</v>
      </c>
      <c r="AW23" s="590" t="str">
        <f t="shared" si="24"/>
        <v>País Vasco</v>
      </c>
      <c r="AX23" s="591">
        <f t="shared" si="25"/>
        <v>23.755390535255827</v>
      </c>
    </row>
    <row r="24" spans="1:50" s="231" customFormat="1" ht="18" customHeight="1" x14ac:dyDescent="0.15">
      <c r="A24" s="677"/>
      <c r="B24" s="678" t="s">
        <v>46</v>
      </c>
      <c r="C24" s="679"/>
      <c r="D24" s="680">
        <f t="shared" si="5"/>
        <v>1531878</v>
      </c>
      <c r="E24" s="681">
        <f t="shared" si="0"/>
        <v>3.2266760357254345</v>
      </c>
      <c r="F24" s="679"/>
      <c r="G24" s="682">
        <f>'20pobl'!J25</f>
        <v>1285039</v>
      </c>
      <c r="H24" s="683">
        <f t="shared" si="6"/>
        <v>3.382001089050255</v>
      </c>
      <c r="I24" s="679"/>
      <c r="J24" s="682">
        <f>'20pobl'!Q25</f>
        <v>175195</v>
      </c>
      <c r="K24" s="683">
        <f t="shared" si="7"/>
        <v>2.6486398800700339</v>
      </c>
      <c r="L24" s="679"/>
      <c r="M24" s="682">
        <f>'20pobl'!X25</f>
        <v>71644</v>
      </c>
      <c r="N24" s="683">
        <f t="shared" si="1"/>
        <v>2.501114511763554</v>
      </c>
      <c r="O24" s="679"/>
      <c r="P24" s="684">
        <f t="shared" si="8"/>
        <v>40250</v>
      </c>
      <c r="Q24" s="685">
        <f t="shared" si="9"/>
        <v>2.6274938343653997</v>
      </c>
      <c r="R24" s="679"/>
      <c r="S24" s="682">
        <f>'44apbpcasaad'!G25</f>
        <v>14930</v>
      </c>
      <c r="T24" s="686">
        <f t="shared" si="10"/>
        <v>1.1618324424394901</v>
      </c>
      <c r="U24" s="679"/>
      <c r="V24" s="682">
        <f>'44apbpcasaad'!J25</f>
        <v>7805</v>
      </c>
      <c r="W24" s="686">
        <f t="shared" si="11"/>
        <v>4.4550358172322273</v>
      </c>
      <c r="X24" s="679"/>
      <c r="Y24" s="682">
        <f>'44apbpcasaad'!M25</f>
        <v>17515</v>
      </c>
      <c r="Z24" s="609">
        <f t="shared" si="12"/>
        <v>24.44726704259952</v>
      </c>
      <c r="AA24" s="588"/>
      <c r="AB24" s="589">
        <f t="shared" si="2"/>
        <v>13</v>
      </c>
      <c r="AC24" s="589">
        <v>14</v>
      </c>
      <c r="AD24" s="589">
        <f t="shared" si="13"/>
        <v>13</v>
      </c>
      <c r="AE24" s="590" t="str">
        <f t="shared" si="3"/>
        <v>Madrid, Comunidad de</v>
      </c>
      <c r="AF24" s="591">
        <f t="shared" si="4"/>
        <v>2.6153512951059028</v>
      </c>
      <c r="AG24" s="587"/>
      <c r="AH24" s="589">
        <f t="shared" si="14"/>
        <v>4</v>
      </c>
      <c r="AI24" s="589">
        <v>14</v>
      </c>
      <c r="AJ24" s="589">
        <f t="shared" si="15"/>
        <v>9</v>
      </c>
      <c r="AK24" s="590" t="str">
        <f t="shared" si="16"/>
        <v>Cataluña</v>
      </c>
      <c r="AL24" s="591">
        <f t="shared" si="17"/>
        <v>0.87134959916169863</v>
      </c>
      <c r="AM24" s="587"/>
      <c r="AN24" s="589">
        <f t="shared" si="18"/>
        <v>5</v>
      </c>
      <c r="AO24" s="589">
        <v>14</v>
      </c>
      <c r="AP24" s="589">
        <f t="shared" si="19"/>
        <v>17</v>
      </c>
      <c r="AQ24" s="590" t="str">
        <f t="shared" si="20"/>
        <v>Rioja, La</v>
      </c>
      <c r="AR24" s="591">
        <f t="shared" si="21"/>
        <v>3.4382359237850566</v>
      </c>
      <c r="AS24" s="587"/>
      <c r="AT24" s="589">
        <f t="shared" si="22"/>
        <v>11</v>
      </c>
      <c r="AU24" s="589">
        <v>14</v>
      </c>
      <c r="AV24" s="589">
        <f t="shared" si="23"/>
        <v>9</v>
      </c>
      <c r="AW24" s="590" t="str">
        <f t="shared" si="24"/>
        <v>Cataluña</v>
      </c>
      <c r="AX24" s="591">
        <f t="shared" si="25"/>
        <v>23.589809209481281</v>
      </c>
    </row>
    <row r="25" spans="1:50" s="231" customFormat="1" ht="18" customHeight="1" x14ac:dyDescent="0.15">
      <c r="B25" s="678" t="s">
        <v>47</v>
      </c>
      <c r="C25" s="679"/>
      <c r="D25" s="687">
        <f t="shared" si="5"/>
        <v>664117</v>
      </c>
      <c r="E25" s="681">
        <f t="shared" si="0"/>
        <v>1.3988649284198011</v>
      </c>
      <c r="F25" s="679"/>
      <c r="G25" s="688">
        <f>'20pobl'!J26</f>
        <v>529501</v>
      </c>
      <c r="H25" s="683">
        <f t="shared" si="6"/>
        <v>1.3935553385175072</v>
      </c>
      <c r="I25" s="679"/>
      <c r="J25" s="688">
        <f>'20pobl'!Q26</f>
        <v>93138</v>
      </c>
      <c r="K25" s="683">
        <f>J25*100/$J$30</f>
        <v>1.408082543165974</v>
      </c>
      <c r="L25" s="679"/>
      <c r="M25" s="688">
        <f>'20pobl'!X26</f>
        <v>41478</v>
      </c>
      <c r="N25" s="683">
        <f t="shared" si="1"/>
        <v>1.4480099899353567</v>
      </c>
      <c r="O25" s="679"/>
      <c r="P25" s="689">
        <f t="shared" si="8"/>
        <v>16064</v>
      </c>
      <c r="Q25" s="685">
        <f t="shared" si="9"/>
        <v>2.4188508952488794</v>
      </c>
      <c r="R25" s="679"/>
      <c r="S25" s="688">
        <f>'44apbpcasaad'!G26</f>
        <v>3343</v>
      </c>
      <c r="T25" s="686">
        <f t="shared" si="10"/>
        <v>0.63134913815082505</v>
      </c>
      <c r="U25" s="679"/>
      <c r="V25" s="688">
        <f>'44apbpcasaad'!J26</f>
        <v>2685</v>
      </c>
      <c r="W25" s="686">
        <f t="shared" si="11"/>
        <v>2.8828190427108162</v>
      </c>
      <c r="X25" s="679"/>
      <c r="Y25" s="688">
        <f>'44apbpcasaad'!M26</f>
        <v>10036</v>
      </c>
      <c r="Z25" s="609">
        <f t="shared" si="12"/>
        <v>24.195959303727278</v>
      </c>
      <c r="AA25" s="588"/>
      <c r="AB25" s="589">
        <f t="shared" si="2"/>
        <v>17</v>
      </c>
      <c r="AC25" s="589">
        <v>15</v>
      </c>
      <c r="AD25" s="589">
        <f t="shared" si="13"/>
        <v>9</v>
      </c>
      <c r="AE25" s="590" t="str">
        <f t="shared" si="3"/>
        <v>Cataluña</v>
      </c>
      <c r="AF25" s="591">
        <f t="shared" si="4"/>
        <v>2.5955870246827413</v>
      </c>
      <c r="AG25" s="587"/>
      <c r="AH25" s="589">
        <f t="shared" si="14"/>
        <v>18</v>
      </c>
      <c r="AI25" s="589">
        <v>15</v>
      </c>
      <c r="AJ25" s="589">
        <f t="shared" si="15"/>
        <v>13</v>
      </c>
      <c r="AK25" s="590" t="str">
        <f t="shared" si="16"/>
        <v>Madrid, Comunidad de</v>
      </c>
      <c r="AL25" s="591">
        <f t="shared" si="17"/>
        <v>0.84393855887901892</v>
      </c>
      <c r="AM25" s="587"/>
      <c r="AN25" s="589">
        <f t="shared" si="18"/>
        <v>18</v>
      </c>
      <c r="AO25" s="589">
        <v>15</v>
      </c>
      <c r="AP25" s="589">
        <f t="shared" si="19"/>
        <v>16</v>
      </c>
      <c r="AQ25" s="590" t="str">
        <f t="shared" si="20"/>
        <v>País Vasco</v>
      </c>
      <c r="AR25" s="591">
        <f t="shared" si="21"/>
        <v>3.4260071911893775</v>
      </c>
      <c r="AS25" s="587"/>
      <c r="AT25" s="589">
        <f t="shared" si="22"/>
        <v>12</v>
      </c>
      <c r="AU25" s="589">
        <v>15</v>
      </c>
      <c r="AV25" s="589">
        <f t="shared" si="23"/>
        <v>6</v>
      </c>
      <c r="AW25" s="590" t="str">
        <f t="shared" si="24"/>
        <v>Cantabria</v>
      </c>
      <c r="AX25" s="591">
        <f t="shared" si="25"/>
        <v>22.426147996490201</v>
      </c>
    </row>
    <row r="26" spans="1:50" s="231" customFormat="1" ht="18" customHeight="1" x14ac:dyDescent="0.15">
      <c r="B26" s="678" t="s">
        <v>48</v>
      </c>
      <c r="C26" s="679"/>
      <c r="D26" s="687">
        <f t="shared" si="5"/>
        <v>2208174</v>
      </c>
      <c r="E26" s="681">
        <f t="shared" si="0"/>
        <v>4.6511942390399073</v>
      </c>
      <c r="F26" s="679"/>
      <c r="G26" s="688">
        <f>'20pobl'!J27</f>
        <v>1695657</v>
      </c>
      <c r="H26" s="683">
        <f t="shared" si="6"/>
        <v>4.4626768686831202</v>
      </c>
      <c r="I26" s="679"/>
      <c r="J26" s="688">
        <f>'20pobl'!Q27</f>
        <v>353210</v>
      </c>
      <c r="K26" s="683">
        <f t="shared" si="7"/>
        <v>5.3399131940953604</v>
      </c>
      <c r="L26" s="679"/>
      <c r="M26" s="688">
        <f>'20pobl'!X27</f>
        <v>159307</v>
      </c>
      <c r="N26" s="683">
        <f t="shared" si="1"/>
        <v>5.561457338025745</v>
      </c>
      <c r="O26" s="679"/>
      <c r="P26" s="689">
        <f t="shared" si="8"/>
        <v>67169</v>
      </c>
      <c r="Q26" s="685">
        <f t="shared" si="9"/>
        <v>3.041834565573184</v>
      </c>
      <c r="R26" s="679"/>
      <c r="S26" s="688">
        <f>'44apbpcasaad'!G27</f>
        <v>17224</v>
      </c>
      <c r="T26" s="686">
        <f t="shared" si="10"/>
        <v>1.0157714679324887</v>
      </c>
      <c r="U26" s="679"/>
      <c r="V26" s="688">
        <f>'44apbpcasaad'!J27</f>
        <v>12101</v>
      </c>
      <c r="W26" s="686">
        <f t="shared" si="11"/>
        <v>3.4260071911893775</v>
      </c>
      <c r="X26" s="679"/>
      <c r="Y26" s="688">
        <f>'44apbpcasaad'!M27</f>
        <v>37844</v>
      </c>
      <c r="Z26" s="609">
        <f t="shared" si="12"/>
        <v>23.755390535255827</v>
      </c>
      <c r="AA26" s="588"/>
      <c r="AB26" s="589">
        <f t="shared" si="2"/>
        <v>6</v>
      </c>
      <c r="AC26" s="589">
        <v>16</v>
      </c>
      <c r="AD26" s="589">
        <f t="shared" si="13"/>
        <v>4</v>
      </c>
      <c r="AE26" s="590" t="str">
        <f t="shared" si="3"/>
        <v>Balears, Illes</v>
      </c>
      <c r="AF26" s="592">
        <f t="shared" si="4"/>
        <v>2.4746336874149604</v>
      </c>
      <c r="AG26" s="587"/>
      <c r="AH26" s="589">
        <f t="shared" si="14"/>
        <v>8</v>
      </c>
      <c r="AI26" s="589">
        <v>16</v>
      </c>
      <c r="AJ26" s="589">
        <f t="shared" si="15"/>
        <v>2</v>
      </c>
      <c r="AK26" s="590" t="str">
        <f t="shared" si="16"/>
        <v>Aragón</v>
      </c>
      <c r="AL26" s="591">
        <f t="shared" si="17"/>
        <v>0.79893088802677814</v>
      </c>
      <c r="AM26" s="587"/>
      <c r="AN26" s="589">
        <f t="shared" si="18"/>
        <v>15</v>
      </c>
      <c r="AO26" s="589">
        <v>16</v>
      </c>
      <c r="AP26" s="589">
        <f t="shared" si="19"/>
        <v>3</v>
      </c>
      <c r="AQ26" s="590" t="str">
        <f t="shared" si="20"/>
        <v>Asturias, Principado de</v>
      </c>
      <c r="AR26" s="591">
        <f t="shared" si="21"/>
        <v>3.3420379450010658</v>
      </c>
      <c r="AS26" s="587"/>
      <c r="AT26" s="589">
        <f t="shared" si="22"/>
        <v>13</v>
      </c>
      <c r="AU26" s="589">
        <v>16</v>
      </c>
      <c r="AV26" s="589">
        <f t="shared" si="23"/>
        <v>18</v>
      </c>
      <c r="AW26" s="590" t="str">
        <f t="shared" si="24"/>
        <v>Ceuta y Melilla</v>
      </c>
      <c r="AX26" s="591">
        <f t="shared" si="25"/>
        <v>20.415723399876519</v>
      </c>
    </row>
    <row r="27" spans="1:50" s="231" customFormat="1" ht="18" customHeight="1" x14ac:dyDescent="0.15">
      <c r="B27" s="678" t="s">
        <v>49</v>
      </c>
      <c r="C27" s="679"/>
      <c r="D27" s="687">
        <f t="shared" si="5"/>
        <v>319892</v>
      </c>
      <c r="E27" s="690">
        <f t="shared" si="0"/>
        <v>0.67380551872948147</v>
      </c>
      <c r="F27" s="679"/>
      <c r="G27" s="688">
        <f>'20pobl'!J28</f>
        <v>251041</v>
      </c>
      <c r="H27" s="691">
        <f t="shared" si="6"/>
        <v>0.66069662897100012</v>
      </c>
      <c r="I27" s="679"/>
      <c r="J27" s="688">
        <f>'20pobl'!Q28</f>
        <v>46710</v>
      </c>
      <c r="K27" s="691">
        <f t="shared" si="7"/>
        <v>0.70617294328075164</v>
      </c>
      <c r="L27" s="679"/>
      <c r="M27" s="688">
        <f>'20pobl'!X28</f>
        <v>22141</v>
      </c>
      <c r="N27" s="691">
        <f t="shared" si="1"/>
        <v>0.77294925471716891</v>
      </c>
      <c r="O27" s="679"/>
      <c r="P27" s="689">
        <f t="shared" si="8"/>
        <v>9144</v>
      </c>
      <c r="Q27" s="692">
        <f t="shared" si="9"/>
        <v>2.8584647318469982</v>
      </c>
      <c r="R27" s="679"/>
      <c r="S27" s="688">
        <f>'44apbpcasaad'!G28</f>
        <v>1568</v>
      </c>
      <c r="T27" s="414">
        <f t="shared" si="10"/>
        <v>0.62459916906003399</v>
      </c>
      <c r="U27" s="679"/>
      <c r="V27" s="688">
        <f>'44apbpcasaad'!J28</f>
        <v>1606</v>
      </c>
      <c r="W27" s="414">
        <f t="shared" si="11"/>
        <v>3.4382359237850566</v>
      </c>
      <c r="X27" s="679"/>
      <c r="Y27" s="688">
        <f>'44apbpcasaad'!M28</f>
        <v>5970</v>
      </c>
      <c r="Z27" s="612">
        <f t="shared" si="12"/>
        <v>26.963551781762341</v>
      </c>
      <c r="AA27" s="588"/>
      <c r="AB27" s="589">
        <f t="shared" si="2"/>
        <v>10</v>
      </c>
      <c r="AC27" s="589">
        <v>17</v>
      </c>
      <c r="AD27" s="589">
        <f t="shared" si="13"/>
        <v>15</v>
      </c>
      <c r="AE27" s="590" t="str">
        <f t="shared" si="3"/>
        <v>Navarra, Comunidad Foral de</v>
      </c>
      <c r="AF27" s="591">
        <f t="shared" si="4"/>
        <v>2.4188508952488794</v>
      </c>
      <c r="AG27" s="587"/>
      <c r="AH27" s="589">
        <f t="shared" si="14"/>
        <v>19</v>
      </c>
      <c r="AI27" s="589">
        <v>17</v>
      </c>
      <c r="AJ27" s="589">
        <f t="shared" si="15"/>
        <v>4</v>
      </c>
      <c r="AK27" s="590" t="str">
        <f t="shared" si="16"/>
        <v>Balears, Illes</v>
      </c>
      <c r="AL27" s="591">
        <f t="shared" si="17"/>
        <v>0.78801349893434813</v>
      </c>
      <c r="AM27" s="587"/>
      <c r="AN27" s="589">
        <f t="shared" si="18"/>
        <v>14</v>
      </c>
      <c r="AO27" s="589">
        <v>17</v>
      </c>
      <c r="AP27" s="589">
        <f t="shared" si="19"/>
        <v>5</v>
      </c>
      <c r="AQ27" s="590" t="str">
        <f t="shared" si="20"/>
        <v>Canarias</v>
      </c>
      <c r="AR27" s="591">
        <f t="shared" si="21"/>
        <v>2.9205026350128689</v>
      </c>
      <c r="AS27" s="587"/>
      <c r="AT27" s="589">
        <f t="shared" si="22"/>
        <v>5</v>
      </c>
      <c r="AU27" s="589">
        <v>17</v>
      </c>
      <c r="AV27" s="589">
        <f t="shared" si="23"/>
        <v>3</v>
      </c>
      <c r="AW27" s="590" t="str">
        <f t="shared" si="24"/>
        <v>Asturias, Principado de</v>
      </c>
      <c r="AX27" s="591">
        <f t="shared" si="25"/>
        <v>19.986856928276381</v>
      </c>
    </row>
    <row r="28" spans="1:50" s="231" customFormat="1" ht="18" customHeight="1" x14ac:dyDescent="0.15">
      <c r="B28" s="678" t="s">
        <v>4</v>
      </c>
      <c r="C28" s="679"/>
      <c r="D28" s="687">
        <f t="shared" si="5"/>
        <v>168287</v>
      </c>
      <c r="E28" s="690">
        <f t="shared" si="0"/>
        <v>0.35447185090726951</v>
      </c>
      <c r="F28" s="679"/>
      <c r="G28" s="688">
        <f>'20pobl'!J29</f>
        <v>148381</v>
      </c>
      <c r="H28" s="691">
        <f t="shared" si="6"/>
        <v>0.39051320901106185</v>
      </c>
      <c r="I28" s="679"/>
      <c r="J28" s="688">
        <f>'20pobl'!Q29</f>
        <v>15047</v>
      </c>
      <c r="K28" s="691">
        <f t="shared" si="7"/>
        <v>0.2274841421011661</v>
      </c>
      <c r="L28" s="679"/>
      <c r="M28" s="688">
        <f>'20pobl'!X29</f>
        <v>4859</v>
      </c>
      <c r="N28" s="691">
        <f t="shared" si="1"/>
        <v>0.16962921406759962</v>
      </c>
      <c r="O28" s="679"/>
      <c r="P28" s="689">
        <f t="shared" si="8"/>
        <v>3379</v>
      </c>
      <c r="Q28" s="692">
        <f t="shared" si="9"/>
        <v>2.0078793965071573</v>
      </c>
      <c r="R28" s="679"/>
      <c r="S28" s="688">
        <f>'44apbpcasaad'!G29</f>
        <v>1866</v>
      </c>
      <c r="T28" s="414">
        <f t="shared" si="10"/>
        <v>1.2575734089944131</v>
      </c>
      <c r="U28" s="679"/>
      <c r="V28" s="688">
        <f>'44apbpcasaad'!J29</f>
        <v>521</v>
      </c>
      <c r="W28" s="414">
        <f t="shared" si="11"/>
        <v>3.4624842161228151</v>
      </c>
      <c r="X28" s="679"/>
      <c r="Y28" s="688">
        <f>'44apbpcasaad'!M29</f>
        <v>992</v>
      </c>
      <c r="Z28" s="612">
        <f t="shared" si="12"/>
        <v>20.415723399876519</v>
      </c>
      <c r="AA28" s="588"/>
      <c r="AB28" s="589">
        <f t="shared" si="2"/>
        <v>18</v>
      </c>
      <c r="AC28" s="589">
        <v>18</v>
      </c>
      <c r="AD28" s="589">
        <f t="shared" si="13"/>
        <v>18</v>
      </c>
      <c r="AE28" s="590" t="str">
        <f t="shared" si="3"/>
        <v>Ceuta y Melilla</v>
      </c>
      <c r="AF28" s="591">
        <f t="shared" si="4"/>
        <v>2.0078793965071573</v>
      </c>
      <c r="AG28" s="587"/>
      <c r="AH28" s="589">
        <f t="shared" si="14"/>
        <v>2</v>
      </c>
      <c r="AI28" s="589">
        <v>18</v>
      </c>
      <c r="AJ28" s="589">
        <f t="shared" si="15"/>
        <v>15</v>
      </c>
      <c r="AK28" s="590" t="str">
        <f t="shared" si="16"/>
        <v>Navarra, Comunidad Foral de</v>
      </c>
      <c r="AL28" s="591">
        <f t="shared" si="17"/>
        <v>0.63134913815082505</v>
      </c>
      <c r="AM28" s="587"/>
      <c r="AN28" s="589">
        <f t="shared" si="18"/>
        <v>13</v>
      </c>
      <c r="AO28" s="589">
        <v>18</v>
      </c>
      <c r="AP28" s="589">
        <f t="shared" si="19"/>
        <v>15</v>
      </c>
      <c r="AQ28" s="590" t="str">
        <f t="shared" si="20"/>
        <v>Navarra, Comunidad Foral de</v>
      </c>
      <c r="AR28" s="591">
        <f t="shared" si="21"/>
        <v>2.8828190427108162</v>
      </c>
      <c r="AS28" s="587"/>
      <c r="AT28" s="589">
        <f t="shared" si="22"/>
        <v>16</v>
      </c>
      <c r="AU28" s="589">
        <v>18</v>
      </c>
      <c r="AV28" s="589">
        <f t="shared" si="23"/>
        <v>5</v>
      </c>
      <c r="AW28" s="590" t="str">
        <f t="shared" si="24"/>
        <v>Canarias</v>
      </c>
      <c r="AX28" s="591">
        <f t="shared" si="25"/>
        <v>17.058324340747415</v>
      </c>
    </row>
    <row r="29" spans="1:50" s="231" customFormat="1" ht="3.75" customHeight="1" x14ac:dyDescent="0.15">
      <c r="A29" s="677"/>
      <c r="B29" s="430"/>
      <c r="C29" s="513"/>
      <c r="D29" s="430"/>
      <c r="E29" s="693"/>
      <c r="F29" s="513"/>
      <c r="G29" s="430"/>
      <c r="H29" s="694"/>
      <c r="I29" s="513"/>
      <c r="J29" s="430"/>
      <c r="K29" s="694"/>
      <c r="L29" s="513"/>
      <c r="M29" s="430"/>
      <c r="N29" s="694"/>
      <c r="O29" s="513"/>
      <c r="P29" s="430"/>
      <c r="Q29" s="695"/>
      <c r="R29" s="513"/>
      <c r="S29" s="430"/>
      <c r="T29" s="696"/>
      <c r="U29" s="513"/>
      <c r="V29" s="430"/>
      <c r="W29" s="694"/>
      <c r="X29" s="513"/>
      <c r="Y29" s="430"/>
      <c r="Z29" s="593"/>
      <c r="AA29" s="588"/>
      <c r="AB29" s="585"/>
      <c r="AC29" s="585"/>
      <c r="AD29" s="589">
        <f>MATCH(AC30,AB$11:AB$30,0)</f>
        <v>5</v>
      </c>
      <c r="AE29" s="590" t="str">
        <f t="shared" si="3"/>
        <v>Canarias</v>
      </c>
      <c r="AF29" s="591">
        <f t="shared" si="4"/>
        <v>1.8525500057170383</v>
      </c>
      <c r="AG29" s="587"/>
      <c r="AH29" s="585"/>
      <c r="AI29" s="585"/>
      <c r="AJ29" s="589">
        <f>MATCH(AI30,AH$11:AH$30,0)</f>
        <v>17</v>
      </c>
      <c r="AK29" s="590" t="str">
        <f t="shared" si="16"/>
        <v>Rioja, La</v>
      </c>
      <c r="AL29" s="591">
        <f t="shared" si="17"/>
        <v>0.62459916906003399</v>
      </c>
      <c r="AM29" s="587"/>
      <c r="AN29" s="585"/>
      <c r="AO29" s="585"/>
      <c r="AP29" s="589">
        <f>MATCH(AO30,AN$11:AN$30,0)</f>
        <v>12</v>
      </c>
      <c r="AQ29" s="590" t="str">
        <f t="shared" si="20"/>
        <v>Galicia</v>
      </c>
      <c r="AR29" s="591">
        <f>INDEX(W$11:W$30,AP29,1)</f>
        <v>2.8221130781427148</v>
      </c>
      <c r="AS29" s="587"/>
      <c r="AT29" s="585"/>
      <c r="AU29" s="585"/>
      <c r="AV29" s="589">
        <f>MATCH(AU30,AT$11:AT$30,0)</f>
        <v>12</v>
      </c>
      <c r="AW29" s="590" t="str">
        <f t="shared" si="24"/>
        <v>Galicia</v>
      </c>
      <c r="AX29" s="591">
        <f t="shared" si="25"/>
        <v>16.767381129599961</v>
      </c>
    </row>
    <row r="30" spans="1:50" s="439"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1400697</v>
      </c>
      <c r="Q30" s="695">
        <f>P30*100/D30</f>
        <v>2.9503625244389622</v>
      </c>
      <c r="R30" s="675"/>
      <c r="S30" s="698">
        <f>SUM(S11:S28)</f>
        <v>379136</v>
      </c>
      <c r="T30" s="696">
        <f>S30*100/G30</f>
        <v>0.99782058357618519</v>
      </c>
      <c r="U30" s="675"/>
      <c r="V30" s="698">
        <f>SUM(V11:V28)</f>
        <v>268832</v>
      </c>
      <c r="W30" s="696">
        <f>V30*100/J30</f>
        <v>4.0642664244926356</v>
      </c>
      <c r="X30" s="675"/>
      <c r="Y30" s="698">
        <f>SUM(Y11:Y28)</f>
        <v>752729</v>
      </c>
      <c r="Z30" s="594">
        <f>Y30*100/M30</f>
        <v>26.278005489995927</v>
      </c>
      <c r="AA30" s="588"/>
      <c r="AB30" s="589">
        <f>_xlfn.RANK.EQ(Q30,Q$11:Q$30,0)</f>
        <v>9</v>
      </c>
      <c r="AC30" s="589">
        <v>19</v>
      </c>
      <c r="AD30" s="585"/>
      <c r="AE30" s="585"/>
      <c r="AF30" s="595"/>
      <c r="AG30" s="297"/>
      <c r="AH30" s="589">
        <f t="shared" si="14"/>
        <v>9</v>
      </c>
      <c r="AI30" s="589">
        <v>19</v>
      </c>
      <c r="AJ30" s="585"/>
      <c r="AK30" s="585"/>
      <c r="AL30" s="595"/>
      <c r="AM30" s="297"/>
      <c r="AN30" s="589">
        <f t="shared" si="18"/>
        <v>7</v>
      </c>
      <c r="AO30" s="589">
        <v>19</v>
      </c>
      <c r="AP30" s="585"/>
      <c r="AQ30" s="585"/>
      <c r="AR30" s="595"/>
      <c r="AS30" s="297"/>
      <c r="AT30" s="589">
        <f t="shared" si="22"/>
        <v>9</v>
      </c>
      <c r="AU30" s="589">
        <v>19</v>
      </c>
      <c r="AV30" s="585"/>
      <c r="AW30" s="585"/>
      <c r="AX30" s="595"/>
    </row>
    <row r="31" spans="1:50" s="439" customFormat="1" ht="5.25" customHeight="1" x14ac:dyDescent="0.2">
      <c r="B31" s="785" t="s">
        <v>42</v>
      </c>
      <c r="C31" s="786"/>
      <c r="D31" s="786"/>
      <c r="E31" s="786"/>
      <c r="F31" s="786"/>
      <c r="G31" s="786"/>
      <c r="H31" s="786"/>
      <c r="I31" s="786"/>
      <c r="R31" s="786"/>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row>
    <row r="32" spans="1:50" s="439" customFormat="1" ht="5.25" customHeight="1" x14ac:dyDescent="0.2">
      <c r="B32" s="785" t="s">
        <v>50</v>
      </c>
      <c r="C32" s="787"/>
      <c r="D32" s="787"/>
      <c r="E32" s="787"/>
      <c r="F32" s="787"/>
      <c r="G32" s="787"/>
      <c r="H32" s="787"/>
      <c r="I32" s="787"/>
      <c r="R32" s="78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439" customFormat="1" ht="13.5" customHeight="1" x14ac:dyDescent="0.2">
      <c r="B33" s="1093" t="s">
        <v>179</v>
      </c>
      <c r="C33" s="1093"/>
      <c r="D33" s="1093"/>
      <c r="E33" s="1093"/>
      <c r="F33" s="1093"/>
      <c r="G33" s="1093"/>
      <c r="H33" s="1093"/>
      <c r="I33" s="1093"/>
      <c r="J33" s="1093"/>
      <c r="K33" s="1093"/>
      <c r="L33" s="1093"/>
      <c r="M33" s="1093"/>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s="439" customFormat="1" ht="29.25" customHeight="1" x14ac:dyDescent="0.2">
      <c r="B34" s="1069"/>
      <c r="C34" s="1069"/>
      <c r="D34" s="1069"/>
      <c r="E34" s="1069"/>
      <c r="F34" s="1069"/>
      <c r="G34" s="1069"/>
      <c r="H34" s="1069"/>
      <c r="I34" s="1069"/>
      <c r="J34" s="1069"/>
      <c r="K34" s="1069"/>
      <c r="L34" s="1069"/>
      <c r="M34" s="1069"/>
      <c r="N34" s="1069"/>
      <c r="O34" s="1069"/>
      <c r="P34" s="1069"/>
      <c r="Q34" s="700"/>
      <c r="R34" s="700"/>
      <c r="S34" s="700"/>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7"/>
    </row>
    <row r="35" spans="2:50" s="439" customFormat="1" ht="4.5" customHeight="1" x14ac:dyDescent="0.2">
      <c r="B35" s="1070"/>
      <c r="C35" s="1070"/>
      <c r="D35" s="1070"/>
      <c r="E35" s="1070"/>
      <c r="F35" s="1070"/>
      <c r="G35" s="1070"/>
      <c r="H35" s="1070"/>
      <c r="I35" s="1070"/>
      <c r="J35" s="1070"/>
      <c r="K35" s="1070"/>
      <c r="L35" s="1070"/>
      <c r="M35" s="1070"/>
      <c r="N35" s="1070"/>
      <c r="O35" s="1070"/>
      <c r="P35" s="1070"/>
      <c r="Q35" s="700"/>
      <c r="R35" s="700"/>
      <c r="S35" s="700"/>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row>
    <row r="36" spans="2:50" s="439" customFormat="1" x14ac:dyDescent="0.2">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row>
    <row r="37" spans="2:50" s="439" customFormat="1" x14ac:dyDescent="0.2">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row>
    <row r="38" spans="2:50" s="297" customFormat="1" x14ac:dyDescent="0.2">
      <c r="L38" s="615"/>
      <c r="M38" s="615"/>
      <c r="N38" s="615"/>
    </row>
    <row r="39" spans="2:50" x14ac:dyDescent="0.2">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row>
    <row r="40" spans="2:50" x14ac:dyDescent="0.2">
      <c r="B40" s="297"/>
      <c r="C40" s="297"/>
      <c r="D40" s="297"/>
      <c r="E40" s="297"/>
      <c r="F40" s="297"/>
      <c r="G40" s="297"/>
      <c r="H40" s="297"/>
      <c r="I40" s="297"/>
      <c r="J40" s="297"/>
      <c r="K40" s="297"/>
      <c r="L40" s="297"/>
      <c r="M40" s="297"/>
      <c r="N40" s="297"/>
      <c r="O40" s="297"/>
      <c r="P40" s="297"/>
      <c r="Q40" s="297"/>
      <c r="R40" s="297"/>
      <c r="S40" s="297"/>
      <c r="T40" s="297"/>
      <c r="U40" s="297"/>
      <c r="V40" s="297"/>
      <c r="W40" s="297"/>
      <c r="X40" s="297"/>
      <c r="Y40" s="297"/>
    </row>
    <row r="41" spans="2:50" x14ac:dyDescent="0.2">
      <c r="B41" s="297"/>
      <c r="C41" s="297"/>
      <c r="D41" s="297"/>
      <c r="E41" s="297"/>
      <c r="F41" s="297"/>
      <c r="G41" s="297"/>
      <c r="H41" s="297"/>
      <c r="I41" s="297"/>
      <c r="J41" s="297"/>
      <c r="K41" s="297"/>
      <c r="L41" s="297"/>
      <c r="M41" s="297"/>
      <c r="N41" s="297"/>
      <c r="O41" s="297"/>
      <c r="P41" s="297"/>
      <c r="Q41" s="297"/>
      <c r="R41" s="297"/>
      <c r="S41" s="297"/>
      <c r="T41" s="297"/>
      <c r="U41" s="297"/>
      <c r="V41" s="297"/>
      <c r="W41" s="297"/>
      <c r="X41" s="297"/>
      <c r="Y41" s="297"/>
    </row>
    <row r="42" spans="2:50" x14ac:dyDescent="0.2">
      <c r="B42" s="297"/>
      <c r="C42" s="297"/>
      <c r="D42" s="297"/>
      <c r="E42" s="297"/>
      <c r="F42" s="297"/>
      <c r="G42" s="297"/>
      <c r="H42" s="297"/>
      <c r="I42" s="297"/>
      <c r="J42" s="297"/>
      <c r="K42" s="297"/>
      <c r="L42" s="297"/>
      <c r="M42" s="297"/>
      <c r="N42" s="297"/>
      <c r="O42" s="297"/>
      <c r="P42" s="297"/>
      <c r="Q42" s="297"/>
      <c r="R42" s="297"/>
      <c r="S42" s="297"/>
      <c r="T42" s="297"/>
      <c r="U42" s="297"/>
      <c r="V42" s="297"/>
      <c r="W42" s="297"/>
      <c r="X42" s="297"/>
      <c r="Y42" s="297"/>
    </row>
    <row r="43" spans="2:50" x14ac:dyDescent="0.2">
      <c r="B43" s="297"/>
      <c r="C43" s="297"/>
      <c r="D43" s="297"/>
      <c r="E43" s="297"/>
      <c r="F43" s="297"/>
      <c r="G43" s="297"/>
      <c r="H43" s="297"/>
      <c r="I43" s="297"/>
      <c r="J43" s="297"/>
      <c r="K43" s="297"/>
      <c r="L43" s="297"/>
      <c r="M43" s="297"/>
      <c r="N43" s="297"/>
      <c r="O43" s="297"/>
      <c r="P43" s="297"/>
      <c r="Q43" s="297"/>
      <c r="R43" s="297"/>
      <c r="S43" s="297"/>
      <c r="T43" s="297"/>
      <c r="U43" s="297"/>
      <c r="V43" s="297"/>
      <c r="W43" s="297"/>
      <c r="X43" s="297"/>
      <c r="Y43" s="297"/>
    </row>
    <row r="44" spans="2:50" x14ac:dyDescent="0.2">
      <c r="B44" s="297"/>
      <c r="C44" s="297"/>
      <c r="D44" s="297"/>
      <c r="E44" s="297"/>
      <c r="F44" s="297"/>
      <c r="G44" s="297"/>
      <c r="H44" s="297"/>
      <c r="I44" s="297"/>
      <c r="J44" s="297"/>
      <c r="K44" s="297"/>
      <c r="L44" s="297"/>
      <c r="M44" s="297"/>
      <c r="N44" s="297"/>
      <c r="O44" s="297"/>
      <c r="P44" s="297"/>
      <c r="Q44" s="297"/>
      <c r="R44" s="297"/>
      <c r="S44" s="297"/>
      <c r="T44" s="297"/>
      <c r="U44" s="297"/>
      <c r="V44" s="297"/>
      <c r="W44" s="297"/>
      <c r="X44" s="297"/>
      <c r="Y44" s="297"/>
    </row>
    <row r="45" spans="2:50" x14ac:dyDescent="0.2">
      <c r="B45" s="297"/>
      <c r="C45" s="297"/>
      <c r="D45" s="297"/>
      <c r="E45" s="297"/>
      <c r="F45" s="297"/>
      <c r="G45" s="297"/>
      <c r="H45" s="297"/>
      <c r="I45" s="297"/>
      <c r="J45" s="297"/>
      <c r="K45" s="297"/>
      <c r="L45" s="297"/>
      <c r="M45" s="297"/>
      <c r="N45" s="297"/>
      <c r="O45" s="297"/>
      <c r="P45" s="297"/>
      <c r="Q45" s="297"/>
      <c r="R45" s="297"/>
      <c r="S45" s="297"/>
      <c r="T45" s="297"/>
      <c r="U45" s="297"/>
      <c r="V45" s="297"/>
      <c r="W45" s="297"/>
      <c r="X45" s="297"/>
      <c r="Y45" s="297"/>
    </row>
    <row r="46" spans="2:50" x14ac:dyDescent="0.2">
      <c r="B46" s="297"/>
      <c r="C46" s="297"/>
      <c r="D46" s="297"/>
      <c r="E46" s="297"/>
      <c r="F46" s="297"/>
      <c r="G46" s="297"/>
      <c r="H46" s="297"/>
      <c r="I46" s="297"/>
      <c r="J46" s="297"/>
      <c r="K46" s="297"/>
      <c r="L46" s="297"/>
      <c r="M46" s="297"/>
      <c r="N46" s="297"/>
      <c r="O46" s="297"/>
      <c r="P46" s="297"/>
      <c r="Q46" s="297"/>
      <c r="R46" s="297"/>
      <c r="S46" s="297"/>
      <c r="T46" s="297"/>
      <c r="U46" s="297"/>
      <c r="V46" s="297"/>
      <c r="W46" s="297"/>
      <c r="X46" s="297"/>
      <c r="Y46" s="297"/>
    </row>
    <row r="47" spans="2:50" x14ac:dyDescent="0.2">
      <c r="B47" s="297"/>
      <c r="C47" s="297"/>
      <c r="D47" s="297"/>
      <c r="E47" s="297"/>
      <c r="F47" s="297"/>
      <c r="G47" s="297"/>
      <c r="H47" s="297"/>
      <c r="I47" s="297"/>
      <c r="J47" s="297"/>
      <c r="K47" s="297"/>
      <c r="L47" s="297"/>
      <c r="M47" s="297"/>
      <c r="N47" s="297"/>
      <c r="O47" s="297"/>
      <c r="P47" s="297"/>
      <c r="Q47" s="297"/>
      <c r="R47" s="297"/>
      <c r="S47" s="297"/>
      <c r="T47" s="297"/>
      <c r="U47" s="297"/>
      <c r="V47" s="297"/>
      <c r="W47" s="297"/>
      <c r="X47" s="297"/>
      <c r="Y47" s="297"/>
    </row>
    <row r="48" spans="2:50" x14ac:dyDescent="0.2">
      <c r="B48" s="297"/>
      <c r="C48" s="297"/>
      <c r="D48" s="297"/>
      <c r="E48" s="297"/>
      <c r="F48" s="297"/>
      <c r="G48" s="297"/>
      <c r="H48" s="297"/>
      <c r="I48" s="297"/>
      <c r="J48" s="297"/>
      <c r="K48" s="297"/>
      <c r="L48" s="297"/>
      <c r="M48" s="297"/>
      <c r="N48" s="297"/>
      <c r="O48" s="297"/>
      <c r="P48" s="297"/>
      <c r="Q48" s="297"/>
      <c r="R48" s="297"/>
      <c r="S48" s="297"/>
      <c r="T48" s="297"/>
      <c r="U48" s="297"/>
      <c r="V48" s="297"/>
      <c r="W48" s="297"/>
      <c r="X48" s="297"/>
      <c r="Y48" s="297"/>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65"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43"/>
  <sheetViews>
    <sheetView zoomScale="90" zoomScaleNormal="90" workbookViewId="0">
      <selection activeCell="W36" sqref="W36"/>
    </sheetView>
  </sheetViews>
  <sheetFormatPr baseColWidth="10" defaultColWidth="11.42578125" defaultRowHeight="15" x14ac:dyDescent="0.2"/>
  <cols>
    <col min="1" max="1" width="4" style="261" customWidth="1"/>
    <col min="2" max="2" width="32.28515625" style="261" customWidth="1"/>
    <col min="3" max="3" width="0.5703125" style="261" customWidth="1"/>
    <col min="4" max="4" width="17"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5703125" style="261" customWidth="1"/>
    <col min="12" max="12" width="8.42578125" style="261" customWidth="1"/>
    <col min="13" max="13" width="6.140625" style="261" customWidth="1"/>
    <col min="14" max="14" width="8.42578125" style="261" customWidth="1"/>
    <col min="15" max="15" width="7.5703125" style="261" customWidth="1"/>
    <col min="16" max="16" width="8.42578125" style="261" customWidth="1"/>
    <col min="17" max="17" width="6.140625" style="261" customWidth="1"/>
    <col min="18" max="18" width="8.42578125" style="261" customWidth="1"/>
    <col min="19" max="19" width="6.140625" style="261" customWidth="1"/>
    <col min="20" max="22" width="8.42578125" style="261" customWidth="1"/>
    <col min="23" max="23" width="6.140625" style="261" customWidth="1"/>
    <col min="24" max="24" width="8.42578125" style="261" customWidth="1"/>
    <col min="25" max="25" width="3.5703125" style="261" customWidth="1"/>
    <col min="26" max="26" width="1.42578125" style="439" customWidth="1"/>
    <col min="27" max="27" width="1.85546875" style="439" customWidth="1"/>
    <col min="28" max="28" width="2.140625" style="439" customWidth="1"/>
    <col min="29" max="32" width="8.85546875" style="297" customWidth="1"/>
    <col min="33" max="33" width="2.42578125" style="439" bestFit="1" customWidth="1"/>
    <col min="34" max="34" width="4.28515625" style="439" bestFit="1" customWidth="1"/>
    <col min="35" max="35" width="8.42578125" style="439" bestFit="1" customWidth="1"/>
    <col min="36" max="36" width="4.28515625" style="261" bestFit="1" customWidth="1"/>
    <col min="37" max="16384" width="11.42578125" style="261"/>
  </cols>
  <sheetData>
    <row r="1" spans="1:36" s="201" customFormat="1" ht="14.25" x14ac:dyDescent="0.2">
      <c r="B1" s="202"/>
      <c r="C1" s="203"/>
      <c r="E1" s="203"/>
      <c r="F1" s="714" t="s">
        <v>143</v>
      </c>
      <c r="G1" s="714"/>
      <c r="H1" s="714"/>
      <c r="I1" s="714" t="s">
        <v>19</v>
      </c>
      <c r="Z1" s="1009"/>
      <c r="AA1" s="1009"/>
      <c r="AB1" s="1009"/>
      <c r="AC1" s="714"/>
      <c r="AD1" s="714"/>
      <c r="AE1" s="714"/>
      <c r="AF1" s="714"/>
      <c r="AG1" s="1009"/>
      <c r="AH1" s="1009"/>
      <c r="AI1" s="1009"/>
    </row>
    <row r="2" spans="1:36" s="205" customFormat="1" x14ac:dyDescent="0.2">
      <c r="B2" s="1047"/>
      <c r="C2" s="1047"/>
      <c r="Z2" s="507"/>
      <c r="AA2" s="507"/>
      <c r="AB2" s="507"/>
      <c r="AC2" s="617"/>
      <c r="AD2" s="617"/>
      <c r="AE2" s="617"/>
      <c r="AF2" s="617"/>
      <c r="AG2" s="507"/>
      <c r="AH2" s="507"/>
      <c r="AI2" s="507"/>
    </row>
    <row r="3" spans="1:36" s="208" customFormat="1" ht="29.25" customHeight="1" x14ac:dyDescent="0.2">
      <c r="B3" s="1048"/>
      <c r="C3" s="1048"/>
      <c r="Z3" s="507"/>
      <c r="AA3" s="507"/>
      <c r="AB3" s="507"/>
      <c r="AC3" s="617"/>
      <c r="AD3" s="617"/>
      <c r="AE3" s="617"/>
      <c r="AF3" s="617"/>
      <c r="AG3" s="507"/>
      <c r="AH3" s="507"/>
      <c r="AI3" s="507"/>
    </row>
    <row r="4" spans="1:36" s="208" customFormat="1" ht="24" customHeight="1" x14ac:dyDescent="0.2">
      <c r="A4" s="1095" t="s">
        <v>439</v>
      </c>
      <c r="B4" s="1095"/>
      <c r="C4" s="1095"/>
      <c r="D4" s="1095"/>
      <c r="E4" s="1095"/>
      <c r="F4" s="1095"/>
      <c r="G4" s="1095"/>
      <c r="H4" s="1095"/>
      <c r="I4" s="1095"/>
      <c r="J4" s="1095"/>
      <c r="K4" s="1095"/>
      <c r="L4" s="1095"/>
      <c r="M4" s="1095"/>
      <c r="N4" s="1095"/>
      <c r="O4" s="1095"/>
      <c r="P4" s="1095"/>
      <c r="Q4" s="1095"/>
      <c r="R4" s="1095"/>
      <c r="S4" s="1095"/>
      <c r="T4" s="1095"/>
      <c r="U4" s="1095"/>
      <c r="V4" s="1095"/>
      <c r="W4" s="1095"/>
      <c r="Z4" s="507"/>
      <c r="AA4" s="507"/>
      <c r="AB4" s="507"/>
      <c r="AC4" s="617"/>
      <c r="AD4" s="617"/>
      <c r="AE4" s="617"/>
      <c r="AF4" s="617"/>
      <c r="AG4" s="507"/>
      <c r="AH4" s="507"/>
      <c r="AI4" s="507"/>
    </row>
    <row r="5" spans="1:36" s="208" customFormat="1" x14ac:dyDescent="0.2">
      <c r="B5" s="1049" t="str">
        <f>porsaad!B6</f>
        <v>Situación a 30 de noviembre de 2023</v>
      </c>
      <c r="C5" s="1049"/>
      <c r="D5" s="1049"/>
      <c r="E5" s="1049"/>
      <c r="F5" s="1049"/>
      <c r="G5" s="1049"/>
      <c r="H5" s="1049"/>
      <c r="I5" s="1049"/>
      <c r="J5" s="1049"/>
      <c r="K5" s="1049"/>
      <c r="L5" s="1049"/>
      <c r="M5" s="1049"/>
      <c r="N5" s="1049"/>
      <c r="O5" s="1049"/>
      <c r="P5" s="1049"/>
      <c r="Q5" s="1049"/>
      <c r="R5" s="1049"/>
      <c r="S5" s="1049"/>
      <c r="T5" s="1049"/>
      <c r="U5" s="1049"/>
      <c r="V5" s="1049"/>
      <c r="W5" s="1049"/>
      <c r="Z5" s="507"/>
      <c r="AA5" s="507"/>
      <c r="AB5" s="507"/>
      <c r="AC5" s="617"/>
      <c r="AD5" s="617"/>
      <c r="AE5" s="617"/>
      <c r="AF5" s="617"/>
      <c r="AG5" s="507"/>
      <c r="AH5" s="507"/>
      <c r="AI5" s="507"/>
    </row>
    <row r="6" spans="1:36" s="208" customFormat="1" ht="6.75" customHeight="1" x14ac:dyDescent="0.2">
      <c r="Z6" s="507"/>
      <c r="AA6" s="507"/>
      <c r="AB6" s="507"/>
      <c r="AC6" s="617"/>
      <c r="AD6" s="617"/>
      <c r="AE6" s="617"/>
      <c r="AF6" s="617"/>
      <c r="AG6" s="507"/>
      <c r="AH6" s="507"/>
      <c r="AI6" s="507"/>
    </row>
    <row r="7" spans="1:36" s="213" customFormat="1" ht="9" customHeight="1" x14ac:dyDescent="0.2">
      <c r="A7" s="209"/>
      <c r="B7" s="1050" t="s">
        <v>15</v>
      </c>
      <c r="C7" s="211"/>
      <c r="D7" s="1096" t="s">
        <v>262</v>
      </c>
      <c r="E7" s="568"/>
      <c r="F7" s="1057"/>
      <c r="G7" s="1057"/>
      <c r="H7" s="568"/>
      <c r="I7" s="864"/>
      <c r="J7" s="865"/>
      <c r="K7" s="942"/>
      <c r="L7" s="942"/>
      <c r="M7" s="943"/>
      <c r="N7" s="943"/>
      <c r="O7" s="943"/>
      <c r="P7" s="943"/>
      <c r="Q7" s="943"/>
      <c r="R7" s="943"/>
      <c r="S7" s="944"/>
      <c r="T7" s="945"/>
      <c r="U7" s="945"/>
      <c r="V7" s="945"/>
      <c r="W7" s="945"/>
      <c r="X7" s="946"/>
      <c r="Z7" s="431"/>
      <c r="AA7" s="431"/>
      <c r="AB7" s="431"/>
      <c r="AC7" s="596"/>
      <c r="AD7" s="596"/>
      <c r="AE7" s="596"/>
      <c r="AF7" s="596"/>
      <c r="AG7" s="431"/>
      <c r="AH7" s="431"/>
      <c r="AI7" s="431"/>
    </row>
    <row r="8" spans="1:36" s="213" customFormat="1" ht="14.25" customHeight="1" x14ac:dyDescent="0.2">
      <c r="A8" s="209"/>
      <c r="B8" s="1051"/>
      <c r="C8" s="211"/>
      <c r="D8" s="1097"/>
      <c r="E8" s="799"/>
      <c r="F8" s="1059" t="s">
        <v>282</v>
      </c>
      <c r="G8" s="1058"/>
      <c r="H8" s="211"/>
      <c r="I8" s="1059" t="s">
        <v>283</v>
      </c>
      <c r="J8" s="1058"/>
      <c r="K8" s="1098" t="s">
        <v>383</v>
      </c>
      <c r="L8" s="1099"/>
      <c r="M8" s="1099"/>
      <c r="N8" s="1099"/>
      <c r="O8" s="1099"/>
      <c r="P8" s="1099"/>
      <c r="Q8" s="1099"/>
      <c r="R8" s="1099"/>
      <c r="S8" s="1099"/>
      <c r="T8" s="1099"/>
      <c r="U8" s="1099"/>
      <c r="V8" s="1099"/>
      <c r="W8" s="1099"/>
      <c r="X8" s="1100"/>
      <c r="Z8" s="431"/>
      <c r="AA8" s="431"/>
      <c r="AB8" s="431"/>
      <c r="AC8" s="596"/>
      <c r="AD8" s="596"/>
      <c r="AE8" s="596"/>
      <c r="AF8" s="596"/>
      <c r="AG8" s="431"/>
      <c r="AH8" s="431"/>
      <c r="AI8" s="431"/>
    </row>
    <row r="9" spans="1:36" s="213" customFormat="1" ht="28.5" customHeight="1" x14ac:dyDescent="0.2">
      <c r="A9" s="209"/>
      <c r="B9" s="1051"/>
      <c r="C9" s="211"/>
      <c r="D9" s="1097"/>
      <c r="E9" s="211"/>
      <c r="F9" s="1088"/>
      <c r="G9" s="1089"/>
      <c r="H9" s="211"/>
      <c r="I9" s="1088"/>
      <c r="J9" s="1089"/>
      <c r="K9" s="1059" t="s">
        <v>384</v>
      </c>
      <c r="L9" s="1058"/>
      <c r="M9" s="1059" t="s">
        <v>385</v>
      </c>
      <c r="N9" s="1058"/>
      <c r="O9" s="1059" t="s">
        <v>386</v>
      </c>
      <c r="P9" s="1058"/>
      <c r="Q9" s="1059" t="s">
        <v>387</v>
      </c>
      <c r="R9" s="1058"/>
      <c r="S9" s="1059" t="s">
        <v>388</v>
      </c>
      <c r="T9" s="1058"/>
      <c r="U9" s="1059" t="s">
        <v>121</v>
      </c>
      <c r="V9" s="1058"/>
      <c r="W9" s="1059" t="s">
        <v>389</v>
      </c>
      <c r="X9" s="1058"/>
      <c r="Z9" s="431"/>
      <c r="AA9" s="431"/>
      <c r="AB9" s="431"/>
      <c r="AC9" s="596"/>
      <c r="AD9" s="596"/>
      <c r="AE9" s="596"/>
      <c r="AF9" s="596"/>
      <c r="AG9" s="431"/>
      <c r="AH9" s="431"/>
      <c r="AI9" s="431"/>
    </row>
    <row r="10" spans="1:36" s="219" customFormat="1" ht="22.5" x14ac:dyDescent="0.2">
      <c r="A10" s="214"/>
      <c r="B10" s="1052"/>
      <c r="C10" s="216"/>
      <c r="D10" s="800" t="s">
        <v>12</v>
      </c>
      <c r="E10" s="216"/>
      <c r="F10" s="217" t="s">
        <v>12</v>
      </c>
      <c r="G10" s="218" t="s">
        <v>284</v>
      </c>
      <c r="H10" s="216"/>
      <c r="I10" s="217" t="s">
        <v>12</v>
      </c>
      <c r="J10" s="218" t="s">
        <v>284</v>
      </c>
      <c r="K10" s="217" t="s">
        <v>12</v>
      </c>
      <c r="L10" s="218" t="s">
        <v>390</v>
      </c>
      <c r="M10" s="217" t="s">
        <v>12</v>
      </c>
      <c r="N10" s="218" t="s">
        <v>390</v>
      </c>
      <c r="O10" s="217" t="s">
        <v>12</v>
      </c>
      <c r="P10" s="218" t="s">
        <v>390</v>
      </c>
      <c r="Q10" s="217" t="s">
        <v>12</v>
      </c>
      <c r="R10" s="218" t="s">
        <v>390</v>
      </c>
      <c r="S10" s="217" t="s">
        <v>12</v>
      </c>
      <c r="T10" s="218" t="s">
        <v>390</v>
      </c>
      <c r="U10" s="217" t="s">
        <v>12</v>
      </c>
      <c r="V10" s="218" t="s">
        <v>390</v>
      </c>
      <c r="W10" s="217" t="s">
        <v>12</v>
      </c>
      <c r="X10" s="218" t="s">
        <v>390</v>
      </c>
      <c r="Z10" s="435"/>
      <c r="AA10" s="435"/>
      <c r="AB10" s="435"/>
      <c r="AC10" s="590" t="s">
        <v>217</v>
      </c>
      <c r="AD10" s="947" t="s">
        <v>399</v>
      </c>
      <c r="AE10" s="948" t="s">
        <v>400</v>
      </c>
      <c r="AF10" s="600"/>
      <c r="AG10" s="435"/>
      <c r="AH10" s="435"/>
      <c r="AI10" s="435"/>
    </row>
    <row r="11" spans="1:36"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W11" s="231"/>
      <c r="X11" s="231"/>
      <c r="Z11" s="231"/>
      <c r="AA11" s="231"/>
      <c r="AB11" s="231"/>
      <c r="AC11" s="949">
        <v>44286</v>
      </c>
      <c r="AD11" s="947">
        <v>27240</v>
      </c>
      <c r="AE11" s="947">
        <v>16097</v>
      </c>
      <c r="AF11" s="587"/>
      <c r="AG11" s="231"/>
      <c r="AH11" s="231"/>
      <c r="AI11" s="231"/>
    </row>
    <row r="12" spans="1:36" s="232" customFormat="1" ht="14.25" x14ac:dyDescent="0.15">
      <c r="A12" s="224"/>
      <c r="B12" s="225" t="s">
        <v>11</v>
      </c>
      <c r="C12" s="226"/>
      <c r="D12" s="801">
        <v>281863</v>
      </c>
      <c r="E12" s="226"/>
      <c r="F12" s="227">
        <v>4201</v>
      </c>
      <c r="G12" s="228">
        <v>1.490440391253907</v>
      </c>
      <c r="H12" s="226"/>
      <c r="I12" s="227">
        <v>2481</v>
      </c>
      <c r="J12" s="228">
        <v>0.88021485615352135</v>
      </c>
      <c r="K12" s="227">
        <v>2202</v>
      </c>
      <c r="L12" s="228">
        <v>88.754534461910524</v>
      </c>
      <c r="M12" s="227">
        <v>33</v>
      </c>
      <c r="N12" s="228">
        <v>1.3301088270858523</v>
      </c>
      <c r="O12" s="227">
        <v>102</v>
      </c>
      <c r="P12" s="228">
        <v>4.1112454655380892</v>
      </c>
      <c r="Q12" s="227">
        <v>106</v>
      </c>
      <c r="R12" s="228">
        <v>4.2724707779121323</v>
      </c>
      <c r="S12" s="227">
        <v>0</v>
      </c>
      <c r="T12" s="228">
        <v>0</v>
      </c>
      <c r="U12" s="227">
        <v>13</v>
      </c>
      <c r="V12" s="228">
        <v>0.52398226521563884</v>
      </c>
      <c r="W12" s="227">
        <v>25</v>
      </c>
      <c r="X12" s="228">
        <f t="shared" ref="X12:X29" si="0">W12/$I12*100</f>
        <v>1.0076582023377669</v>
      </c>
      <c r="Z12" s="305"/>
      <c r="AA12" s="305"/>
      <c r="AB12" s="305"/>
      <c r="AC12" s="949">
        <v>44316</v>
      </c>
      <c r="AD12" s="947">
        <v>23620</v>
      </c>
      <c r="AE12" s="947">
        <v>14066</v>
      </c>
      <c r="AF12" s="589"/>
      <c r="AG12" s="305"/>
      <c r="AH12" s="305"/>
      <c r="AI12" s="306"/>
      <c r="AJ12" s="950"/>
    </row>
    <row r="13" spans="1:36" s="232" customFormat="1" ht="14.25" x14ac:dyDescent="0.15">
      <c r="A13" s="224"/>
      <c r="B13" s="233" t="s">
        <v>10</v>
      </c>
      <c r="C13" s="226"/>
      <c r="D13" s="802">
        <v>40121</v>
      </c>
      <c r="E13" s="226"/>
      <c r="F13" s="234">
        <v>682</v>
      </c>
      <c r="G13" s="235">
        <v>1.6998579297624685</v>
      </c>
      <c r="H13" s="226"/>
      <c r="I13" s="234">
        <v>459</v>
      </c>
      <c r="J13" s="235">
        <v>1.1440392811744473</v>
      </c>
      <c r="K13" s="234">
        <v>452</v>
      </c>
      <c r="L13" s="235">
        <v>98.474945533769059</v>
      </c>
      <c r="M13" s="234">
        <v>6</v>
      </c>
      <c r="N13" s="235">
        <v>1.3071895424836601</v>
      </c>
      <c r="O13" s="234">
        <v>0</v>
      </c>
      <c r="P13" s="235">
        <v>0</v>
      </c>
      <c r="Q13" s="234">
        <v>0</v>
      </c>
      <c r="R13" s="235">
        <v>0</v>
      </c>
      <c r="S13" s="234">
        <v>0</v>
      </c>
      <c r="T13" s="235">
        <v>0</v>
      </c>
      <c r="U13" s="234">
        <v>0</v>
      </c>
      <c r="V13" s="235">
        <v>0</v>
      </c>
      <c r="W13" s="234">
        <v>1</v>
      </c>
      <c r="X13" s="235">
        <f t="shared" si="0"/>
        <v>0.2178649237472767</v>
      </c>
      <c r="Z13" s="305"/>
      <c r="AA13" s="305"/>
      <c r="AB13" s="305"/>
      <c r="AC13" s="949">
        <v>44347</v>
      </c>
      <c r="AD13" s="947">
        <v>21534</v>
      </c>
      <c r="AE13" s="947">
        <v>12150</v>
      </c>
      <c r="AF13" s="589"/>
      <c r="AG13" s="305"/>
      <c r="AH13" s="305"/>
      <c r="AI13" s="306"/>
      <c r="AJ13" s="950"/>
    </row>
    <row r="14" spans="1:36" s="232" customFormat="1" ht="14.25" x14ac:dyDescent="0.15">
      <c r="A14" s="224"/>
      <c r="B14" s="233" t="s">
        <v>40</v>
      </c>
      <c r="C14" s="226"/>
      <c r="D14" s="802">
        <v>30849</v>
      </c>
      <c r="E14" s="226"/>
      <c r="F14" s="234">
        <v>680</v>
      </c>
      <c r="G14" s="235">
        <v>2.2042853901260981</v>
      </c>
      <c r="H14" s="226"/>
      <c r="I14" s="234">
        <v>355</v>
      </c>
      <c r="J14" s="235">
        <v>1.1507666374923013</v>
      </c>
      <c r="K14" s="234">
        <v>331</v>
      </c>
      <c r="L14" s="235">
        <v>93.239436619718305</v>
      </c>
      <c r="M14" s="234">
        <v>8</v>
      </c>
      <c r="N14" s="235">
        <v>2.2535211267605635</v>
      </c>
      <c r="O14" s="234">
        <v>11</v>
      </c>
      <c r="P14" s="235">
        <v>3.0985915492957745</v>
      </c>
      <c r="Q14" s="234">
        <v>0</v>
      </c>
      <c r="R14" s="235">
        <v>0</v>
      </c>
      <c r="S14" s="234">
        <v>0</v>
      </c>
      <c r="T14" s="235">
        <v>0</v>
      </c>
      <c r="U14" s="234">
        <v>3</v>
      </c>
      <c r="V14" s="235">
        <v>0.84507042253521114</v>
      </c>
      <c r="W14" s="234">
        <v>2</v>
      </c>
      <c r="X14" s="235">
        <f t="shared" si="0"/>
        <v>0.56338028169014087</v>
      </c>
      <c r="Z14" s="305"/>
      <c r="AA14" s="305"/>
      <c r="AB14" s="305"/>
      <c r="AC14" s="949">
        <v>44377</v>
      </c>
      <c r="AD14" s="947">
        <v>21833</v>
      </c>
      <c r="AE14" s="947">
        <v>13954</v>
      </c>
      <c r="AF14" s="589"/>
      <c r="AG14" s="305"/>
      <c r="AH14" s="305"/>
      <c r="AI14" s="306"/>
      <c r="AJ14" s="950"/>
    </row>
    <row r="15" spans="1:36" s="232" customFormat="1" ht="14.25" x14ac:dyDescent="0.15">
      <c r="A15" s="224"/>
      <c r="B15" s="233" t="s">
        <v>41</v>
      </c>
      <c r="C15" s="226"/>
      <c r="D15" s="802">
        <v>29118</v>
      </c>
      <c r="E15" s="226"/>
      <c r="F15" s="234">
        <v>492</v>
      </c>
      <c r="G15" s="235">
        <v>1.689676488769833</v>
      </c>
      <c r="H15" s="226"/>
      <c r="I15" s="234">
        <v>328</v>
      </c>
      <c r="J15" s="235">
        <v>1.126450992513222</v>
      </c>
      <c r="K15" s="234">
        <v>261</v>
      </c>
      <c r="L15" s="235">
        <v>79.573170731707322</v>
      </c>
      <c r="M15" s="234">
        <v>6</v>
      </c>
      <c r="N15" s="235">
        <v>1.8292682926829267</v>
      </c>
      <c r="O15" s="234">
        <v>52</v>
      </c>
      <c r="P15" s="235">
        <v>15.853658536585366</v>
      </c>
      <c r="Q15" s="234">
        <v>0</v>
      </c>
      <c r="R15" s="235">
        <v>0</v>
      </c>
      <c r="S15" s="234">
        <v>0</v>
      </c>
      <c r="T15" s="235">
        <v>0</v>
      </c>
      <c r="U15" s="234">
        <v>9</v>
      </c>
      <c r="V15" s="235">
        <v>2.7439024390243905</v>
      </c>
      <c r="W15" s="234">
        <v>0</v>
      </c>
      <c r="X15" s="235">
        <f t="shared" si="0"/>
        <v>0</v>
      </c>
      <c r="Z15" s="305"/>
      <c r="AA15" s="305"/>
      <c r="AB15" s="305"/>
      <c r="AC15" s="949">
        <v>44408</v>
      </c>
      <c r="AD15" s="947">
        <v>25882</v>
      </c>
      <c r="AE15" s="947">
        <v>13248</v>
      </c>
      <c r="AF15" s="589"/>
      <c r="AG15" s="305"/>
      <c r="AH15" s="305"/>
      <c r="AI15" s="306"/>
      <c r="AJ15" s="950"/>
    </row>
    <row r="16" spans="1:36" s="232" customFormat="1" ht="14.25" x14ac:dyDescent="0.15">
      <c r="A16" s="224"/>
      <c r="B16" s="233" t="s">
        <v>9</v>
      </c>
      <c r="C16" s="226"/>
      <c r="D16" s="802">
        <v>40343</v>
      </c>
      <c r="E16" s="226"/>
      <c r="F16" s="234">
        <v>783</v>
      </c>
      <c r="G16" s="235">
        <v>1.9408571499392706</v>
      </c>
      <c r="H16" s="226"/>
      <c r="I16" s="234">
        <v>452</v>
      </c>
      <c r="J16" s="235">
        <v>1.1203926331705625</v>
      </c>
      <c r="K16" s="234">
        <v>445</v>
      </c>
      <c r="L16" s="235">
        <v>98.451327433628322</v>
      </c>
      <c r="M16" s="234">
        <v>1</v>
      </c>
      <c r="N16" s="235">
        <v>0.22123893805309736</v>
      </c>
      <c r="O16" s="234">
        <v>1</v>
      </c>
      <c r="P16" s="235">
        <v>0.22123893805309736</v>
      </c>
      <c r="Q16" s="234">
        <v>0</v>
      </c>
      <c r="R16" s="235">
        <v>0</v>
      </c>
      <c r="S16" s="234">
        <v>0</v>
      </c>
      <c r="T16" s="235">
        <v>0</v>
      </c>
      <c r="U16" s="234">
        <v>5</v>
      </c>
      <c r="V16" s="235">
        <v>1.1061946902654867</v>
      </c>
      <c r="W16" s="234">
        <v>0</v>
      </c>
      <c r="X16" s="235">
        <f t="shared" si="0"/>
        <v>0</v>
      </c>
      <c r="Z16" s="305"/>
      <c r="AA16" s="305"/>
      <c r="AB16" s="305"/>
      <c r="AC16" s="949">
        <v>44439</v>
      </c>
      <c r="AD16" s="947">
        <v>15551</v>
      </c>
      <c r="AE16" s="947">
        <v>13247</v>
      </c>
      <c r="AF16" s="589"/>
      <c r="AG16" s="305"/>
      <c r="AH16" s="305"/>
      <c r="AI16" s="306"/>
      <c r="AJ16" s="950"/>
    </row>
    <row r="17" spans="1:36" s="232" customFormat="1" ht="14.25" x14ac:dyDescent="0.15">
      <c r="A17" s="224"/>
      <c r="B17" s="233" t="s">
        <v>8</v>
      </c>
      <c r="C17" s="226"/>
      <c r="D17" s="803">
        <v>17282</v>
      </c>
      <c r="E17" s="226"/>
      <c r="F17" s="234">
        <v>107</v>
      </c>
      <c r="G17" s="235">
        <v>0.6191413030899201</v>
      </c>
      <c r="H17" s="226"/>
      <c r="I17" s="234">
        <v>137</v>
      </c>
      <c r="J17" s="235">
        <v>0.79273232264784177</v>
      </c>
      <c r="K17" s="238">
        <v>132</v>
      </c>
      <c r="L17" s="235">
        <v>96.350364963503651</v>
      </c>
      <c r="M17" s="238">
        <v>2</v>
      </c>
      <c r="N17" s="235">
        <v>1.4598540145985401</v>
      </c>
      <c r="O17" s="238">
        <v>3</v>
      </c>
      <c r="P17" s="235">
        <v>2.1897810218978102</v>
      </c>
      <c r="Q17" s="238">
        <v>0</v>
      </c>
      <c r="R17" s="235">
        <v>0</v>
      </c>
      <c r="S17" s="238">
        <v>0</v>
      </c>
      <c r="T17" s="235">
        <v>0</v>
      </c>
      <c r="U17" s="238">
        <v>0</v>
      </c>
      <c r="V17" s="235">
        <v>0</v>
      </c>
      <c r="W17" s="238">
        <v>0</v>
      </c>
      <c r="X17" s="235">
        <f t="shared" si="0"/>
        <v>0</v>
      </c>
      <c r="Z17" s="305"/>
      <c r="AA17" s="305"/>
      <c r="AB17" s="305"/>
      <c r="AC17" s="949">
        <v>44469</v>
      </c>
      <c r="AD17" s="947">
        <v>29199</v>
      </c>
      <c r="AE17" s="947">
        <v>15187</v>
      </c>
      <c r="AF17" s="589"/>
      <c r="AG17" s="305"/>
      <c r="AH17" s="305"/>
      <c r="AI17" s="306"/>
      <c r="AJ17" s="950"/>
    </row>
    <row r="18" spans="1:36" s="232" customFormat="1" ht="14.25" x14ac:dyDescent="0.15">
      <c r="A18" s="224"/>
      <c r="B18" s="233" t="s">
        <v>7</v>
      </c>
      <c r="C18" s="226"/>
      <c r="D18" s="802">
        <v>121749</v>
      </c>
      <c r="E18" s="226"/>
      <c r="F18" s="234">
        <v>2004</v>
      </c>
      <c r="G18" s="235">
        <v>1.6460094128083187</v>
      </c>
      <c r="H18" s="226"/>
      <c r="I18" s="234">
        <v>1259</v>
      </c>
      <c r="J18" s="235">
        <v>1.0340947358910546</v>
      </c>
      <c r="K18" s="234">
        <v>1157</v>
      </c>
      <c r="L18" s="235">
        <v>91.898332009531373</v>
      </c>
      <c r="M18" s="234">
        <v>50</v>
      </c>
      <c r="N18" s="235">
        <v>3.9714058776806991</v>
      </c>
      <c r="O18" s="234">
        <v>2</v>
      </c>
      <c r="P18" s="235">
        <v>0.15885623510722796</v>
      </c>
      <c r="Q18" s="234">
        <v>0</v>
      </c>
      <c r="R18" s="235">
        <v>0</v>
      </c>
      <c r="S18" s="234">
        <v>0</v>
      </c>
      <c r="T18" s="235">
        <v>0</v>
      </c>
      <c r="U18" s="234">
        <v>39</v>
      </c>
      <c r="V18" s="235">
        <v>3.0976965845909454</v>
      </c>
      <c r="W18" s="234">
        <v>11</v>
      </c>
      <c r="X18" s="235">
        <f t="shared" si="0"/>
        <v>0.87370929308975376</v>
      </c>
      <c r="Z18" s="305"/>
      <c r="AA18" s="305"/>
      <c r="AB18" s="305"/>
      <c r="AC18" s="949">
        <v>44500</v>
      </c>
      <c r="AD18" s="947">
        <v>26213</v>
      </c>
      <c r="AE18" s="947">
        <v>13678</v>
      </c>
      <c r="AF18" s="589"/>
      <c r="AG18" s="305"/>
      <c r="AH18" s="305"/>
      <c r="AI18" s="306"/>
      <c r="AJ18" s="950"/>
    </row>
    <row r="19" spans="1:36" s="232" customFormat="1" ht="14.25" x14ac:dyDescent="0.15">
      <c r="A19" s="224"/>
      <c r="B19" s="233" t="s">
        <v>43</v>
      </c>
      <c r="C19" s="226"/>
      <c r="D19" s="802">
        <v>71826</v>
      </c>
      <c r="E19" s="226"/>
      <c r="F19" s="234">
        <v>1869</v>
      </c>
      <c r="G19" s="235">
        <v>2.6021217943363126</v>
      </c>
      <c r="H19" s="226"/>
      <c r="I19" s="234">
        <v>865</v>
      </c>
      <c r="J19" s="235">
        <v>1.2042992788126861</v>
      </c>
      <c r="K19" s="234">
        <v>643</v>
      </c>
      <c r="L19" s="235">
        <v>74.335260115606943</v>
      </c>
      <c r="M19" s="234">
        <v>30</v>
      </c>
      <c r="N19" s="235">
        <v>3.4682080924855487</v>
      </c>
      <c r="O19" s="234">
        <v>39</v>
      </c>
      <c r="P19" s="235">
        <v>4.5086705202312141</v>
      </c>
      <c r="Q19" s="234">
        <v>31</v>
      </c>
      <c r="R19" s="235">
        <v>3.5838150289017343</v>
      </c>
      <c r="S19" s="234">
        <v>0</v>
      </c>
      <c r="T19" s="235">
        <v>0</v>
      </c>
      <c r="U19" s="234">
        <v>9</v>
      </c>
      <c r="V19" s="235">
        <v>1.0404624277456647</v>
      </c>
      <c r="W19" s="234">
        <v>113</v>
      </c>
      <c r="X19" s="235">
        <f t="shared" si="0"/>
        <v>13.063583815028901</v>
      </c>
      <c r="Z19" s="305"/>
      <c r="AA19" s="305"/>
      <c r="AB19" s="305"/>
      <c r="AC19" s="949">
        <v>44530</v>
      </c>
      <c r="AD19" s="947">
        <v>25655</v>
      </c>
      <c r="AE19" s="947">
        <v>14422</v>
      </c>
      <c r="AF19" s="589"/>
      <c r="AG19" s="305"/>
      <c r="AH19" s="305"/>
      <c r="AI19" s="306"/>
      <c r="AJ19" s="950"/>
    </row>
    <row r="20" spans="1:36" s="232" customFormat="1" ht="14.25" x14ac:dyDescent="0.15">
      <c r="A20" s="224"/>
      <c r="B20" s="233" t="s">
        <v>44</v>
      </c>
      <c r="C20" s="226"/>
      <c r="D20" s="802">
        <v>202264</v>
      </c>
      <c r="E20" s="226"/>
      <c r="F20" s="234">
        <v>3144</v>
      </c>
      <c r="G20" s="235">
        <v>1.5544041450777202</v>
      </c>
      <c r="H20" s="226"/>
      <c r="I20" s="234">
        <v>2219</v>
      </c>
      <c r="J20" s="235">
        <v>1.0970810425977928</v>
      </c>
      <c r="K20" s="234">
        <v>1831</v>
      </c>
      <c r="L20" s="235">
        <v>82.514646237043706</v>
      </c>
      <c r="M20" s="234">
        <v>3</v>
      </c>
      <c r="N20" s="235">
        <v>0.13519603424966201</v>
      </c>
      <c r="O20" s="234">
        <v>313</v>
      </c>
      <c r="P20" s="235">
        <v>14.105452906714735</v>
      </c>
      <c r="Q20" s="234">
        <v>0</v>
      </c>
      <c r="R20" s="235">
        <v>0</v>
      </c>
      <c r="S20" s="234">
        <v>5</v>
      </c>
      <c r="T20" s="235">
        <v>0.22532672374943669</v>
      </c>
      <c r="U20" s="234">
        <v>10</v>
      </c>
      <c r="V20" s="235">
        <v>0.45065344749887337</v>
      </c>
      <c r="W20" s="234">
        <v>57</v>
      </c>
      <c r="X20" s="235">
        <f t="shared" si="0"/>
        <v>2.5687246507435781</v>
      </c>
      <c r="Z20" s="305"/>
      <c r="AA20" s="305"/>
      <c r="AB20" s="305"/>
      <c r="AC20" s="949">
        <v>44561</v>
      </c>
      <c r="AD20" s="947">
        <v>24712</v>
      </c>
      <c r="AE20" s="947">
        <v>14501</v>
      </c>
      <c r="AF20" s="589"/>
      <c r="AG20" s="305"/>
      <c r="AH20" s="305"/>
      <c r="AI20" s="306"/>
      <c r="AJ20" s="950"/>
    </row>
    <row r="21" spans="1:36" s="232" customFormat="1" ht="14.25" x14ac:dyDescent="0.15">
      <c r="A21" s="224"/>
      <c r="B21" s="233" t="s">
        <v>6</v>
      </c>
      <c r="C21" s="226"/>
      <c r="D21" s="802">
        <v>144169</v>
      </c>
      <c r="E21" s="226"/>
      <c r="F21" s="234">
        <v>1721</v>
      </c>
      <c r="G21" s="235">
        <v>1.1937379048200376</v>
      </c>
      <c r="H21" s="226"/>
      <c r="I21" s="234">
        <v>1352</v>
      </c>
      <c r="J21" s="235">
        <v>0.93778829013172038</v>
      </c>
      <c r="K21" s="234">
        <v>1244</v>
      </c>
      <c r="L21" s="235">
        <v>92.011834319526628</v>
      </c>
      <c r="M21" s="234">
        <v>23</v>
      </c>
      <c r="N21" s="235">
        <v>1.7011834319526626</v>
      </c>
      <c r="O21" s="234">
        <v>62</v>
      </c>
      <c r="P21" s="235">
        <v>4.5857988165680474</v>
      </c>
      <c r="Q21" s="234">
        <v>11</v>
      </c>
      <c r="R21" s="235">
        <v>0.81360946745562135</v>
      </c>
      <c r="S21" s="234">
        <v>0</v>
      </c>
      <c r="T21" s="235">
        <v>0</v>
      </c>
      <c r="U21" s="234">
        <v>0</v>
      </c>
      <c r="V21" s="235">
        <v>0</v>
      </c>
      <c r="W21" s="234">
        <v>12</v>
      </c>
      <c r="X21" s="235">
        <f t="shared" si="0"/>
        <v>0.8875739644970414</v>
      </c>
      <c r="Z21" s="305"/>
      <c r="AA21" s="305"/>
      <c r="AB21" s="305"/>
      <c r="AC21" s="949">
        <v>44592</v>
      </c>
      <c r="AD21" s="947">
        <v>15800</v>
      </c>
      <c r="AE21" s="947">
        <v>18653</v>
      </c>
      <c r="AF21" s="589"/>
      <c r="AG21" s="305"/>
      <c r="AH21" s="305"/>
      <c r="AI21" s="306"/>
      <c r="AJ21" s="950"/>
    </row>
    <row r="22" spans="1:36" s="232" customFormat="1" ht="14.25" x14ac:dyDescent="0.15">
      <c r="A22" s="224"/>
      <c r="B22" s="233" t="s">
        <v>5</v>
      </c>
      <c r="C22" s="226"/>
      <c r="D22" s="802">
        <v>35080</v>
      </c>
      <c r="E22" s="226"/>
      <c r="F22" s="234">
        <v>782</v>
      </c>
      <c r="G22" s="235">
        <v>2.2291904218928167</v>
      </c>
      <c r="H22" s="226"/>
      <c r="I22" s="234">
        <v>461</v>
      </c>
      <c r="J22" s="235">
        <v>1.314139110604333</v>
      </c>
      <c r="K22" s="234">
        <v>332</v>
      </c>
      <c r="L22" s="235">
        <v>72.017353579175705</v>
      </c>
      <c r="M22" s="234">
        <v>7</v>
      </c>
      <c r="N22" s="235">
        <v>1.5184381778741864</v>
      </c>
      <c r="O22" s="234">
        <v>110</v>
      </c>
      <c r="P22" s="235">
        <v>23.861171366594363</v>
      </c>
      <c r="Q22" s="234">
        <v>3</v>
      </c>
      <c r="R22" s="235">
        <v>0.65075921908893708</v>
      </c>
      <c r="S22" s="234">
        <v>0</v>
      </c>
      <c r="T22" s="235">
        <v>0</v>
      </c>
      <c r="U22" s="234">
        <v>6</v>
      </c>
      <c r="V22" s="235">
        <v>1.3015184381778742</v>
      </c>
      <c r="W22" s="234">
        <v>3</v>
      </c>
      <c r="X22" s="235">
        <f t="shared" si="0"/>
        <v>0.65075921908893708</v>
      </c>
      <c r="Z22" s="305"/>
      <c r="AA22" s="305"/>
      <c r="AB22" s="305"/>
      <c r="AC22" s="949">
        <v>44620</v>
      </c>
      <c r="AD22" s="947">
        <v>21660</v>
      </c>
      <c r="AE22" s="947">
        <v>18762</v>
      </c>
      <c r="AF22" s="589"/>
      <c r="AG22" s="305"/>
      <c r="AH22" s="305"/>
      <c r="AI22" s="306"/>
      <c r="AJ22" s="950"/>
    </row>
    <row r="23" spans="1:36" s="232" customFormat="1" ht="14.25" x14ac:dyDescent="0.15">
      <c r="A23" s="224"/>
      <c r="B23" s="233" t="s">
        <v>38</v>
      </c>
      <c r="C23" s="226"/>
      <c r="D23" s="802">
        <v>73482</v>
      </c>
      <c r="E23" s="226"/>
      <c r="F23" s="234">
        <v>1007</v>
      </c>
      <c r="G23" s="235">
        <v>1.3704036362646634</v>
      </c>
      <c r="H23" s="226"/>
      <c r="I23" s="234">
        <v>737</v>
      </c>
      <c r="J23" s="235">
        <v>1.0029667129365014</v>
      </c>
      <c r="K23" s="234">
        <v>692</v>
      </c>
      <c r="L23" s="235">
        <v>93.894165535956574</v>
      </c>
      <c r="M23" s="234">
        <v>6</v>
      </c>
      <c r="N23" s="235">
        <v>0.81411126187245586</v>
      </c>
      <c r="O23" s="234">
        <v>0</v>
      </c>
      <c r="P23" s="235">
        <v>0</v>
      </c>
      <c r="Q23" s="234">
        <v>12</v>
      </c>
      <c r="R23" s="235">
        <v>1.6282225237449117</v>
      </c>
      <c r="S23" s="234">
        <v>5</v>
      </c>
      <c r="T23" s="235">
        <v>0.67842605156037994</v>
      </c>
      <c r="U23" s="234">
        <v>22</v>
      </c>
      <c r="V23" s="235">
        <v>2.9850746268656714</v>
      </c>
      <c r="W23" s="234">
        <v>0</v>
      </c>
      <c r="X23" s="235">
        <f t="shared" si="0"/>
        <v>0</v>
      </c>
      <c r="Z23" s="305"/>
      <c r="AA23" s="305"/>
      <c r="AB23" s="305"/>
      <c r="AC23" s="949">
        <v>44651</v>
      </c>
      <c r="AD23" s="947">
        <v>28954</v>
      </c>
      <c r="AE23" s="947">
        <v>17183</v>
      </c>
      <c r="AF23" s="589"/>
      <c r="AG23" s="305"/>
      <c r="AH23" s="305"/>
      <c r="AI23" s="306"/>
      <c r="AJ23" s="950"/>
    </row>
    <row r="24" spans="1:36" s="232" customFormat="1" ht="14.25" x14ac:dyDescent="0.15">
      <c r="A24" s="224"/>
      <c r="B24" s="233" t="s">
        <v>45</v>
      </c>
      <c r="C24" s="226"/>
      <c r="D24" s="802">
        <v>176545</v>
      </c>
      <c r="E24" s="226"/>
      <c r="F24" s="234">
        <v>3622</v>
      </c>
      <c r="G24" s="235">
        <v>2.0516015746693474</v>
      </c>
      <c r="H24" s="226"/>
      <c r="I24" s="234">
        <v>2012</v>
      </c>
      <c r="J24" s="235">
        <v>1.139652779744541</v>
      </c>
      <c r="K24" s="234">
        <v>1606</v>
      </c>
      <c r="L24" s="235">
        <v>79.821073558648109</v>
      </c>
      <c r="M24" s="234">
        <v>79</v>
      </c>
      <c r="N24" s="235">
        <v>3.9264413518886681</v>
      </c>
      <c r="O24" s="234">
        <v>1</v>
      </c>
      <c r="P24" s="235">
        <v>4.9701789264413515E-2</v>
      </c>
      <c r="Q24" s="234">
        <v>0</v>
      </c>
      <c r="R24" s="235">
        <v>0</v>
      </c>
      <c r="S24" s="234">
        <v>0</v>
      </c>
      <c r="T24" s="235">
        <v>0</v>
      </c>
      <c r="U24" s="234">
        <v>0</v>
      </c>
      <c r="V24" s="235">
        <v>0</v>
      </c>
      <c r="W24" s="234">
        <v>326</v>
      </c>
      <c r="X24" s="235">
        <f t="shared" si="0"/>
        <v>16.202783300198806</v>
      </c>
      <c r="Z24" s="305"/>
      <c r="AA24" s="305"/>
      <c r="AB24" s="305"/>
      <c r="AC24" s="949">
        <v>44681</v>
      </c>
      <c r="AD24" s="947">
        <v>20498</v>
      </c>
      <c r="AE24" s="947">
        <v>16055</v>
      </c>
      <c r="AF24" s="589"/>
      <c r="AG24" s="305"/>
      <c r="AH24" s="305"/>
      <c r="AI24" s="306"/>
      <c r="AJ24" s="950"/>
    </row>
    <row r="25" spans="1:36" s="240" customFormat="1" ht="14.25" x14ac:dyDescent="0.15">
      <c r="A25" s="239"/>
      <c r="B25" s="233" t="s">
        <v>46</v>
      </c>
      <c r="C25" s="226"/>
      <c r="D25" s="802">
        <v>40250</v>
      </c>
      <c r="E25" s="226"/>
      <c r="F25" s="234">
        <v>831</v>
      </c>
      <c r="G25" s="235">
        <v>2.0645962732919254</v>
      </c>
      <c r="H25" s="226"/>
      <c r="I25" s="234">
        <v>364</v>
      </c>
      <c r="J25" s="235">
        <v>0.90434782608695641</v>
      </c>
      <c r="K25" s="234">
        <v>280</v>
      </c>
      <c r="L25" s="235">
        <v>76.923076923076934</v>
      </c>
      <c r="M25" s="234">
        <v>4</v>
      </c>
      <c r="N25" s="235">
        <v>1.098901098901099</v>
      </c>
      <c r="O25" s="234">
        <v>0</v>
      </c>
      <c r="P25" s="235">
        <v>0</v>
      </c>
      <c r="Q25" s="234">
        <v>54</v>
      </c>
      <c r="R25" s="235">
        <v>14.835164835164836</v>
      </c>
      <c r="S25" s="234">
        <v>14</v>
      </c>
      <c r="T25" s="235">
        <v>3.8461538461538463</v>
      </c>
      <c r="U25" s="234">
        <v>9</v>
      </c>
      <c r="V25" s="235">
        <v>2.4725274725274726</v>
      </c>
      <c r="W25" s="234">
        <v>3</v>
      </c>
      <c r="X25" s="235">
        <f t="shared" si="0"/>
        <v>0.82417582417582425</v>
      </c>
      <c r="Z25" s="305"/>
      <c r="AA25" s="305"/>
      <c r="AB25" s="305"/>
      <c r="AC25" s="949">
        <v>44712</v>
      </c>
      <c r="AD25" s="947">
        <v>23876</v>
      </c>
      <c r="AE25" s="947">
        <v>15983</v>
      </c>
      <c r="AF25" s="589"/>
      <c r="AG25" s="305"/>
      <c r="AH25" s="305"/>
      <c r="AI25" s="306"/>
      <c r="AJ25" s="950"/>
    </row>
    <row r="26" spans="1:36" s="232" customFormat="1" ht="14.25" x14ac:dyDescent="0.15">
      <c r="B26" s="233" t="s">
        <v>47</v>
      </c>
      <c r="C26" s="226"/>
      <c r="D26" s="804">
        <v>16064</v>
      </c>
      <c r="E26" s="226"/>
      <c r="F26" s="238">
        <v>363</v>
      </c>
      <c r="G26" s="235">
        <v>2.2597111553784863</v>
      </c>
      <c r="H26" s="226"/>
      <c r="I26" s="238">
        <v>184</v>
      </c>
      <c r="J26" s="235">
        <v>1.1454183266932272</v>
      </c>
      <c r="K26" s="238">
        <v>181</v>
      </c>
      <c r="L26" s="235">
        <v>98.369565217391312</v>
      </c>
      <c r="M26" s="238">
        <v>3</v>
      </c>
      <c r="N26" s="235">
        <v>1.6304347826086956</v>
      </c>
      <c r="O26" s="238">
        <v>0</v>
      </c>
      <c r="P26" s="235">
        <v>0</v>
      </c>
      <c r="Q26" s="238">
        <v>0</v>
      </c>
      <c r="R26" s="235">
        <v>0</v>
      </c>
      <c r="S26" s="238">
        <v>0</v>
      </c>
      <c r="T26" s="235">
        <v>0</v>
      </c>
      <c r="U26" s="238">
        <v>0</v>
      </c>
      <c r="V26" s="235">
        <v>0</v>
      </c>
      <c r="W26" s="238">
        <v>0</v>
      </c>
      <c r="X26" s="235">
        <f t="shared" si="0"/>
        <v>0</v>
      </c>
      <c r="Z26" s="305"/>
      <c r="AA26" s="305"/>
      <c r="AB26" s="305"/>
      <c r="AC26" s="949">
        <v>44742</v>
      </c>
      <c r="AD26" s="947">
        <v>25318</v>
      </c>
      <c r="AE26" s="947">
        <v>16449</v>
      </c>
      <c r="AF26" s="589"/>
      <c r="AG26" s="305"/>
      <c r="AH26" s="305"/>
      <c r="AI26" s="306"/>
      <c r="AJ26" s="950"/>
    </row>
    <row r="27" spans="1:36" s="232" customFormat="1" ht="14.25" x14ac:dyDescent="0.15">
      <c r="B27" s="233" t="s">
        <v>48</v>
      </c>
      <c r="C27" s="226"/>
      <c r="D27" s="804">
        <v>67169</v>
      </c>
      <c r="E27" s="226"/>
      <c r="F27" s="238">
        <v>936</v>
      </c>
      <c r="G27" s="235">
        <v>1.3934999776682695</v>
      </c>
      <c r="H27" s="226"/>
      <c r="I27" s="238">
        <v>1014</v>
      </c>
      <c r="J27" s="235">
        <v>1.5096249758072922</v>
      </c>
      <c r="K27" s="238">
        <v>772</v>
      </c>
      <c r="L27" s="235">
        <v>76.134122287968438</v>
      </c>
      <c r="M27" s="238">
        <v>23</v>
      </c>
      <c r="N27" s="235">
        <v>2.2682445759368837</v>
      </c>
      <c r="O27" s="238">
        <v>178</v>
      </c>
      <c r="P27" s="235">
        <v>17.554240631163708</v>
      </c>
      <c r="Q27" s="238">
        <v>13</v>
      </c>
      <c r="R27" s="235">
        <v>1.2820512820512819</v>
      </c>
      <c r="S27" s="238">
        <v>7</v>
      </c>
      <c r="T27" s="235">
        <v>0.69033530571992108</v>
      </c>
      <c r="U27" s="238">
        <v>16</v>
      </c>
      <c r="V27" s="235">
        <v>1.5779092702169626</v>
      </c>
      <c r="W27" s="238">
        <v>5</v>
      </c>
      <c r="X27" s="235">
        <f t="shared" si="0"/>
        <v>0.49309664694280081</v>
      </c>
      <c r="Z27" s="305"/>
      <c r="AA27" s="305"/>
      <c r="AB27" s="305"/>
      <c r="AC27" s="949">
        <v>44773</v>
      </c>
      <c r="AD27" s="947">
        <v>29962</v>
      </c>
      <c r="AE27" s="947">
        <v>16217</v>
      </c>
      <c r="AF27" s="589"/>
      <c r="AG27" s="305"/>
      <c r="AH27" s="305"/>
      <c r="AI27" s="306"/>
      <c r="AJ27" s="950"/>
    </row>
    <row r="28" spans="1:36" s="232" customFormat="1" ht="14.25" x14ac:dyDescent="0.15">
      <c r="B28" s="233" t="s">
        <v>49</v>
      </c>
      <c r="C28" s="226"/>
      <c r="D28" s="804">
        <v>9144</v>
      </c>
      <c r="E28" s="226"/>
      <c r="F28" s="238">
        <v>248</v>
      </c>
      <c r="G28" s="242">
        <v>2.712160979877515</v>
      </c>
      <c r="H28" s="226"/>
      <c r="I28" s="238">
        <v>155</v>
      </c>
      <c r="J28" s="242">
        <v>1.6951006124234471</v>
      </c>
      <c r="K28" s="238">
        <v>21</v>
      </c>
      <c r="L28" s="242">
        <v>13.548387096774196</v>
      </c>
      <c r="M28" s="238">
        <v>2</v>
      </c>
      <c r="N28" s="242">
        <v>1.2903225806451613</v>
      </c>
      <c r="O28" s="238">
        <v>130</v>
      </c>
      <c r="P28" s="242">
        <v>83.870967741935488</v>
      </c>
      <c r="Q28" s="238">
        <v>0</v>
      </c>
      <c r="R28" s="242">
        <v>0</v>
      </c>
      <c r="S28" s="238">
        <v>0</v>
      </c>
      <c r="T28" s="242">
        <v>0</v>
      </c>
      <c r="U28" s="238">
        <v>2</v>
      </c>
      <c r="V28" s="242">
        <v>1.2903225806451613</v>
      </c>
      <c r="W28" s="238">
        <v>0</v>
      </c>
      <c r="X28" s="242">
        <f t="shared" si="0"/>
        <v>0</v>
      </c>
      <c r="Z28" s="305"/>
      <c r="AA28" s="305"/>
      <c r="AB28" s="305"/>
      <c r="AC28" s="949">
        <v>44804</v>
      </c>
      <c r="AD28" s="947">
        <v>19002</v>
      </c>
      <c r="AE28" s="947">
        <v>17806</v>
      </c>
      <c r="AF28" s="589"/>
      <c r="AG28" s="305"/>
      <c r="AH28" s="305"/>
      <c r="AI28" s="306"/>
      <c r="AJ28" s="950"/>
    </row>
    <row r="29" spans="1:36" s="232" customFormat="1" ht="14.25" x14ac:dyDescent="0.15">
      <c r="B29" s="244" t="s">
        <v>4</v>
      </c>
      <c r="C29" s="226"/>
      <c r="D29" s="805">
        <v>3379</v>
      </c>
      <c r="E29" s="226"/>
      <c r="F29" s="245">
        <v>61</v>
      </c>
      <c r="G29" s="246">
        <v>1.8052678307191476</v>
      </c>
      <c r="H29" s="226"/>
      <c r="I29" s="245">
        <v>32</v>
      </c>
      <c r="J29" s="246">
        <v>0.94702574726250377</v>
      </c>
      <c r="K29" s="245">
        <v>21</v>
      </c>
      <c r="L29" s="246">
        <v>65.625</v>
      </c>
      <c r="M29" s="245">
        <v>6</v>
      </c>
      <c r="N29" s="246">
        <v>18.75</v>
      </c>
      <c r="O29" s="245">
        <v>1</v>
      </c>
      <c r="P29" s="246">
        <v>3.125</v>
      </c>
      <c r="Q29" s="245">
        <v>2</v>
      </c>
      <c r="R29" s="246">
        <v>6.25</v>
      </c>
      <c r="S29" s="245">
        <v>0</v>
      </c>
      <c r="T29" s="246">
        <v>0</v>
      </c>
      <c r="U29" s="245">
        <v>0</v>
      </c>
      <c r="V29" s="246">
        <v>0</v>
      </c>
      <c r="W29" s="245">
        <v>2</v>
      </c>
      <c r="X29" s="246">
        <f t="shared" si="0"/>
        <v>6.25</v>
      </c>
      <c r="Z29" s="305"/>
      <c r="AA29" s="305"/>
      <c r="AB29" s="305"/>
      <c r="AC29" s="949">
        <v>44834</v>
      </c>
      <c r="AD29" s="947">
        <v>23558</v>
      </c>
      <c r="AE29" s="947">
        <v>17545</v>
      </c>
      <c r="AF29" s="589"/>
      <c r="AG29" s="305"/>
      <c r="AH29" s="305"/>
      <c r="AI29" s="306"/>
      <c r="AJ29" s="950"/>
    </row>
    <row r="30" spans="1:36"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W30" s="221"/>
      <c r="X30" s="574"/>
      <c r="Z30" s="309"/>
      <c r="AA30" s="309"/>
      <c r="AB30" s="305"/>
      <c r="AC30" s="949">
        <v>44865</v>
      </c>
      <c r="AD30" s="947">
        <v>27902</v>
      </c>
      <c r="AE30" s="947">
        <v>14112</v>
      </c>
      <c r="AF30" s="585"/>
      <c r="AG30" s="309"/>
      <c r="AH30" s="305"/>
      <c r="AI30" s="306"/>
      <c r="AJ30" s="950"/>
    </row>
    <row r="31" spans="1:36" s="251" customFormat="1" x14ac:dyDescent="0.15">
      <c r="B31" s="252" t="s">
        <v>3</v>
      </c>
      <c r="C31" s="211"/>
      <c r="D31" s="806">
        <v>1400697</v>
      </c>
      <c r="E31" s="211"/>
      <c r="F31" s="253">
        <v>23533</v>
      </c>
      <c r="G31" s="254">
        <v>1.680092125563202</v>
      </c>
      <c r="H31" s="211"/>
      <c r="I31" s="253">
        <v>14866</v>
      </c>
      <c r="J31" s="254">
        <v>1.0613287527566633</v>
      </c>
      <c r="K31" s="253">
        <v>12603</v>
      </c>
      <c r="L31" s="254">
        <v>84.777344275528051</v>
      </c>
      <c r="M31" s="253">
        <v>292</v>
      </c>
      <c r="N31" s="254">
        <v>1.9642136418673481</v>
      </c>
      <c r="O31" s="253">
        <v>1005</v>
      </c>
      <c r="P31" s="254">
        <v>6.7603928427283728</v>
      </c>
      <c r="Q31" s="253">
        <v>232</v>
      </c>
      <c r="R31" s="254">
        <v>1.5606080990178932</v>
      </c>
      <c r="S31" s="253">
        <v>31</v>
      </c>
      <c r="T31" s="254">
        <v>0.20852953047221851</v>
      </c>
      <c r="U31" s="253">
        <v>143</v>
      </c>
      <c r="V31" s="254">
        <v>0.96192654379120146</v>
      </c>
      <c r="W31" s="253">
        <f>SUM(W12:W29)</f>
        <v>560</v>
      </c>
      <c r="X31" s="254">
        <f>W31/$I31*100</f>
        <v>3.7669850665949149</v>
      </c>
      <c r="Z31" s="305"/>
      <c r="AA31" s="305"/>
      <c r="AB31" s="309"/>
      <c r="AC31" s="949">
        <v>44895</v>
      </c>
      <c r="AD31" s="947">
        <v>25864</v>
      </c>
      <c r="AE31" s="947">
        <v>14618</v>
      </c>
      <c r="AF31" s="589"/>
      <c r="AG31" s="305"/>
      <c r="AH31" s="309"/>
      <c r="AI31" s="309"/>
      <c r="AJ31" s="438"/>
    </row>
    <row r="32" spans="1:36" s="256" customFormat="1" ht="6.75" customHeight="1" x14ac:dyDescent="0.2">
      <c r="B32" s="257" t="s">
        <v>42</v>
      </c>
      <c r="C32" s="258"/>
      <c r="E32" s="258"/>
      <c r="Z32" s="439"/>
      <c r="AA32" s="439"/>
      <c r="AB32" s="439"/>
      <c r="AC32" s="949">
        <v>44926</v>
      </c>
      <c r="AD32" s="947">
        <v>27618</v>
      </c>
      <c r="AE32" s="947">
        <v>15332</v>
      </c>
      <c r="AF32" s="297"/>
      <c r="AG32" s="439"/>
      <c r="AH32" s="439"/>
      <c r="AI32" s="439"/>
    </row>
    <row r="33" spans="2:35" s="251" customFormat="1" x14ac:dyDescent="0.2">
      <c r="B33" s="1094" t="s">
        <v>401</v>
      </c>
      <c r="C33" s="1094"/>
      <c r="D33" s="1094"/>
      <c r="E33" s="1094"/>
      <c r="F33" s="1094"/>
      <c r="G33" s="1094"/>
      <c r="H33" s="1094"/>
      <c r="I33" s="1094"/>
      <c r="J33" s="1094"/>
      <c r="K33" s="1094"/>
      <c r="L33" s="1094"/>
      <c r="M33" s="1094"/>
      <c r="N33" s="1094"/>
      <c r="O33" s="1094"/>
      <c r="P33" s="1094"/>
      <c r="Q33" s="1094"/>
      <c r="R33" s="1094"/>
      <c r="S33" s="1094"/>
      <c r="T33" s="1094"/>
      <c r="U33" s="1094"/>
      <c r="V33" s="1094"/>
      <c r="W33" s="1094"/>
      <c r="X33" s="1094"/>
      <c r="Z33" s="439"/>
      <c r="AA33" s="439"/>
      <c r="AB33" s="439"/>
      <c r="AC33" s="949">
        <v>44957</v>
      </c>
      <c r="AD33" s="947">
        <v>19275</v>
      </c>
      <c r="AE33" s="947">
        <v>18183</v>
      </c>
      <c r="AF33" s="297"/>
      <c r="AG33" s="439"/>
      <c r="AH33" s="439"/>
      <c r="AI33" s="439"/>
    </row>
    <row r="34" spans="2:35" s="251" customFormat="1" ht="11.25" customHeight="1" x14ac:dyDescent="0.2">
      <c r="B34" s="1094"/>
      <c r="C34" s="1094"/>
      <c r="D34" s="1094"/>
      <c r="E34" s="1094"/>
      <c r="F34" s="1094"/>
      <c r="G34" s="1094"/>
      <c r="H34" s="1094"/>
      <c r="I34" s="1094"/>
      <c r="J34" s="1094"/>
      <c r="K34" s="1094"/>
      <c r="L34" s="1094"/>
      <c r="M34" s="1094"/>
      <c r="N34" s="1094"/>
      <c r="O34" s="1094"/>
      <c r="P34" s="1094"/>
      <c r="Q34" s="1094"/>
      <c r="R34" s="1094"/>
      <c r="S34" s="1094"/>
      <c r="T34" s="1094"/>
      <c r="U34" s="1094"/>
      <c r="V34" s="1094"/>
      <c r="W34" s="1094"/>
      <c r="X34" s="1094"/>
      <c r="Z34" s="439"/>
      <c r="AA34" s="439"/>
      <c r="AB34" s="439"/>
      <c r="AC34" s="949">
        <v>44985</v>
      </c>
      <c r="AD34" s="947">
        <v>22255</v>
      </c>
      <c r="AE34" s="947">
        <v>17384</v>
      </c>
      <c r="AF34" s="297"/>
      <c r="AG34" s="439"/>
      <c r="AH34" s="439"/>
      <c r="AI34" s="439"/>
    </row>
    <row r="35" spans="2:35" x14ac:dyDescent="0.2">
      <c r="B35" s="1078"/>
      <c r="C35" s="1078"/>
      <c r="D35" s="1078"/>
      <c r="E35" s="262"/>
      <c r="F35" s="262"/>
      <c r="AC35" s="949">
        <v>45016</v>
      </c>
      <c r="AD35" s="947">
        <v>31089</v>
      </c>
      <c r="AE35" s="947">
        <v>20191</v>
      </c>
    </row>
    <row r="36" spans="2:35" x14ac:dyDescent="0.2">
      <c r="B36" s="1079"/>
      <c r="C36" s="1079"/>
      <c r="D36" s="1079"/>
      <c r="E36" s="262"/>
      <c r="F36" s="262"/>
      <c r="AC36" s="949">
        <v>45046</v>
      </c>
      <c r="AD36" s="947">
        <v>29256</v>
      </c>
      <c r="AE36" s="947">
        <v>18363</v>
      </c>
    </row>
    <row r="37" spans="2:35" x14ac:dyDescent="0.2">
      <c r="AC37" s="949">
        <v>45077</v>
      </c>
      <c r="AD37" s="947">
        <v>26178</v>
      </c>
      <c r="AE37" s="947">
        <v>15112</v>
      </c>
    </row>
    <row r="38" spans="2:35" x14ac:dyDescent="0.2">
      <c r="AC38" s="949">
        <v>45107</v>
      </c>
      <c r="AD38" s="947">
        <v>26589</v>
      </c>
      <c r="AE38" s="947">
        <v>15064</v>
      </c>
    </row>
    <row r="39" spans="2:35" x14ac:dyDescent="0.2">
      <c r="AC39" s="949">
        <v>45138</v>
      </c>
      <c r="AD39" s="947">
        <v>21178</v>
      </c>
      <c r="AE39" s="947">
        <v>19930</v>
      </c>
      <c r="AF39" s="949"/>
    </row>
    <row r="40" spans="2:35" x14ac:dyDescent="0.2">
      <c r="AC40" s="949">
        <v>45169</v>
      </c>
      <c r="AD40" s="947">
        <v>19953</v>
      </c>
      <c r="AE40" s="947">
        <v>13281</v>
      </c>
    </row>
    <row r="41" spans="2:35" x14ac:dyDescent="0.2">
      <c r="AC41" s="949">
        <v>45199</v>
      </c>
      <c r="AD41" s="947">
        <v>25272</v>
      </c>
      <c r="AE41" s="947">
        <v>16023</v>
      </c>
    </row>
    <row r="42" spans="2:35" x14ac:dyDescent="0.2">
      <c r="AC42" s="949">
        <v>45230</v>
      </c>
      <c r="AD42" s="947">
        <v>25809</v>
      </c>
      <c r="AE42" s="947">
        <v>14730</v>
      </c>
    </row>
    <row r="43" spans="2:35" x14ac:dyDescent="0.2">
      <c r="AC43" s="949">
        <v>45260</v>
      </c>
      <c r="AD43" s="947">
        <v>23533</v>
      </c>
      <c r="AE43" s="947">
        <v>14866</v>
      </c>
    </row>
  </sheetData>
  <mergeCells count="20">
    <mergeCell ref="B2:C2"/>
    <mergeCell ref="B3:C3"/>
    <mergeCell ref="A4:W4"/>
    <mergeCell ref="B5:W5"/>
    <mergeCell ref="B7:B10"/>
    <mergeCell ref="D7:D9"/>
    <mergeCell ref="F7:G7"/>
    <mergeCell ref="F8:G9"/>
    <mergeCell ref="I8:J9"/>
    <mergeCell ref="K8:X8"/>
    <mergeCell ref="U9:V9"/>
    <mergeCell ref="B33:X34"/>
    <mergeCell ref="B35:D35"/>
    <mergeCell ref="B36:D36"/>
    <mergeCell ref="K9:L9"/>
    <mergeCell ref="M9:N9"/>
    <mergeCell ref="O9:P9"/>
    <mergeCell ref="Q9:R9"/>
    <mergeCell ref="S9:T9"/>
    <mergeCell ref="W9:X9"/>
  </mergeCells>
  <printOptions horizontalCentered="1"/>
  <pageMargins left="0" right="0" top="0.43307086614173229" bottom="0.43307086614173229" header="0" footer="0"/>
  <pageSetup paperSize="9" scale="72"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85546875" style="1" customWidth="1"/>
    <col min="22" max="22" width="0.7109375" style="1" customWidth="1"/>
    <col min="23" max="23" width="7.5703125" style="1" customWidth="1"/>
    <col min="24" max="24" width="6.140625" style="1" customWidth="1"/>
    <col min="25" max="25" width="0.5703125" style="1" customWidth="1"/>
    <col min="26" max="26" width="7.285156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2" hidden="1" x14ac:dyDescent="0.2">
      <c r="E1" s="140" t="s">
        <v>39</v>
      </c>
      <c r="F1" s="140"/>
      <c r="H1" s="140" t="s">
        <v>24</v>
      </c>
      <c r="K1" s="140" t="s">
        <v>23</v>
      </c>
      <c r="N1" s="140" t="s">
        <v>22</v>
      </c>
      <c r="Q1" s="140" t="s">
        <v>21</v>
      </c>
      <c r="T1" s="140" t="s">
        <v>20</v>
      </c>
      <c r="W1" s="140" t="s">
        <v>19</v>
      </c>
      <c r="Z1" s="140" t="s">
        <v>18</v>
      </c>
    </row>
    <row r="2" spans="2:32" s="2" customFormat="1" ht="14.25" x14ac:dyDescent="0.2">
      <c r="B2" s="11"/>
      <c r="C2" s="46"/>
      <c r="D2" s="46"/>
      <c r="AB2" s="46"/>
      <c r="AD2" s="90"/>
    </row>
    <row r="3" spans="2:32" s="44" customFormat="1" ht="47.25" customHeight="1" x14ac:dyDescent="0.2">
      <c r="B3" s="1072"/>
      <c r="C3" s="1072"/>
      <c r="D3" s="1072"/>
      <c r="E3" s="1072"/>
      <c r="F3" s="1072"/>
      <c r="G3" s="1072"/>
      <c r="H3" s="1072"/>
      <c r="I3" s="1072"/>
      <c r="J3" s="1072"/>
      <c r="K3" s="1072"/>
      <c r="L3" s="45"/>
      <c r="M3" s="45"/>
      <c r="W3" s="89"/>
      <c r="AA3" s="89"/>
      <c r="AD3" s="88"/>
    </row>
    <row r="4" spans="2:32" s="7" customFormat="1" ht="2.25" customHeight="1" x14ac:dyDescent="0.2">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c r="AD4" s="1045"/>
    </row>
    <row r="5" spans="2:32" s="7" customFormat="1" ht="39" customHeight="1" x14ac:dyDescent="0.2">
      <c r="B5" s="1046" t="s">
        <v>440</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c r="AD5" s="1046"/>
      <c r="AE5" s="13"/>
    </row>
    <row r="6" spans="2:32" s="7" customFormat="1" ht="14.25" customHeight="1" x14ac:dyDescent="0.2">
      <c r="B6" s="1049" t="str">
        <f>porsaad!B6</f>
        <v>Situación a 30 de noviembre de 2023</v>
      </c>
      <c r="C6" s="1049"/>
      <c r="D6" s="1049"/>
      <c r="E6" s="1049"/>
      <c r="F6" s="1049"/>
      <c r="G6" s="1049"/>
      <c r="H6" s="1049"/>
      <c r="I6" s="1049"/>
      <c r="J6" s="1049"/>
      <c r="K6" s="1049"/>
      <c r="L6" s="1049"/>
      <c r="M6" s="1049"/>
      <c r="N6" s="1049"/>
      <c r="O6" s="1049"/>
      <c r="P6" s="1049"/>
      <c r="Q6" s="1049"/>
      <c r="R6" s="1049"/>
      <c r="S6" s="1049"/>
      <c r="T6" s="1049"/>
      <c r="U6" s="1049"/>
      <c r="V6" s="1049"/>
      <c r="W6" s="1049"/>
      <c r="X6" s="1049"/>
      <c r="Y6" s="1049"/>
      <c r="Z6" s="1049"/>
      <c r="AA6" s="1049"/>
      <c r="AB6" s="1049"/>
      <c r="AC6" s="1049"/>
      <c r="AD6" s="8"/>
    </row>
    <row r="7" spans="2:32" s="7" customFormat="1" ht="5.25" customHeight="1" x14ac:dyDescent="0.2">
      <c r="AC7" s="87"/>
      <c r="AD7" s="86"/>
    </row>
    <row r="8" spans="2:32" s="83" customFormat="1" ht="21.75" customHeight="1" x14ac:dyDescent="0.2">
      <c r="B8" s="1106" t="s">
        <v>30</v>
      </c>
      <c r="C8" s="68"/>
      <c r="D8" s="1106" t="s">
        <v>120</v>
      </c>
      <c r="E8" s="1109" t="s">
        <v>29</v>
      </c>
      <c r="F8" s="1110"/>
      <c r="G8" s="1110"/>
      <c r="H8" s="1110"/>
      <c r="I8" s="1110"/>
      <c r="J8" s="1110"/>
      <c r="K8" s="1110"/>
      <c r="L8" s="1110"/>
      <c r="M8" s="1110"/>
      <c r="N8" s="1110"/>
      <c r="O8" s="1110"/>
      <c r="P8" s="1110"/>
      <c r="Q8" s="1110"/>
      <c r="R8" s="1110"/>
      <c r="S8" s="1110"/>
      <c r="T8" s="1110"/>
      <c r="U8" s="1110"/>
      <c r="V8" s="1110"/>
      <c r="W8" s="1110"/>
      <c r="X8" s="1110"/>
      <c r="Y8" s="1110"/>
      <c r="Z8" s="1110"/>
      <c r="AA8" s="1111"/>
      <c r="AB8" s="68"/>
      <c r="AC8" s="1112" t="s">
        <v>3</v>
      </c>
      <c r="AD8" s="1113"/>
    </row>
    <row r="9" spans="2:32" s="83" customFormat="1" ht="21.75" customHeight="1" x14ac:dyDescent="0.2">
      <c r="B9" s="1107"/>
      <c r="C9" s="68"/>
      <c r="D9" s="1107"/>
      <c r="E9" s="1103" t="s">
        <v>25</v>
      </c>
      <c r="F9" s="1104"/>
      <c r="G9" s="199"/>
      <c r="H9" s="1103" t="s">
        <v>24</v>
      </c>
      <c r="I9" s="1104"/>
      <c r="J9" s="199"/>
      <c r="K9" s="1103" t="s">
        <v>23</v>
      </c>
      <c r="L9" s="1104"/>
      <c r="M9" s="199"/>
      <c r="N9" s="1103" t="s">
        <v>22</v>
      </c>
      <c r="O9" s="1104"/>
      <c r="P9" s="199"/>
      <c r="Q9" s="1103" t="s">
        <v>21</v>
      </c>
      <c r="R9" s="1104"/>
      <c r="S9" s="199"/>
      <c r="T9" s="1103" t="s">
        <v>20</v>
      </c>
      <c r="U9" s="1104"/>
      <c r="V9" s="199"/>
      <c r="W9" s="1103" t="s">
        <v>19</v>
      </c>
      <c r="X9" s="1104"/>
      <c r="Y9" s="199"/>
      <c r="Z9" s="1103" t="s">
        <v>18</v>
      </c>
      <c r="AA9" s="1104"/>
      <c r="AB9" s="68"/>
      <c r="AC9" s="1114"/>
      <c r="AD9" s="1115"/>
    </row>
    <row r="10" spans="2:32" s="83" customFormat="1" ht="21.75" customHeight="1" x14ac:dyDescent="0.2">
      <c r="B10" s="1108"/>
      <c r="D10" s="1108"/>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2"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2" s="73" customFormat="1" ht="21" customHeight="1" x14ac:dyDescent="0.2">
      <c r="B12" s="1129" t="s">
        <v>27</v>
      </c>
      <c r="D12" s="417" t="s">
        <v>34</v>
      </c>
      <c r="E12" s="77">
        <v>466</v>
      </c>
      <c r="F12" s="76">
        <v>0.17917357151370908</v>
      </c>
      <c r="G12" s="74"/>
      <c r="H12" s="77">
        <v>9653</v>
      </c>
      <c r="I12" s="76">
        <v>3.7115074803043644</v>
      </c>
      <c r="J12" s="74"/>
      <c r="K12" s="77">
        <v>6041</v>
      </c>
      <c r="L12" s="76">
        <v>2.3227200547517524</v>
      </c>
      <c r="M12" s="74"/>
      <c r="N12" s="77">
        <v>8995</v>
      </c>
      <c r="O12" s="76">
        <v>3.4585113213858651</v>
      </c>
      <c r="P12" s="74"/>
      <c r="Q12" s="77">
        <v>8273</v>
      </c>
      <c r="R12" s="76">
        <v>3.1809076333324362</v>
      </c>
      <c r="S12" s="74"/>
      <c r="T12" s="77">
        <v>11164</v>
      </c>
      <c r="U12" s="76">
        <v>4.2924758634743521</v>
      </c>
      <c r="V12" s="74"/>
      <c r="W12" s="77">
        <v>37696</v>
      </c>
      <c r="X12" s="76">
        <v>14.493834660473771</v>
      </c>
      <c r="Y12" s="74"/>
      <c r="Z12" s="77">
        <v>177795</v>
      </c>
      <c r="AA12" s="76">
        <f t="shared" ref="AA12:AA19" si="0">Z12*100/$AC12</f>
        <v>68.360869414763755</v>
      </c>
      <c r="AB12" s="66"/>
      <c r="AC12" s="153">
        <f>E12+H12+K12+N12+Q12+T12+W12+Z12</f>
        <v>260083</v>
      </c>
      <c r="AD12" s="75">
        <f>F12+I12+L12+O12+R12+U12+X12+AA12</f>
        <v>100</v>
      </c>
      <c r="AF12" s="425"/>
    </row>
    <row r="13" spans="2:32" s="73" customFormat="1" ht="21" customHeight="1" x14ac:dyDescent="0.2">
      <c r="B13" s="1130"/>
      <c r="D13" s="418" t="s">
        <v>52</v>
      </c>
      <c r="E13" s="415">
        <v>643</v>
      </c>
      <c r="F13" s="416">
        <v>0.1889936894331071</v>
      </c>
      <c r="G13" s="74"/>
      <c r="H13" s="415">
        <v>10787</v>
      </c>
      <c r="I13" s="416">
        <v>3.1705675395255466</v>
      </c>
      <c r="J13" s="74"/>
      <c r="K13" s="415">
        <v>7540</v>
      </c>
      <c r="L13" s="416">
        <v>2.2161934966183945</v>
      </c>
      <c r="M13" s="74"/>
      <c r="N13" s="415">
        <v>11109</v>
      </c>
      <c r="O13" s="416">
        <v>3.2652113466755628</v>
      </c>
      <c r="P13" s="74"/>
      <c r="Q13" s="415">
        <v>12247</v>
      </c>
      <c r="R13" s="416">
        <v>3.5996978452368005</v>
      </c>
      <c r="S13" s="74"/>
      <c r="T13" s="415">
        <v>19393</v>
      </c>
      <c r="U13" s="416">
        <v>5.7000849442865418</v>
      </c>
      <c r="V13" s="74"/>
      <c r="W13" s="415">
        <v>62006</v>
      </c>
      <c r="X13" s="416">
        <v>18.225105298583575</v>
      </c>
      <c r="Y13" s="74"/>
      <c r="Z13" s="415">
        <v>216498</v>
      </c>
      <c r="AA13" s="416">
        <f t="shared" si="0"/>
        <v>63.634145839640468</v>
      </c>
      <c r="AB13" s="66"/>
      <c r="AC13" s="157">
        <f t="shared" ref="AC13:AD15" si="1">E13+H13+K13+N13+Q13+T13+W13+Z13</f>
        <v>340223</v>
      </c>
      <c r="AD13" s="181">
        <f t="shared" si="1"/>
        <v>100</v>
      </c>
      <c r="AF13" s="425"/>
    </row>
    <row r="14" spans="2:32" s="73" customFormat="1" ht="21" customHeight="1" x14ac:dyDescent="0.2">
      <c r="B14" s="1130"/>
      <c r="D14" s="418" t="s">
        <v>53</v>
      </c>
      <c r="E14" s="415">
        <v>259</v>
      </c>
      <c r="F14" s="416">
        <v>9.0142452918840474E-2</v>
      </c>
      <c r="G14" s="74"/>
      <c r="H14" s="415">
        <v>7464</v>
      </c>
      <c r="I14" s="416">
        <v>2.5977732377846534</v>
      </c>
      <c r="J14" s="74"/>
      <c r="K14" s="415">
        <v>6178</v>
      </c>
      <c r="L14" s="416">
        <v>2.1501933364192913</v>
      </c>
      <c r="M14" s="74"/>
      <c r="N14" s="415">
        <v>8345</v>
      </c>
      <c r="O14" s="416">
        <v>2.9043967938522153</v>
      </c>
      <c r="P14" s="74"/>
      <c r="Q14" s="415">
        <v>10696</v>
      </c>
      <c r="R14" s="416">
        <v>3.7226396772969794</v>
      </c>
      <c r="S14" s="74"/>
      <c r="T14" s="415">
        <v>18692</v>
      </c>
      <c r="U14" s="416">
        <v>6.5055703859419536</v>
      </c>
      <c r="V14" s="74"/>
      <c r="W14" s="415">
        <v>66756</v>
      </c>
      <c r="X14" s="416">
        <v>23.23378218938268</v>
      </c>
      <c r="Y14" s="74"/>
      <c r="Z14" s="415">
        <v>168933</v>
      </c>
      <c r="AA14" s="416">
        <f t="shared" si="0"/>
        <v>58.795501926403382</v>
      </c>
      <c r="AB14" s="66"/>
      <c r="AC14" s="157">
        <f t="shared" si="1"/>
        <v>287323</v>
      </c>
      <c r="AD14" s="181">
        <f t="shared" si="1"/>
        <v>100</v>
      </c>
      <c r="AF14" s="425"/>
    </row>
    <row r="15" spans="2:32" s="73" customFormat="1" ht="21" customHeight="1" x14ac:dyDescent="0.2">
      <c r="B15" s="1131"/>
      <c r="D15" s="421" t="s">
        <v>71</v>
      </c>
      <c r="E15" s="419">
        <f>SUM(E12:E14)</f>
        <v>1368</v>
      </c>
      <c r="F15" s="420">
        <f t="shared" ref="F15:F19" si="2">E15*100/$AC15</f>
        <v>0.1541184436290387</v>
      </c>
      <c r="G15" s="74"/>
      <c r="H15" s="419">
        <f>SUM(H12:H14)</f>
        <v>27904</v>
      </c>
      <c r="I15" s="420">
        <f t="shared" ref="I15:I19" si="3">H15*100/$AC15</f>
        <v>3.1436557390531403</v>
      </c>
      <c r="J15" s="74"/>
      <c r="K15" s="419">
        <f>SUM(K12:K14)</f>
        <v>19759</v>
      </c>
      <c r="L15" s="420">
        <f t="shared" ref="L15:L19" si="4">K15*100/$AC15</f>
        <v>2.2260426371828772</v>
      </c>
      <c r="M15" s="74"/>
      <c r="N15" s="419">
        <f>SUM(N12:N14)</f>
        <v>28449</v>
      </c>
      <c r="O15" s="420">
        <f t="shared" ref="O15:O19" si="5">N15*100/$AC15</f>
        <v>3.2050552652065223</v>
      </c>
      <c r="P15" s="74"/>
      <c r="Q15" s="419">
        <f>SUM(Q12:Q14)</f>
        <v>31216</v>
      </c>
      <c r="R15" s="420">
        <f t="shared" ref="R15:R19" si="6">Q15*100/$AC15</f>
        <v>3.5167846025760761</v>
      </c>
      <c r="S15" s="74"/>
      <c r="T15" s="419">
        <f>SUM(T12:T14)</f>
        <v>49249</v>
      </c>
      <c r="U15" s="420">
        <f t="shared" ref="U15:U19" si="7">T15*100/$AC15</f>
        <v>5.548376630326409</v>
      </c>
      <c r="V15" s="74"/>
      <c r="W15" s="419">
        <f>SUM(W12:W14)</f>
        <v>166458</v>
      </c>
      <c r="X15" s="420">
        <f t="shared" ref="X15:X19" si="8">W15*100/$AC15</f>
        <v>18.753105182457986</v>
      </c>
      <c r="Y15" s="74"/>
      <c r="Z15" s="419">
        <f>SUM(Z12:Z14)</f>
        <v>563226</v>
      </c>
      <c r="AA15" s="420">
        <f t="shared" si="0"/>
        <v>63.452861499567952</v>
      </c>
      <c r="AB15" s="66"/>
      <c r="AC15" s="422">
        <f>SUM(AC12:AC14)</f>
        <v>887629</v>
      </c>
      <c r="AD15" s="424">
        <f t="shared" si="1"/>
        <v>100</v>
      </c>
      <c r="AF15" s="425"/>
    </row>
    <row r="16" spans="2:32" s="73" customFormat="1" ht="21" customHeight="1" x14ac:dyDescent="0.2">
      <c r="B16" s="1129" t="s">
        <v>26</v>
      </c>
      <c r="D16" s="417" t="s">
        <v>34</v>
      </c>
      <c r="E16" s="77">
        <v>585</v>
      </c>
      <c r="F16" s="76">
        <v>0.40437415323361076</v>
      </c>
      <c r="G16" s="74"/>
      <c r="H16" s="77">
        <v>20039</v>
      </c>
      <c r="I16" s="76">
        <v>13.8517156523903</v>
      </c>
      <c r="J16" s="74"/>
      <c r="K16" s="77">
        <v>9177</v>
      </c>
      <c r="L16" s="76">
        <v>6.343489921751873</v>
      </c>
      <c r="M16" s="74"/>
      <c r="N16" s="77">
        <v>11049</v>
      </c>
      <c r="O16" s="76">
        <v>7.6374872120994279</v>
      </c>
      <c r="P16" s="74"/>
      <c r="Q16" s="77">
        <v>9366</v>
      </c>
      <c r="R16" s="76">
        <v>6.4741338789504246</v>
      </c>
      <c r="S16" s="74"/>
      <c r="T16" s="77">
        <v>12197</v>
      </c>
      <c r="U16" s="76">
        <v>8.431028285453591</v>
      </c>
      <c r="V16" s="74"/>
      <c r="W16" s="77">
        <v>27484</v>
      </c>
      <c r="X16" s="76">
        <v>18.997981585423176</v>
      </c>
      <c r="Y16" s="74"/>
      <c r="Z16" s="77">
        <v>54771</v>
      </c>
      <c r="AA16" s="76">
        <f t="shared" si="0"/>
        <v>37.8597893106976</v>
      </c>
      <c r="AB16" s="66"/>
      <c r="AC16" s="153">
        <f>E16+H16+K16+N16+Q16+T16+W16+Z16</f>
        <v>144668</v>
      </c>
      <c r="AD16" s="75">
        <f>F16+I16+L16+O16+R16+U16+X16+AA16</f>
        <v>100</v>
      </c>
      <c r="AF16" s="425"/>
    </row>
    <row r="17" spans="2:32" s="73" customFormat="1" ht="21" customHeight="1" x14ac:dyDescent="0.2">
      <c r="B17" s="1130"/>
      <c r="D17" s="418" t="s">
        <v>52</v>
      </c>
      <c r="E17" s="415">
        <v>881</v>
      </c>
      <c r="F17" s="416">
        <v>0.43855719164103024</v>
      </c>
      <c r="G17" s="74"/>
      <c r="H17" s="415">
        <v>26058</v>
      </c>
      <c r="I17" s="416">
        <v>12.971536095098713</v>
      </c>
      <c r="J17" s="74"/>
      <c r="K17" s="415">
        <v>11587</v>
      </c>
      <c r="L17" s="416">
        <v>5.7679479904025168</v>
      </c>
      <c r="M17" s="74"/>
      <c r="N17" s="415">
        <v>14686</v>
      </c>
      <c r="O17" s="416">
        <v>7.3106139800682977</v>
      </c>
      <c r="P17" s="74"/>
      <c r="Q17" s="415">
        <v>14567</v>
      </c>
      <c r="R17" s="416">
        <v>7.2513764025367617</v>
      </c>
      <c r="S17" s="74"/>
      <c r="T17" s="415">
        <v>20916</v>
      </c>
      <c r="U17" s="416">
        <v>10.41187539201338</v>
      </c>
      <c r="V17" s="74"/>
      <c r="W17" s="415">
        <v>40374</v>
      </c>
      <c r="X17" s="416">
        <v>20.09796601057316</v>
      </c>
      <c r="Y17" s="74"/>
      <c r="Z17" s="415">
        <v>71817</v>
      </c>
      <c r="AA17" s="416">
        <f t="shared" si="0"/>
        <v>35.750126937666138</v>
      </c>
      <c r="AB17" s="66"/>
      <c r="AC17" s="157">
        <f t="shared" ref="AC17:AD19" si="9">E17+H17+K17+N17+Q17+T17+W17+Z17</f>
        <v>200886</v>
      </c>
      <c r="AD17" s="181">
        <f t="shared" si="9"/>
        <v>99.999999999999986</v>
      </c>
      <c r="AF17" s="425"/>
    </row>
    <row r="18" spans="2:32" s="73" customFormat="1" ht="21" customHeight="1" x14ac:dyDescent="0.2">
      <c r="B18" s="1130"/>
      <c r="D18" s="418" t="s">
        <v>53</v>
      </c>
      <c r="E18" s="415">
        <v>369</v>
      </c>
      <c r="F18" s="416">
        <v>0.22028009599197679</v>
      </c>
      <c r="G18" s="74"/>
      <c r="H18" s="415">
        <v>16764</v>
      </c>
      <c r="I18" s="416">
        <v>10.007521759375337</v>
      </c>
      <c r="J18" s="74"/>
      <c r="K18" s="415">
        <v>10390</v>
      </c>
      <c r="L18" s="416">
        <v>6.2024666595030862</v>
      </c>
      <c r="M18" s="74"/>
      <c r="N18" s="415">
        <v>11828</v>
      </c>
      <c r="O18" s="416">
        <v>7.0609023723390285</v>
      </c>
      <c r="P18" s="74"/>
      <c r="Q18" s="415">
        <v>12472</v>
      </c>
      <c r="R18" s="416">
        <v>7.4453478515228575</v>
      </c>
      <c r="S18" s="74"/>
      <c r="T18" s="415">
        <v>18260</v>
      </c>
      <c r="U18" s="416">
        <v>10.900581443939014</v>
      </c>
      <c r="V18" s="74"/>
      <c r="W18" s="415">
        <v>34516</v>
      </c>
      <c r="X18" s="416">
        <v>20.604844968181762</v>
      </c>
      <c r="Y18" s="74"/>
      <c r="Z18" s="415">
        <v>62915</v>
      </c>
      <c r="AA18" s="416">
        <f t="shared" si="0"/>
        <v>37.558054849146934</v>
      </c>
      <c r="AB18" s="66"/>
      <c r="AC18" s="157">
        <f t="shared" si="9"/>
        <v>167514</v>
      </c>
      <c r="AD18" s="181">
        <f t="shared" si="9"/>
        <v>100</v>
      </c>
      <c r="AF18" s="425"/>
    </row>
    <row r="19" spans="2:32" s="73" customFormat="1" ht="21" customHeight="1" x14ac:dyDescent="0.2">
      <c r="B19" s="1131"/>
      <c r="D19" s="421" t="s">
        <v>71</v>
      </c>
      <c r="E19" s="419">
        <f>SUM(E16:E18)</f>
        <v>1835</v>
      </c>
      <c r="F19" s="420">
        <f t="shared" si="2"/>
        <v>0.35765239695323037</v>
      </c>
      <c r="G19" s="74"/>
      <c r="H19" s="419">
        <f>SUM(H16:H18)</f>
        <v>62861</v>
      </c>
      <c r="I19" s="420">
        <f t="shared" si="3"/>
        <v>12.251982193393468</v>
      </c>
      <c r="J19" s="74"/>
      <c r="K19" s="419">
        <f>SUM(K16:K18)</f>
        <v>31154</v>
      </c>
      <c r="L19" s="420">
        <f t="shared" si="4"/>
        <v>6.0720996047307567</v>
      </c>
      <c r="M19" s="74"/>
      <c r="N19" s="419">
        <f>SUM(N16:N18)</f>
        <v>37563</v>
      </c>
      <c r="O19" s="420">
        <f t="shared" si="5"/>
        <v>7.3212517638987427</v>
      </c>
      <c r="P19" s="74"/>
      <c r="Q19" s="419">
        <f>SUM(Q16:Q18)</f>
        <v>36405</v>
      </c>
      <c r="R19" s="420">
        <f t="shared" si="6"/>
        <v>7.0955506872383385</v>
      </c>
      <c r="S19" s="74"/>
      <c r="T19" s="419">
        <f>SUM(T16:T18)</f>
        <v>51373</v>
      </c>
      <c r="U19" s="420">
        <f t="shared" si="7"/>
        <v>10.012902773121692</v>
      </c>
      <c r="V19" s="74"/>
      <c r="W19" s="419">
        <f>SUM(W16:W18)</f>
        <v>102374</v>
      </c>
      <c r="X19" s="420">
        <f t="shared" si="8"/>
        <v>19.953300537160768</v>
      </c>
      <c r="Y19" s="74"/>
      <c r="Z19" s="419">
        <f>SUM(Z16:Z18)</f>
        <v>189503</v>
      </c>
      <c r="AA19" s="420">
        <f t="shared" si="0"/>
        <v>36.935260043503007</v>
      </c>
      <c r="AB19" s="66"/>
      <c r="AC19" s="422">
        <f>SUM(AC16:AC18)</f>
        <v>513068</v>
      </c>
      <c r="AD19" s="424">
        <f t="shared" si="9"/>
        <v>100.00000000000001</v>
      </c>
      <c r="AF19" s="425"/>
    </row>
    <row r="20" spans="2:32" s="70" customFormat="1" ht="3" customHeight="1" x14ac:dyDescent="0.2">
      <c r="B20" s="423"/>
      <c r="C20" s="68"/>
      <c r="D20" s="66"/>
      <c r="E20" s="71"/>
      <c r="F20" s="72"/>
      <c r="G20" s="66"/>
      <c r="H20" s="71"/>
      <c r="I20" s="72"/>
      <c r="J20" s="66"/>
      <c r="K20" s="71"/>
      <c r="L20" s="72"/>
      <c r="M20" s="66"/>
      <c r="N20" s="71"/>
      <c r="O20" s="72"/>
      <c r="P20" s="66"/>
      <c r="Q20" s="71"/>
      <c r="R20" s="72"/>
      <c r="S20" s="66"/>
      <c r="T20" s="71"/>
      <c r="U20" s="72"/>
      <c r="V20" s="66"/>
      <c r="W20" s="71"/>
      <c r="X20" s="72"/>
      <c r="Y20" s="66"/>
      <c r="Z20" s="71"/>
      <c r="AA20" s="72"/>
      <c r="AB20" s="66"/>
      <c r="AC20" s="71"/>
      <c r="AD20" s="64"/>
    </row>
    <row r="21" spans="2:32" s="63" customFormat="1" ht="18" customHeight="1" x14ac:dyDescent="0.2">
      <c r="B21" s="1109" t="s">
        <v>3</v>
      </c>
      <c r="C21" s="1110"/>
      <c r="D21" s="1111"/>
      <c r="E21" s="65">
        <f>E15+E19</f>
        <v>3203</v>
      </c>
      <c r="F21" s="67">
        <f>E21*100/$AC21</f>
        <v>0.22867186836267944</v>
      </c>
      <c r="G21" s="66"/>
      <c r="H21" s="65">
        <f>H15+H19</f>
        <v>90765</v>
      </c>
      <c r="I21" s="67">
        <f>H21*100/$AC21</f>
        <v>6.4799881773145795</v>
      </c>
      <c r="J21" s="66"/>
      <c r="K21" s="65">
        <f>K15+K19</f>
        <v>50913</v>
      </c>
      <c r="L21" s="67">
        <f>K21*100/$AC21</f>
        <v>3.6348332294564778</v>
      </c>
      <c r="M21" s="66"/>
      <c r="N21" s="65">
        <f>N15+N19</f>
        <v>66012</v>
      </c>
      <c r="O21" s="67">
        <f>N21*100/$AC21</f>
        <v>4.7127965577137667</v>
      </c>
      <c r="P21" s="66"/>
      <c r="Q21" s="65">
        <f>Q15+Q19</f>
        <v>67621</v>
      </c>
      <c r="R21" s="67">
        <f>Q21*100/$AC21</f>
        <v>4.8276679396043543</v>
      </c>
      <c r="S21" s="66"/>
      <c r="T21" s="65">
        <f>T15+T19</f>
        <v>100622</v>
      </c>
      <c r="U21" s="67">
        <f>T21*100/$AC21</f>
        <v>7.183709253321739</v>
      </c>
      <c r="V21" s="66"/>
      <c r="W21" s="65">
        <f>W15+W19</f>
        <v>268832</v>
      </c>
      <c r="X21" s="67">
        <f>W21*100/$AC21</f>
        <v>19.192730476327142</v>
      </c>
      <c r="Y21" s="66"/>
      <c r="Z21" s="65">
        <f>Z15+Z19</f>
        <v>752729</v>
      </c>
      <c r="AA21" s="67">
        <f>Z21*100/$AC21</f>
        <v>53.739602497899263</v>
      </c>
      <c r="AB21" s="66"/>
      <c r="AC21" s="65">
        <f>AC15+AC19</f>
        <v>1400697</v>
      </c>
      <c r="AD21" s="67">
        <f>F21+I21+L21+O21+R21+U21+X21+AA21</f>
        <v>100</v>
      </c>
    </row>
    <row r="22" spans="2:32" s="19" customFormat="1" ht="5.25" customHeight="1" x14ac:dyDescent="0.2">
      <c r="B22" s="62"/>
      <c r="C22" s="62"/>
      <c r="D22" s="62"/>
      <c r="E22" s="62"/>
      <c r="F22" s="62"/>
      <c r="G22" s="62"/>
      <c r="H22" s="62"/>
      <c r="I22" s="62"/>
      <c r="J22" s="62"/>
      <c r="K22" s="62"/>
      <c r="L22" s="62"/>
      <c r="M22" s="62"/>
      <c r="N22" s="62"/>
      <c r="O22" s="48"/>
      <c r="P22" s="48"/>
      <c r="AD22" s="56"/>
    </row>
    <row r="23" spans="2:32" s="19" customFormat="1" ht="5.25" customHeight="1" x14ac:dyDescent="0.2">
      <c r="B23" s="62"/>
      <c r="C23" s="62"/>
      <c r="D23" s="62"/>
      <c r="E23" s="62"/>
      <c r="F23" s="62"/>
      <c r="G23" s="62"/>
      <c r="H23" s="62"/>
      <c r="I23" s="62"/>
      <c r="J23" s="62"/>
      <c r="K23" s="62"/>
      <c r="L23" s="62"/>
      <c r="M23" s="62"/>
      <c r="N23" s="62"/>
      <c r="O23" s="48"/>
      <c r="P23" s="48"/>
      <c r="AD23" s="56"/>
    </row>
    <row r="24" spans="2:32" s="19" customFormat="1" ht="12.75" customHeight="1" x14ac:dyDescent="0.2">
      <c r="B24" s="48"/>
      <c r="C24" s="48"/>
      <c r="D24" s="48"/>
      <c r="E24" s="48"/>
      <c r="F24" s="48"/>
      <c r="G24" s="48"/>
      <c r="H24" s="48"/>
      <c r="I24" s="48"/>
      <c r="J24" s="48"/>
      <c r="K24" s="48"/>
      <c r="L24" s="48"/>
      <c r="M24" s="48"/>
      <c r="N24" s="48"/>
      <c r="O24" s="48"/>
      <c r="P24" s="48"/>
      <c r="AD24" s="56"/>
    </row>
    <row r="25" spans="2:32" s="57" customFormat="1" ht="24.75" customHeight="1" x14ac:dyDescent="0.2">
      <c r="B25" s="61"/>
      <c r="C25" s="61"/>
      <c r="D25" s="61"/>
      <c r="E25" s="61" t="s">
        <v>122</v>
      </c>
      <c r="F25" s="61" t="s">
        <v>24</v>
      </c>
      <c r="G25" s="61"/>
      <c r="H25" s="61" t="s">
        <v>23</v>
      </c>
      <c r="I25" s="61" t="s">
        <v>22</v>
      </c>
      <c r="J25" s="61"/>
      <c r="K25" s="61" t="s">
        <v>21</v>
      </c>
      <c r="L25" s="61" t="s">
        <v>20</v>
      </c>
      <c r="M25" s="61"/>
      <c r="N25" s="61" t="s">
        <v>19</v>
      </c>
      <c r="O25" s="61" t="s">
        <v>18</v>
      </c>
      <c r="P25" s="61"/>
      <c r="AD25" s="58"/>
    </row>
    <row r="26" spans="2:32" s="57" customFormat="1" ht="10.5" x14ac:dyDescent="0.2">
      <c r="B26" s="60"/>
      <c r="C26" s="60"/>
      <c r="D26" s="60"/>
      <c r="E26" s="60" t="e">
        <f>#REF!</f>
        <v>#REF!</v>
      </c>
      <c r="F26" s="59" t="e">
        <f>#REF!</f>
        <v>#REF!</v>
      </c>
      <c r="G26" s="59"/>
      <c r="H26" s="59" t="e">
        <f>#REF!</f>
        <v>#REF!</v>
      </c>
      <c r="I26" s="59" t="e">
        <f>#REF!</f>
        <v>#REF!</v>
      </c>
      <c r="J26" s="59"/>
      <c r="K26" s="59" t="e">
        <f>#REF!</f>
        <v>#REF!</v>
      </c>
      <c r="L26" s="59" t="e">
        <f>#REF!</f>
        <v>#REF!</v>
      </c>
      <c r="M26" s="59"/>
      <c r="N26" s="59" t="e">
        <f>#REF!</f>
        <v>#REF!</v>
      </c>
      <c r="O26" s="59" t="e">
        <f>#REF!</f>
        <v>#REF!</v>
      </c>
      <c r="P26" s="59"/>
      <c r="AD26" s="58"/>
    </row>
    <row r="27" spans="2:32" s="19" customFormat="1" x14ac:dyDescent="0.2">
      <c r="B27" s="48"/>
      <c r="C27" s="48"/>
      <c r="D27" s="48"/>
      <c r="E27" s="48"/>
      <c r="F27" s="48"/>
      <c r="G27" s="48"/>
      <c r="H27" s="48"/>
      <c r="I27" s="48"/>
      <c r="J27" s="48"/>
      <c r="K27" s="48"/>
      <c r="L27" s="48"/>
      <c r="M27" s="48"/>
      <c r="N27" s="48"/>
      <c r="O27" s="48"/>
      <c r="P27" s="48"/>
      <c r="AD27" s="56"/>
    </row>
    <row r="28" spans="2:32" s="19" customFormat="1" x14ac:dyDescent="0.2">
      <c r="B28" s="48"/>
      <c r="C28" s="48"/>
      <c r="D28" s="48"/>
      <c r="E28" s="48"/>
      <c r="F28" s="48"/>
      <c r="G28" s="48"/>
      <c r="H28" s="48"/>
      <c r="I28" s="48"/>
      <c r="J28" s="48"/>
      <c r="K28" s="48"/>
      <c r="L28" s="48"/>
      <c r="M28" s="48"/>
      <c r="N28" s="48"/>
      <c r="O28" s="48"/>
      <c r="P28" s="48"/>
      <c r="AD28" s="56"/>
    </row>
    <row r="29" spans="2:32" s="19" customFormat="1" x14ac:dyDescent="0.2">
      <c r="B29" s="48"/>
      <c r="C29" s="48"/>
      <c r="D29" s="48"/>
      <c r="E29" s="48"/>
      <c r="F29" s="48"/>
      <c r="G29" s="48"/>
      <c r="H29" s="48"/>
      <c r="I29" s="48"/>
      <c r="J29" s="48"/>
      <c r="K29" s="48"/>
      <c r="L29" s="48"/>
      <c r="M29" s="48"/>
      <c r="N29" s="48"/>
      <c r="O29" s="48"/>
      <c r="P29" s="48"/>
      <c r="AD29" s="56"/>
    </row>
    <row r="30" spans="2:32" s="19" customFormat="1" x14ac:dyDescent="0.2">
      <c r="B30" s="48"/>
      <c r="C30" s="48"/>
      <c r="D30" s="48"/>
      <c r="E30" s="48"/>
      <c r="F30" s="48"/>
      <c r="G30" s="48"/>
      <c r="H30" s="48"/>
      <c r="I30" s="48"/>
      <c r="J30" s="48"/>
      <c r="K30" s="48"/>
      <c r="L30" s="48"/>
      <c r="M30" s="48"/>
      <c r="N30" s="48"/>
      <c r="O30" s="48"/>
      <c r="P30" s="48"/>
      <c r="AD30" s="56"/>
    </row>
    <row r="31" spans="2:32" s="19" customFormat="1" x14ac:dyDescent="0.2">
      <c r="B31" s="48"/>
      <c r="C31" s="48"/>
      <c r="D31" s="48"/>
      <c r="E31" s="48"/>
      <c r="F31" s="48"/>
      <c r="G31" s="48"/>
      <c r="H31" s="48"/>
      <c r="I31" s="48"/>
      <c r="J31" s="48"/>
      <c r="K31" s="48"/>
      <c r="L31" s="48"/>
      <c r="M31" s="48"/>
      <c r="N31" s="48"/>
      <c r="O31" s="48"/>
      <c r="P31" s="48"/>
      <c r="AD31" s="56"/>
    </row>
    <row r="32" spans="2:32" s="19" customFormat="1" x14ac:dyDescent="0.2">
      <c r="B32" s="48"/>
      <c r="C32" s="48"/>
      <c r="D32" s="48"/>
      <c r="E32" s="48"/>
      <c r="F32" s="48"/>
      <c r="G32" s="48"/>
      <c r="H32" s="48"/>
      <c r="I32" s="48"/>
      <c r="J32" s="48"/>
      <c r="K32" s="48"/>
      <c r="L32" s="48"/>
      <c r="M32" s="48"/>
      <c r="N32" s="48"/>
      <c r="O32" s="48"/>
      <c r="P32" s="48"/>
      <c r="AD32" s="56"/>
    </row>
    <row r="33" spans="2:30" s="19" customForma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C35" s="1105" t="s">
        <v>17</v>
      </c>
      <c r="D35" s="1105"/>
      <c r="E35" s="1105"/>
      <c r="F35" s="1105"/>
      <c r="G35" s="1105"/>
      <c r="H35" s="1105"/>
      <c r="I35" s="1105"/>
      <c r="J35" s="1105"/>
      <c r="K35" s="1105"/>
      <c r="L35" s="1105"/>
      <c r="M35" s="48"/>
      <c r="N35" s="48"/>
      <c r="O35" s="48"/>
      <c r="P35" s="48"/>
      <c r="AD35" s="56"/>
    </row>
    <row r="36" spans="2:30" s="19" customFormat="1" x14ac:dyDescent="0.2">
      <c r="L36" s="48"/>
      <c r="M36" s="48"/>
      <c r="N36" s="48"/>
      <c r="O36" s="48"/>
      <c r="P36" s="48"/>
      <c r="AD36" s="56"/>
    </row>
    <row r="37" spans="2:30" s="19" customFormat="1" x14ac:dyDescent="0.2">
      <c r="B37" s="48"/>
      <c r="C37" s="48"/>
      <c r="D37" s="48"/>
      <c r="E37" s="48"/>
      <c r="F37" s="48"/>
      <c r="G37" s="48"/>
      <c r="H37" s="48"/>
      <c r="I37" s="48"/>
      <c r="J37" s="48"/>
      <c r="K37" s="48"/>
      <c r="L37" s="48"/>
      <c r="M37" s="48"/>
      <c r="N37" s="48"/>
      <c r="O37" s="48"/>
      <c r="P37" s="48"/>
      <c r="AD37" s="56"/>
    </row>
    <row r="38" spans="2:30" s="19" customFormat="1" ht="5.25" customHeight="1" x14ac:dyDescent="0.2">
      <c r="B38" s="48"/>
      <c r="C38" s="48"/>
      <c r="D38" s="48"/>
      <c r="E38" s="48"/>
      <c r="F38" s="48"/>
      <c r="G38" s="48"/>
      <c r="H38" s="48"/>
      <c r="I38" s="48"/>
      <c r="J38" s="48"/>
      <c r="K38" s="48"/>
      <c r="L38" s="48"/>
      <c r="M38" s="48"/>
      <c r="N38" s="48"/>
      <c r="O38" s="48"/>
      <c r="P38" s="48"/>
      <c r="AD38" s="56"/>
    </row>
    <row r="39" spans="2:30" s="19" customFormat="1" ht="5.25" customHeight="1" x14ac:dyDescent="0.2">
      <c r="B39" s="48"/>
      <c r="C39" s="48"/>
      <c r="D39" s="48"/>
      <c r="E39" s="48"/>
      <c r="F39" s="48"/>
      <c r="G39" s="48"/>
      <c r="H39" s="48"/>
      <c r="I39" s="48"/>
      <c r="J39" s="48"/>
      <c r="K39" s="48"/>
      <c r="L39" s="48"/>
      <c r="M39" s="48"/>
      <c r="N39" s="48"/>
      <c r="O39" s="48"/>
      <c r="P39" s="48"/>
      <c r="AD39" s="56"/>
    </row>
    <row r="40" spans="2:30" s="19" customFormat="1" ht="16.5" customHeight="1" x14ac:dyDescent="0.2">
      <c r="B40" s="48"/>
      <c r="C40" s="48"/>
      <c r="D40" s="48"/>
      <c r="E40" s="48"/>
      <c r="F40" s="48"/>
      <c r="G40" s="48"/>
      <c r="H40" s="48"/>
      <c r="I40" s="48"/>
      <c r="J40" s="48"/>
      <c r="K40" s="48"/>
      <c r="L40" s="48"/>
      <c r="M40" s="48"/>
      <c r="N40" s="48"/>
      <c r="O40" s="48"/>
      <c r="P40" s="48"/>
      <c r="AD40" s="56"/>
    </row>
    <row r="41" spans="2:30" s="19" customFormat="1" x14ac:dyDescent="0.2">
      <c r="B41" s="48"/>
      <c r="C41" s="48"/>
      <c r="D41" s="48"/>
      <c r="E41" s="48"/>
      <c r="F41" s="48"/>
      <c r="G41" s="48"/>
      <c r="H41" s="48"/>
      <c r="I41" s="48"/>
      <c r="J41" s="48"/>
      <c r="K41" s="48"/>
      <c r="L41" s="48"/>
      <c r="M41" s="48"/>
      <c r="N41" s="48"/>
      <c r="O41" s="48"/>
      <c r="P41" s="48"/>
      <c r="AD41" s="56"/>
    </row>
    <row r="42" spans="2:30" s="19" customFormat="1" x14ac:dyDescent="0.2">
      <c r="AD42" s="56"/>
    </row>
    <row r="43" spans="2:30" s="20" customFormat="1" x14ac:dyDescent="0.2">
      <c r="AD43" s="55"/>
    </row>
    <row r="44" spans="2:30" s="3" customFormat="1" ht="12.75" customHeight="1" x14ac:dyDescent="0.2">
      <c r="B44" s="1101"/>
      <c r="C44" s="1102"/>
      <c r="D44" s="1102"/>
      <c r="E44" s="1102"/>
      <c r="F44" s="1102"/>
      <c r="G44" s="1102"/>
      <c r="H44" s="1102"/>
      <c r="I44" s="1102"/>
      <c r="J44" s="1102"/>
      <c r="K44" s="1102"/>
      <c r="L44" s="1102"/>
      <c r="M44" s="1102"/>
      <c r="N44" s="1102"/>
      <c r="O44" s="1102"/>
      <c r="P44" s="403"/>
      <c r="AD44" s="54"/>
    </row>
  </sheetData>
  <mergeCells count="21">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 ref="B12:B15"/>
    <mergeCell ref="B16:B19"/>
    <mergeCell ref="B21:D21"/>
    <mergeCell ref="C35:L35"/>
    <mergeCell ref="B44:O44"/>
  </mergeCells>
  <printOptions horizontalCentered="1"/>
  <pageMargins left="0" right="0" top="0.43307086614173229" bottom="0.43307086614173229" header="0" footer="0"/>
  <pageSetup paperSize="9" scale="90"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714" t="s">
        <v>143</v>
      </c>
      <c r="T1" s="714"/>
      <c r="U1" s="714"/>
      <c r="V1" s="714" t="s">
        <v>19</v>
      </c>
      <c r="W1" s="714"/>
      <c r="X1" s="714"/>
      <c r="Y1" s="714" t="s">
        <v>18</v>
      </c>
    </row>
    <row r="2" spans="1:50" s="205" customFormat="1" ht="52.5" customHeight="1" x14ac:dyDescent="0.2">
      <c r="B2" s="1047"/>
      <c r="C2" s="1047"/>
      <c r="D2" s="1047"/>
      <c r="E2" s="1047"/>
      <c r="F2" s="1047"/>
      <c r="G2" s="1047"/>
      <c r="H2" s="1047"/>
      <c r="I2" s="1047"/>
      <c r="O2" s="207"/>
    </row>
    <row r="3" spans="1:50" s="208" customFormat="1" ht="4.5" customHeight="1" x14ac:dyDescent="0.2">
      <c r="B3" s="1048"/>
      <c r="C3" s="1048"/>
      <c r="D3" s="1048"/>
      <c r="E3" s="1048"/>
      <c r="F3" s="1048"/>
      <c r="G3" s="1048"/>
      <c r="H3" s="1048"/>
      <c r="I3" s="1048"/>
      <c r="O3" s="207"/>
    </row>
    <row r="4" spans="1:50" s="208" customFormat="1" ht="37.5" customHeight="1" x14ac:dyDescent="0.2">
      <c r="A4" s="1095" t="s">
        <v>216</v>
      </c>
      <c r="B4" s="1095"/>
      <c r="C4" s="1095"/>
      <c r="D4" s="1095"/>
      <c r="E4" s="1095"/>
      <c r="F4" s="1095"/>
      <c r="G4" s="1095"/>
      <c r="H4" s="1095"/>
      <c r="I4" s="1095"/>
      <c r="J4" s="1095"/>
      <c r="K4" s="1095"/>
      <c r="L4" s="1095"/>
      <c r="M4" s="1095"/>
      <c r="N4" s="1095"/>
      <c r="O4" s="1095"/>
      <c r="P4" s="1095"/>
      <c r="Q4" s="1095"/>
      <c r="R4" s="1095"/>
      <c r="S4" s="1095"/>
      <c r="T4" s="1095"/>
      <c r="U4" s="1095"/>
      <c r="V4" s="1095"/>
      <c r="W4" s="1095"/>
      <c r="X4" s="1095"/>
      <c r="Y4" s="1095"/>
      <c r="Z4" s="1095"/>
    </row>
    <row r="5" spans="1:50" s="208" customFormat="1" ht="17.25" customHeight="1" x14ac:dyDescent="0.2">
      <c r="B5" s="1049" t="str">
        <f>porsaad!B6</f>
        <v>Situación a 30 de noviembre de 2023</v>
      </c>
      <c r="C5" s="1049"/>
      <c r="D5" s="1049"/>
      <c r="E5" s="1049"/>
      <c r="F5" s="1049"/>
      <c r="G5" s="1049"/>
      <c r="H5" s="1049"/>
      <c r="I5" s="1049"/>
      <c r="J5" s="1049"/>
      <c r="K5" s="1049"/>
      <c r="L5" s="1049"/>
      <c r="M5" s="1049"/>
      <c r="N5" s="1049"/>
      <c r="O5" s="1049"/>
      <c r="P5" s="1049"/>
      <c r="Q5" s="1049"/>
      <c r="R5" s="1049"/>
      <c r="S5" s="1049"/>
      <c r="T5" s="1049"/>
      <c r="U5" s="1049"/>
      <c r="V5" s="1049"/>
      <c r="W5" s="1049"/>
      <c r="X5" s="1049"/>
      <c r="Y5" s="1049"/>
      <c r="Z5" s="1049"/>
    </row>
    <row r="6" spans="1:50" s="208" customFormat="1" ht="6" customHeight="1" x14ac:dyDescent="0.2">
      <c r="O6" s="207"/>
    </row>
    <row r="7" spans="1:50" s="213" customFormat="1" ht="12.75" customHeight="1" x14ac:dyDescent="0.2">
      <c r="A7" s="209"/>
      <c r="B7" s="1050" t="s">
        <v>15</v>
      </c>
      <c r="C7" s="211"/>
      <c r="D7" s="1059" t="s">
        <v>115</v>
      </c>
      <c r="E7" s="1057"/>
      <c r="F7" s="568"/>
      <c r="G7" s="1057"/>
      <c r="H7" s="1057"/>
      <c r="I7" s="568"/>
      <c r="J7" s="1057"/>
      <c r="K7" s="1057"/>
      <c r="L7" s="568"/>
      <c r="M7" s="1057"/>
      <c r="N7" s="1058"/>
      <c r="O7" s="211"/>
      <c r="P7" s="1059" t="s">
        <v>187</v>
      </c>
      <c r="Q7" s="1057"/>
      <c r="R7" s="568"/>
      <c r="S7" s="1057"/>
      <c r="T7" s="1057"/>
      <c r="U7" s="568"/>
      <c r="V7" s="1057"/>
      <c r="W7" s="1057"/>
      <c r="X7" s="568"/>
      <c r="Y7" s="1057"/>
      <c r="Z7" s="1058"/>
      <c r="AA7" s="430"/>
      <c r="AB7" s="430"/>
      <c r="AC7" s="431"/>
      <c r="AD7" s="431"/>
      <c r="AE7" s="431"/>
      <c r="AF7" s="431"/>
      <c r="AG7" s="431"/>
      <c r="AH7" s="431"/>
      <c r="AI7" s="432"/>
    </row>
    <row r="8" spans="1:50" s="213" customFormat="1" ht="37.5" customHeight="1" x14ac:dyDescent="0.2">
      <c r="A8" s="209"/>
      <c r="B8" s="1051"/>
      <c r="C8" s="211"/>
      <c r="D8" s="1088"/>
      <c r="E8" s="1089"/>
      <c r="F8" s="211"/>
      <c r="G8" s="1059" t="s">
        <v>177</v>
      </c>
      <c r="H8" s="1058"/>
      <c r="I8" s="211"/>
      <c r="J8" s="1059" t="s">
        <v>183</v>
      </c>
      <c r="K8" s="1058"/>
      <c r="L8" s="211"/>
      <c r="M8" s="1059" t="s">
        <v>178</v>
      </c>
      <c r="N8" s="1058"/>
      <c r="O8" s="211"/>
      <c r="P8" s="1088"/>
      <c r="Q8" s="1090"/>
      <c r="R8" s="501"/>
      <c r="S8" s="1059" t="s">
        <v>188</v>
      </c>
      <c r="T8" s="1058"/>
      <c r="U8" s="211"/>
      <c r="V8" s="1059" t="s">
        <v>189</v>
      </c>
      <c r="W8" s="1058"/>
      <c r="X8" s="211"/>
      <c r="Y8" s="1059" t="s">
        <v>190</v>
      </c>
      <c r="Z8" s="1058"/>
      <c r="AA8" s="430"/>
      <c r="AB8" s="430"/>
      <c r="AC8" s="431"/>
      <c r="AD8" s="431"/>
      <c r="AE8" s="431"/>
      <c r="AF8" s="431"/>
      <c r="AG8" s="431"/>
      <c r="AH8" s="431"/>
      <c r="AI8" s="432"/>
    </row>
    <row r="9" spans="1:50" s="219" customFormat="1" ht="36.75" customHeight="1" x14ac:dyDescent="0.2">
      <c r="A9" s="214"/>
      <c r="B9" s="1052"/>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f>G11+J11+M11</f>
        <v>8384408</v>
      </c>
      <c r="E11" s="185">
        <f t="shared" ref="E11:E28" si="0">D11*100/$D$30</f>
        <v>17.944934163017855</v>
      </c>
      <c r="F11" s="226"/>
      <c r="G11" s="227">
        <f>'3solcasaad'!G11</f>
        <v>6973463</v>
      </c>
      <c r="H11" s="569">
        <f>G11*100/$G$30</f>
        <v>18.441080349722064</v>
      </c>
      <c r="I11" s="226"/>
      <c r="J11" s="227">
        <f>'3solcasaad'!J11</f>
        <v>999769</v>
      </c>
      <c r="K11" s="569">
        <f>J11*100/$J$30</f>
        <v>16.561910466829101</v>
      </c>
      <c r="L11" s="226"/>
      <c r="M11" s="227">
        <f>'3solcasaad'!M11</f>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f t="shared" ref="D12:D28" si="2">G12+J12+M12</f>
        <v>1308728</v>
      </c>
      <c r="E12" s="186">
        <f t="shared" si="0"/>
        <v>2.801037091384154</v>
      </c>
      <c r="F12" s="226"/>
      <c r="G12" s="234">
        <f>'3solcasaad'!G12</f>
        <v>1025808</v>
      </c>
      <c r="H12" s="570">
        <f t="shared" ref="H12:H28" si="3">G12*100/$G$30</f>
        <v>2.7127135759360437</v>
      </c>
      <c r="I12" s="226"/>
      <c r="J12" s="234">
        <f>'3solcasaad'!J12</f>
        <v>180311</v>
      </c>
      <c r="K12" s="570">
        <f t="shared" ref="K12:K28" si="4">J12*100/$J$30</f>
        <v>2.9869846316343294</v>
      </c>
      <c r="L12" s="226"/>
      <c r="M12" s="234">
        <f>'3solcasaad'!M12</f>
        <v>102609</v>
      </c>
      <c r="N12" s="570">
        <f t="shared" si="1"/>
        <v>3.5732406554545468</v>
      </c>
      <c r="O12" s="226"/>
      <c r="P12" s="236" t="e">
        <f t="shared" ref="P12:P28" si="5">S12+V12+Y12</f>
        <v>#REF!</v>
      </c>
      <c r="Q12" s="237" t="e">
        <f t="shared" ref="Q12:Q28" si="6">P12*100/D12</f>
        <v>#REF!</v>
      </c>
      <c r="R12" s="226"/>
      <c r="S12" s="234" t="e">
        <f>GETPIVOTDATA("Cuenta número de expedientes",#REF!,"CCAA",$B12,"TramoEdad",S$1)</f>
        <v>#REF!</v>
      </c>
      <c r="T12" s="235" t="e">
        <f t="shared" ref="T12:T28" si="7">S12*100/G12</f>
        <v>#REF!</v>
      </c>
      <c r="U12" s="226"/>
      <c r="V12" s="234" t="e">
        <f>GETPIVOTDATA("Cuenta número de expedientes",#REF!,"CCAA",$B12,"TramoEdad",V$1)</f>
        <v>#REF!</v>
      </c>
      <c r="W12" s="235" t="e">
        <f t="shared" ref="W12:W28" si="8">V12*100/J12</f>
        <v>#REF!</v>
      </c>
      <c r="X12" s="226"/>
      <c r="Y12" s="234" t="e">
        <f>GETPIVOTDATA("Cuenta número de expedientes",#REF!,"CCAA",$B12,"TramoEdad",Y$1)</f>
        <v>#REF!</v>
      </c>
      <c r="Z12" s="235" t="e">
        <f t="shared" ref="Z12:Z28" si="9">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f t="shared" si="2"/>
        <v>1028244</v>
      </c>
      <c r="E13" s="186">
        <f t="shared" si="0"/>
        <v>2.2007243544825266</v>
      </c>
      <c r="F13" s="226"/>
      <c r="G13" s="234">
        <f>'3solcasaad'!G13</f>
        <v>768630</v>
      </c>
      <c r="H13" s="570">
        <f t="shared" si="3"/>
        <v>2.0326153002040548</v>
      </c>
      <c r="I13" s="226"/>
      <c r="J13" s="234">
        <f>'3solcasaad'!J13</f>
        <v>168505</v>
      </c>
      <c r="K13" s="570">
        <f t="shared" si="4"/>
        <v>2.7914095388165041</v>
      </c>
      <c r="L13" s="226"/>
      <c r="M13" s="234">
        <f>'3solcasaad'!M13</f>
        <v>91109</v>
      </c>
      <c r="N13" s="570">
        <f t="shared" si="1"/>
        <v>3.1727663545869107</v>
      </c>
      <c r="O13" s="226"/>
      <c r="P13" s="236" t="e">
        <f t="shared" si="5"/>
        <v>#REF!</v>
      </c>
      <c r="Q13" s="237" t="e">
        <f t="shared" si="6"/>
        <v>#REF!</v>
      </c>
      <c r="R13" s="226"/>
      <c r="S13" s="234" t="e">
        <f>GETPIVOTDATA("Cuenta número de expedientes",#REF!,"CCAA",$B13,"TramoEdad",S$1)</f>
        <v>#REF!</v>
      </c>
      <c r="T13" s="235" t="e">
        <f t="shared" si="7"/>
        <v>#REF!</v>
      </c>
      <c r="U13" s="226"/>
      <c r="V13" s="234" t="e">
        <f>GETPIVOTDATA("Cuenta número de expedientes",#REF!,"CCAA",$B13,"TramoEdad",V$1)</f>
        <v>#REF!</v>
      </c>
      <c r="W13" s="235" t="e">
        <f t="shared" si="8"/>
        <v>#REF!</v>
      </c>
      <c r="X13" s="226"/>
      <c r="Y13" s="234" t="e">
        <f>GETPIVOTDATA("Cuenta número de expedientes",#REF!,"CCAA",$B13,"TramoEdad",Y$1)</f>
        <v>#REF!</v>
      </c>
      <c r="Z13" s="235" t="e">
        <f t="shared" si="9"/>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f t="shared" si="2"/>
        <v>1128908</v>
      </c>
      <c r="E14" s="186">
        <f t="shared" si="0"/>
        <v>2.4161729410238815</v>
      </c>
      <c r="F14" s="226"/>
      <c r="G14" s="234">
        <f>'3solcasaad'!G14</f>
        <v>954069</v>
      </c>
      <c r="H14" s="570">
        <f t="shared" si="3"/>
        <v>2.5230022856906213</v>
      </c>
      <c r="I14" s="226"/>
      <c r="J14" s="234">
        <f>'3solcasaad'!J14</f>
        <v>125636</v>
      </c>
      <c r="K14" s="570">
        <f t="shared" si="4"/>
        <v>2.0812529528426476</v>
      </c>
      <c r="L14" s="226"/>
      <c r="M14" s="234">
        <f>'3solcasaad'!M14</f>
        <v>49203</v>
      </c>
      <c r="N14" s="570">
        <f t="shared" si="1"/>
        <v>1.7134380022252442</v>
      </c>
      <c r="O14" s="226"/>
      <c r="P14" s="236" t="e">
        <f t="shared" si="5"/>
        <v>#REF!</v>
      </c>
      <c r="Q14" s="237" t="e">
        <f t="shared" si="6"/>
        <v>#REF!</v>
      </c>
      <c r="R14" s="226"/>
      <c r="S14" s="234" t="e">
        <f>GETPIVOTDATA("Cuenta número de expedientes",#REF!,"CCAA",$B14,"TramoEdad",S$1)</f>
        <v>#REF!</v>
      </c>
      <c r="T14" s="235" t="e">
        <f t="shared" si="7"/>
        <v>#REF!</v>
      </c>
      <c r="U14" s="226"/>
      <c r="V14" s="234" t="e">
        <f>GETPIVOTDATA("Cuenta número de expedientes",#REF!,"CCAA",$B14,"TramoEdad",V$1)</f>
        <v>#REF!</v>
      </c>
      <c r="W14" s="235" t="e">
        <f t="shared" si="8"/>
        <v>#REF!</v>
      </c>
      <c r="X14" s="226"/>
      <c r="Y14" s="234" t="e">
        <f>GETPIVOTDATA("Cuenta número de expedientes",#REF!,"CCAA",$B14,"TramoEdad",Y$1)</f>
        <v>#REF!</v>
      </c>
      <c r="Z14" s="235" t="e">
        <f t="shared" si="9"/>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f t="shared" si="2"/>
        <v>2127685</v>
      </c>
      <c r="E15" s="186">
        <f t="shared" si="0"/>
        <v>4.5538298284912475</v>
      </c>
      <c r="F15" s="226"/>
      <c r="G15" s="234">
        <f>'3solcasaad'!G15</f>
        <v>1796155</v>
      </c>
      <c r="H15" s="570">
        <f t="shared" si="3"/>
        <v>4.7498694229187182</v>
      </c>
      <c r="I15" s="226"/>
      <c r="J15" s="234">
        <f>'3solcasaad'!J15</f>
        <v>243113</v>
      </c>
      <c r="K15" s="570">
        <f t="shared" si="4"/>
        <v>4.0273460562612193</v>
      </c>
      <c r="L15" s="226"/>
      <c r="M15" s="234">
        <f>'3solcasaad'!M15</f>
        <v>88417</v>
      </c>
      <c r="N15" s="570">
        <f t="shared" si="1"/>
        <v>3.0790205443316343</v>
      </c>
      <c r="O15" s="226"/>
      <c r="P15" s="236" t="e">
        <f t="shared" si="5"/>
        <v>#REF!</v>
      </c>
      <c r="Q15" s="237" t="e">
        <f t="shared" si="6"/>
        <v>#REF!</v>
      </c>
      <c r="R15" s="226"/>
      <c r="S15" s="234" t="e">
        <f>GETPIVOTDATA("Cuenta número de expedientes",#REF!,"CCAA",$B15,"TramoEdad",S$1)</f>
        <v>#REF!</v>
      </c>
      <c r="T15" s="235" t="e">
        <f t="shared" si="7"/>
        <v>#REF!</v>
      </c>
      <c r="U15" s="226"/>
      <c r="V15" s="234" t="e">
        <f>GETPIVOTDATA("Cuenta número de expedientes",#REF!,"CCAA",$B15,"TramoEdad",V$1)</f>
        <v>#REF!</v>
      </c>
      <c r="W15" s="235" t="e">
        <f t="shared" si="8"/>
        <v>#REF!</v>
      </c>
      <c r="X15" s="226"/>
      <c r="Y15" s="234" t="e">
        <f>GETPIVOTDATA("Cuenta número de expedientes",#REF!,"CCAA",$B15,"TramoEdad",Y$1)</f>
        <v>#REF!</v>
      </c>
      <c r="Z15" s="235" t="e">
        <f t="shared" si="9"/>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f t="shared" si="2"/>
        <v>580229</v>
      </c>
      <c r="E16" s="186">
        <f t="shared" si="0"/>
        <v>1.2418492998520214</v>
      </c>
      <c r="F16" s="226"/>
      <c r="G16" s="238">
        <f>'3solcasaad'!G16</f>
        <v>455643</v>
      </c>
      <c r="H16" s="570">
        <f t="shared" si="3"/>
        <v>1.2049320651430158</v>
      </c>
      <c r="I16" s="226"/>
      <c r="J16" s="238">
        <f>'3solcasaad'!J16</f>
        <v>82278</v>
      </c>
      <c r="K16" s="570">
        <f t="shared" si="4"/>
        <v>1.3629957214014083</v>
      </c>
      <c r="L16" s="226"/>
      <c r="M16" s="238">
        <f>'3solcasaad'!M16</f>
        <v>42308</v>
      </c>
      <c r="N16" s="570">
        <f t="shared" si="1"/>
        <v>1.4733275409659092</v>
      </c>
      <c r="O16" s="226"/>
      <c r="P16" s="238" t="e">
        <f t="shared" si="5"/>
        <v>#REF!</v>
      </c>
      <c r="Q16" s="237" t="e">
        <f t="shared" si="6"/>
        <v>#REF!</v>
      </c>
      <c r="R16" s="226"/>
      <c r="S16" s="238" t="e">
        <f>GETPIVOTDATA("Cuenta número de expedientes",#REF!,"CCAA",$B16,"TramoEdad",S$1)</f>
        <v>#REF!</v>
      </c>
      <c r="T16" s="235" t="e">
        <f t="shared" si="7"/>
        <v>#REF!</v>
      </c>
      <c r="U16" s="226"/>
      <c r="V16" s="238" t="e">
        <f>GETPIVOTDATA("Cuenta número de expedientes",#REF!,"CCAA",$B16,"TramoEdad",V$1)</f>
        <v>#REF!</v>
      </c>
      <c r="W16" s="235" t="e">
        <f t="shared" si="8"/>
        <v>#REF!</v>
      </c>
      <c r="X16" s="226"/>
      <c r="Y16" s="238" t="e">
        <f>GETPIVOTDATA("Cuenta número de expedientes",#REF!,"CCAA",$B16,"TramoEdad",Y$1)</f>
        <v>#REF!</v>
      </c>
      <c r="Z16" s="235" t="e">
        <f t="shared" si="9"/>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f t="shared" si="2"/>
        <v>2409164</v>
      </c>
      <c r="E17" s="186">
        <f t="shared" si="0"/>
        <v>5.1562721384637706</v>
      </c>
      <c r="F17" s="226"/>
      <c r="G17" s="234">
        <f>'3solcasaad'!G17</f>
        <v>1805325</v>
      </c>
      <c r="H17" s="570">
        <f t="shared" si="3"/>
        <v>4.7741191689641118</v>
      </c>
      <c r="I17" s="226"/>
      <c r="J17" s="234">
        <f>'3solcasaad'!J17</f>
        <v>372394</v>
      </c>
      <c r="K17" s="570">
        <f t="shared" si="4"/>
        <v>6.1689811210233119</v>
      </c>
      <c r="L17" s="226"/>
      <c r="M17" s="234">
        <f>'3solcasaad'!M17</f>
        <v>231445</v>
      </c>
      <c r="N17" s="570">
        <f t="shared" si="1"/>
        <v>8.0598064838530501</v>
      </c>
      <c r="O17" s="226"/>
      <c r="P17" s="236" t="e">
        <f t="shared" si="5"/>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f t="shared" si="2"/>
        <v>2026807</v>
      </c>
      <c r="E18" s="186">
        <f t="shared" si="0"/>
        <v>4.3379232232190672</v>
      </c>
      <c r="F18" s="226"/>
      <c r="G18" s="234">
        <f>'3solcasaad'!G18</f>
        <v>1644219</v>
      </c>
      <c r="H18" s="570">
        <f t="shared" si="3"/>
        <v>4.3480799556174112</v>
      </c>
      <c r="I18" s="226"/>
      <c r="J18" s="234">
        <f>'3solcasaad'!J18</f>
        <v>241609</v>
      </c>
      <c r="K18" s="570">
        <f t="shared" si="4"/>
        <v>4.0024311875844436</v>
      </c>
      <c r="L18" s="226"/>
      <c r="M18" s="234">
        <f>'3solcasaad'!M18</f>
        <v>140979</v>
      </c>
      <c r="N18" s="570">
        <f t="shared" si="1"/>
        <v>4.9094318662624774</v>
      </c>
      <c r="O18" s="226"/>
      <c r="P18" s="236" t="e">
        <f t="shared" si="5"/>
        <v>#REF!</v>
      </c>
      <c r="Q18" s="237" t="e">
        <f t="shared" si="6"/>
        <v>#REF!</v>
      </c>
      <c r="R18" s="226"/>
      <c r="S18" s="234" t="e">
        <f>GETPIVOTDATA("Cuenta número de expedientes",#REF!,"CCAA",$B18,"TramoEdad",S$1)</f>
        <v>#REF!</v>
      </c>
      <c r="T18" s="235" t="e">
        <f t="shared" si="7"/>
        <v>#REF!</v>
      </c>
      <c r="U18" s="226"/>
      <c r="V18" s="234" t="e">
        <f>GETPIVOTDATA("Cuenta número de expedientes",#REF!,"CCAA",$B18,"TramoEdad",V$1)</f>
        <v>#REF!</v>
      </c>
      <c r="W18" s="235" t="e">
        <f t="shared" si="8"/>
        <v>#REF!</v>
      </c>
      <c r="X18" s="226"/>
      <c r="Y18" s="234" t="e">
        <f>GETPIVOTDATA("Cuenta número de expedientes",#REF!,"CCAA",$B18,"TramoEdad",Y$1)</f>
        <v>#REF!</v>
      </c>
      <c r="Z18" s="235" t="e">
        <f t="shared" si="9"/>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f t="shared" si="2"/>
        <v>7600065</v>
      </c>
      <c r="E19" s="186">
        <f t="shared" si="0"/>
        <v>16.266224885484615</v>
      </c>
      <c r="F19" s="226"/>
      <c r="G19" s="234">
        <f>'3solcasaad'!G19</f>
        <v>6178644</v>
      </c>
      <c r="H19" s="570">
        <f t="shared" si="3"/>
        <v>16.339209149934277</v>
      </c>
      <c r="I19" s="226"/>
      <c r="J19" s="234">
        <f>'3solcasaad'!J19</f>
        <v>960955</v>
      </c>
      <c r="K19" s="570">
        <f t="shared" si="4"/>
        <v>15.918927945007054</v>
      </c>
      <c r="L19" s="226"/>
      <c r="M19" s="234">
        <f>'3solcasaad'!M19</f>
        <v>460466</v>
      </c>
      <c r="N19" s="570">
        <f t="shared" si="1"/>
        <v>16.035199949853652</v>
      </c>
      <c r="O19" s="226"/>
      <c r="P19" s="236" t="e">
        <f t="shared" si="5"/>
        <v>#REF!</v>
      </c>
      <c r="Q19" s="237" t="e">
        <f t="shared" si="6"/>
        <v>#REF!</v>
      </c>
      <c r="R19" s="226"/>
      <c r="S19" s="234" t="e">
        <f>GETPIVOTDATA("Cuenta número de expedientes",#REF!,"CCAA",$B19,"TramoEdad",S$1)</f>
        <v>#REF!</v>
      </c>
      <c r="T19" s="235" t="e">
        <f t="shared" si="7"/>
        <v>#REF!</v>
      </c>
      <c r="U19" s="226"/>
      <c r="V19" s="234" t="e">
        <f>GETPIVOTDATA("Cuenta número de expedientes",#REF!,"CCAA",$B19,"TramoEdad",V$1)</f>
        <v>#REF!</v>
      </c>
      <c r="W19" s="235" t="e">
        <f t="shared" si="8"/>
        <v>#REF!</v>
      </c>
      <c r="X19" s="226"/>
      <c r="Y19" s="234" t="e">
        <f>GETPIVOTDATA("Cuenta número de expedientes",#REF!,"CCAA",$B19,"TramoEdad",Y$1)</f>
        <v>#REF!</v>
      </c>
      <c r="Z19" s="235" t="e">
        <f t="shared" si="9"/>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f t="shared" si="2"/>
        <v>4963703</v>
      </c>
      <c r="E20" s="186">
        <f t="shared" si="0"/>
        <v>10.623686674094845</v>
      </c>
      <c r="F20" s="226"/>
      <c r="G20" s="234">
        <f>'3solcasaad'!G20</f>
        <v>4017065</v>
      </c>
      <c r="H20" s="570">
        <f t="shared" si="3"/>
        <v>10.622988669339216</v>
      </c>
      <c r="I20" s="226"/>
      <c r="J20" s="234">
        <f>'3solcasaad'!J20</f>
        <v>669229</v>
      </c>
      <c r="K20" s="570">
        <f t="shared" si="4"/>
        <v>11.086271708570251</v>
      </c>
      <c r="L20" s="226"/>
      <c r="M20" s="234">
        <f>'3solcasaad'!M20</f>
        <v>277409</v>
      </c>
      <c r="N20" s="570">
        <f t="shared" si="1"/>
        <v>9.660450028642618</v>
      </c>
      <c r="O20" s="226"/>
      <c r="P20" s="236" t="e">
        <f t="shared" si="5"/>
        <v>#REF!</v>
      </c>
      <c r="Q20" s="237" t="e">
        <f t="shared" si="6"/>
        <v>#REF!</v>
      </c>
      <c r="R20" s="226"/>
      <c r="S20" s="234" t="e">
        <f>GETPIVOTDATA("Cuenta número de expedientes",#REF!,"CCAA",$B20,"TramoEdad",S$1)</f>
        <v>#REF!</v>
      </c>
      <c r="T20" s="235" t="e">
        <f t="shared" si="7"/>
        <v>#REF!</v>
      </c>
      <c r="U20" s="226"/>
      <c r="V20" s="234" t="e">
        <f>GETPIVOTDATA("Cuenta número de expedientes",#REF!,"CCAA",$B20,"TramoEdad",V$1)</f>
        <v>#REF!</v>
      </c>
      <c r="W20" s="235" t="e">
        <f t="shared" si="8"/>
        <v>#REF!</v>
      </c>
      <c r="X20" s="226"/>
      <c r="Y20" s="234" t="e">
        <f>GETPIVOTDATA("Cuenta número de expedientes",#REF!,"CCAA",$B20,"TramoEdad",Y$1)</f>
        <v>#REF!</v>
      </c>
      <c r="Z20" s="235" t="e">
        <f t="shared" si="9"/>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f t="shared" si="2"/>
        <v>1072863</v>
      </c>
      <c r="E21" s="186">
        <f t="shared" si="0"/>
        <v>2.2962212598597094</v>
      </c>
      <c r="F21" s="226"/>
      <c r="G21" s="234">
        <f>'3solcasaad'!G21</f>
        <v>853665</v>
      </c>
      <c r="H21" s="570">
        <f t="shared" si="3"/>
        <v>2.2574873999826894</v>
      </c>
      <c r="I21" s="226"/>
      <c r="J21" s="234">
        <f>'3solcasaad'!J21</f>
        <v>141083</v>
      </c>
      <c r="K21" s="570">
        <f t="shared" si="4"/>
        <v>2.3371438946313097</v>
      </c>
      <c r="L21" s="226"/>
      <c r="M21" s="234">
        <f>'3solcasaad'!M21</f>
        <v>78115</v>
      </c>
      <c r="N21" s="570">
        <f t="shared" si="1"/>
        <v>2.720265218458731</v>
      </c>
      <c r="O21" s="226"/>
      <c r="P21" s="236" t="e">
        <f t="shared" si="5"/>
        <v>#REF!</v>
      </c>
      <c r="Q21" s="237" t="e">
        <f t="shared" si="6"/>
        <v>#REF!</v>
      </c>
      <c r="R21" s="226"/>
      <c r="S21" s="234" t="e">
        <f>GETPIVOTDATA("Cuenta número de expedientes",#REF!,"CCAA",$B21,"TramoEdad",S$1)</f>
        <v>#REF!</v>
      </c>
      <c r="T21" s="235" t="e">
        <f t="shared" si="7"/>
        <v>#REF!</v>
      </c>
      <c r="U21" s="226"/>
      <c r="V21" s="234" t="e">
        <f>GETPIVOTDATA("Cuenta número de expedientes",#REF!,"CCAA",$B21,"TramoEdad",V$1)</f>
        <v>#REF!</v>
      </c>
      <c r="W21" s="235" t="e">
        <f t="shared" si="8"/>
        <v>#REF!</v>
      </c>
      <c r="X21" s="226"/>
      <c r="Y21" s="234" t="e">
        <f>GETPIVOTDATA("Cuenta número de expedientes",#REF!,"CCAA",$B21,"TramoEdad",Y$1)</f>
        <v>#REF!</v>
      </c>
      <c r="Z21" s="235" t="e">
        <f t="shared" si="9"/>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f t="shared" si="2"/>
        <v>2701743</v>
      </c>
      <c r="E22" s="186">
        <f t="shared" si="0"/>
        <v>5.7824714947548292</v>
      </c>
      <c r="F22" s="226"/>
      <c r="G22" s="234">
        <f>'3solcasaad'!G22</f>
        <v>2028813</v>
      </c>
      <c r="H22" s="570">
        <f t="shared" si="3"/>
        <v>5.365125411515149</v>
      </c>
      <c r="I22" s="226"/>
      <c r="J22" s="234">
        <f>'3solcasaad'!J22</f>
        <v>434138</v>
      </c>
      <c r="K22" s="570">
        <f t="shared" si="4"/>
        <v>7.1918159957432684</v>
      </c>
      <c r="L22" s="226"/>
      <c r="M22" s="234">
        <f>'3solcasaad'!M22</f>
        <v>238792</v>
      </c>
      <c r="N22" s="570">
        <f t="shared" si="1"/>
        <v>8.3156573263290952</v>
      </c>
      <c r="O22" s="226"/>
      <c r="P22" s="236" t="e">
        <f t="shared" si="5"/>
        <v>#REF!</v>
      </c>
      <c r="Q22" s="237" t="e">
        <f t="shared" si="6"/>
        <v>#REF!</v>
      </c>
      <c r="R22" s="226"/>
      <c r="S22" s="234" t="e">
        <f>GETPIVOTDATA("Cuenta número de expedientes",#REF!,"CCAA",$B22,"TramoEdad",S$1)</f>
        <v>#REF!</v>
      </c>
      <c r="T22" s="235" t="e">
        <f t="shared" si="7"/>
        <v>#REF!</v>
      </c>
      <c r="U22" s="226"/>
      <c r="V22" s="234" t="e">
        <f>GETPIVOTDATA("Cuenta número de expedientes",#REF!,"CCAA",$B22,"TramoEdad",V$1)</f>
        <v>#REF!</v>
      </c>
      <c r="W22" s="235" t="e">
        <f t="shared" si="8"/>
        <v>#REF!</v>
      </c>
      <c r="X22" s="226"/>
      <c r="Y22" s="234" t="e">
        <f>GETPIVOTDATA("Cuenta número de expedientes",#REF!,"CCAA",$B22,"TramoEdad",Y$1)</f>
        <v>#REF!</v>
      </c>
      <c r="Z22" s="235" t="e">
        <f t="shared" si="9"/>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f t="shared" si="2"/>
        <v>6578079</v>
      </c>
      <c r="E23" s="186">
        <f t="shared" si="0"/>
        <v>14.078894368467079</v>
      </c>
      <c r="F23" s="226"/>
      <c r="G23" s="234">
        <f>'3solcasaad'!G23</f>
        <v>5423824</v>
      </c>
      <c r="H23" s="570">
        <f t="shared" si="3"/>
        <v>14.343113914385279</v>
      </c>
      <c r="I23" s="226"/>
      <c r="J23" s="234">
        <f>'3solcasaad'!J23</f>
        <v>793640</v>
      </c>
      <c r="K23" s="570">
        <f t="shared" si="4"/>
        <v>13.147231633401562</v>
      </c>
      <c r="L23" s="226"/>
      <c r="M23" s="234">
        <f>'3solcasaad'!M23</f>
        <v>360615</v>
      </c>
      <c r="N23" s="570">
        <f t="shared" si="1"/>
        <v>12.55800347890284</v>
      </c>
      <c r="O23" s="226"/>
      <c r="P23" s="236" t="e">
        <f t="shared" si="5"/>
        <v>#REF!</v>
      </c>
      <c r="Q23" s="237" t="e">
        <f t="shared" si="6"/>
        <v>#REF!</v>
      </c>
      <c r="R23" s="226"/>
      <c r="S23" s="234" t="e">
        <f>GETPIVOTDATA("Cuenta número de expedientes",#REF!,"CCAA",$B23,"TramoEdad",S$1)</f>
        <v>#REF!</v>
      </c>
      <c r="T23" s="235" t="e">
        <f t="shared" si="7"/>
        <v>#REF!</v>
      </c>
      <c r="U23" s="226"/>
      <c r="V23" s="234" t="e">
        <f>GETPIVOTDATA("Cuenta número de expedientes",#REF!,"CCAA",$B23,"TramoEdad",V$1)</f>
        <v>#REF!</v>
      </c>
      <c r="W23" s="235" t="e">
        <f t="shared" si="8"/>
        <v>#REF!</v>
      </c>
      <c r="X23" s="226"/>
      <c r="Y23" s="234" t="e">
        <f>GETPIVOTDATA("Cuenta número de expedientes",#REF!,"CCAA",$B23,"TramoEdad",Y$1)</f>
        <v>#REF!</v>
      </c>
      <c r="Z23" s="235" t="e">
        <f t="shared" si="9"/>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f t="shared" si="2"/>
        <v>1478509</v>
      </c>
      <c r="E24" s="186">
        <f t="shared" si="0"/>
        <v>3.1644150266100319</v>
      </c>
      <c r="F24" s="226"/>
      <c r="G24" s="234">
        <f>'3solcasaad'!G24</f>
        <v>1249999</v>
      </c>
      <c r="H24" s="570">
        <f t="shared" si="3"/>
        <v>3.3055788775350536</v>
      </c>
      <c r="I24" s="226"/>
      <c r="J24" s="234">
        <f>'3solcasaad'!J24</f>
        <v>159024</v>
      </c>
      <c r="K24" s="570">
        <f t="shared" si="4"/>
        <v>2.6343497848773372</v>
      </c>
      <c r="L24" s="226"/>
      <c r="M24" s="234">
        <f>'3solcasaad'!M24</f>
        <v>69486</v>
      </c>
      <c r="N24" s="570">
        <f t="shared" si="1"/>
        <v>2.4197701973990067</v>
      </c>
      <c r="O24" s="226"/>
      <c r="P24" s="236" t="e">
        <f t="shared" si="5"/>
        <v>#REF!</v>
      </c>
      <c r="Q24" s="237" t="e">
        <f t="shared" si="6"/>
        <v>#REF!</v>
      </c>
      <c r="R24" s="226"/>
      <c r="S24" s="234" t="e">
        <f>GETPIVOTDATA("Cuenta número de expedientes",#REF!,"CCAA",$B24,"TramoEdad",S$1)</f>
        <v>#REF!</v>
      </c>
      <c r="T24" s="235" t="e">
        <f t="shared" si="7"/>
        <v>#REF!</v>
      </c>
      <c r="U24" s="226"/>
      <c r="V24" s="234" t="e">
        <f>GETPIVOTDATA("Cuenta número de expedientes",#REF!,"CCAA",$B24,"TramoEdad",V$1)</f>
        <v>#REF!</v>
      </c>
      <c r="W24" s="235" t="e">
        <f t="shared" si="8"/>
        <v>#REF!</v>
      </c>
      <c r="X24" s="226"/>
      <c r="Y24" s="234" t="e">
        <f>GETPIVOTDATA("Cuenta número de expedientes",#REF!,"CCAA",$B24,"TramoEdad",Y$1)</f>
        <v>#REF!</v>
      </c>
      <c r="Z24" s="235" t="e">
        <f t="shared" si="9"/>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f t="shared" si="2"/>
        <v>647554</v>
      </c>
      <c r="E25" s="186">
        <f t="shared" si="0"/>
        <v>1.385943276734489</v>
      </c>
      <c r="F25" s="226"/>
      <c r="G25" s="238">
        <f>'3solcasaad'!G25</f>
        <v>521118</v>
      </c>
      <c r="H25" s="570">
        <f t="shared" si="3"/>
        <v>1.3780784252653899</v>
      </c>
      <c r="I25" s="226"/>
      <c r="J25" s="238">
        <f>'3solcasaad'!J25</f>
        <v>84596</v>
      </c>
      <c r="K25" s="570">
        <f t="shared" si="4"/>
        <v>1.4013951001200022</v>
      </c>
      <c r="L25" s="226"/>
      <c r="M25" s="238">
        <f>'3solcasaad'!M25</f>
        <v>41840</v>
      </c>
      <c r="N25" s="570">
        <f t="shared" si="1"/>
        <v>1.4570299781132088</v>
      </c>
      <c r="O25" s="226"/>
      <c r="P25" s="241" t="e">
        <f t="shared" si="5"/>
        <v>#REF!</v>
      </c>
      <c r="Q25" s="237" t="e">
        <f t="shared" si="6"/>
        <v>#REF!</v>
      </c>
      <c r="R25" s="226"/>
      <c r="S25" s="238" t="e">
        <f>GETPIVOTDATA("Cuenta número de expedientes",#REF!,"CCAA",$B25,"TramoEdad",S$1)</f>
        <v>#REF!</v>
      </c>
      <c r="T25" s="235" t="e">
        <f t="shared" si="7"/>
        <v>#REF!</v>
      </c>
      <c r="U25" s="226"/>
      <c r="V25" s="238" t="e">
        <f>GETPIVOTDATA("Cuenta número de expedientes",#REF!,"CCAA",$B25,"TramoEdad",V$1)</f>
        <v>#REF!</v>
      </c>
      <c r="W25" s="235" t="e">
        <f t="shared" si="8"/>
        <v>#REF!</v>
      </c>
      <c r="X25" s="226"/>
      <c r="Y25" s="238" t="e">
        <f>GETPIVOTDATA("Cuenta número de expedientes",#REF!,"CCAA",$B25,"TramoEdad",Y$1)</f>
        <v>#REF!</v>
      </c>
      <c r="Z25" s="235" t="e">
        <f t="shared" si="9"/>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f t="shared" si="2"/>
        <v>2199088</v>
      </c>
      <c r="E26" s="186">
        <f t="shared" si="0"/>
        <v>4.7066518445527237</v>
      </c>
      <c r="F26" s="226"/>
      <c r="G26" s="238">
        <f>'3solcasaad'!G26</f>
        <v>1714987</v>
      </c>
      <c r="H26" s="570">
        <f t="shared" si="3"/>
        <v>4.5352234701365433</v>
      </c>
      <c r="I26" s="226"/>
      <c r="J26" s="238">
        <f>'3solcasaad'!J26</f>
        <v>324460</v>
      </c>
      <c r="K26" s="570">
        <f t="shared" si="4"/>
        <v>5.3749190763740122</v>
      </c>
      <c r="L26" s="226"/>
      <c r="M26" s="238">
        <f>'3solcasaad'!M26</f>
        <v>159641</v>
      </c>
      <c r="N26" s="570">
        <f t="shared" si="1"/>
        <v>5.5593145969400277</v>
      </c>
      <c r="O26" s="226"/>
      <c r="P26" s="241" t="e">
        <f t="shared" si="5"/>
        <v>#REF!</v>
      </c>
      <c r="Q26" s="237" t="e">
        <f t="shared" si="6"/>
        <v>#REF!</v>
      </c>
      <c r="R26" s="226"/>
      <c r="S26" s="238" t="e">
        <f>GETPIVOTDATA("Cuenta número de expedientes",#REF!,"CCAA",$B26,"TramoEdad",S$1)</f>
        <v>#REF!</v>
      </c>
      <c r="T26" s="235" t="e">
        <f t="shared" si="7"/>
        <v>#REF!</v>
      </c>
      <c r="U26" s="226"/>
      <c r="V26" s="238" t="e">
        <f>GETPIVOTDATA("Cuenta número de expedientes",#REF!,"CCAA",$B26,"TramoEdad",V$1)</f>
        <v>#REF!</v>
      </c>
      <c r="W26" s="235" t="e">
        <f t="shared" si="8"/>
        <v>#REF!</v>
      </c>
      <c r="X26" s="226"/>
      <c r="Y26" s="238" t="e">
        <f>GETPIVOTDATA("Cuenta número de expedientes",#REF!,"CCAA",$B26,"TramoEdad",Y$1)</f>
        <v>#REF!</v>
      </c>
      <c r="Z26" s="235" t="e">
        <f t="shared" si="9"/>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f t="shared" si="2"/>
        <v>315675</v>
      </c>
      <c r="E27" s="187">
        <f t="shared" si="0"/>
        <v>0.67563113482915682</v>
      </c>
      <c r="F27" s="226"/>
      <c r="G27" s="238">
        <f>'3solcasaad'!G27</f>
        <v>250290</v>
      </c>
      <c r="H27" s="571">
        <f t="shared" si="3"/>
        <v>0.66188319931315831</v>
      </c>
      <c r="I27" s="226"/>
      <c r="J27" s="238">
        <f>'3solcasaad'!J27</f>
        <v>42318</v>
      </c>
      <c r="K27" s="571">
        <f t="shared" si="4"/>
        <v>0.70102886480304327</v>
      </c>
      <c r="L27" s="226"/>
      <c r="M27" s="238">
        <f>'3solcasaad'!M27</f>
        <v>23067</v>
      </c>
      <c r="N27" s="571">
        <f t="shared" si="1"/>
        <v>0.80328179983597969</v>
      </c>
      <c r="O27" s="226"/>
      <c r="P27" s="241" t="e">
        <f t="shared" si="5"/>
        <v>#REF!</v>
      </c>
      <c r="Q27" s="243" t="e">
        <f t="shared" si="6"/>
        <v>#REF!</v>
      </c>
      <c r="R27" s="226"/>
      <c r="S27" s="238" t="e">
        <f>GETPIVOTDATA("Cuenta número de expedientes",#REF!,"CCAA",$B27,"TramoEdad",S$1)</f>
        <v>#REF!</v>
      </c>
      <c r="T27" s="242" t="e">
        <f t="shared" si="7"/>
        <v>#REF!</v>
      </c>
      <c r="U27" s="226"/>
      <c r="V27" s="238" t="e">
        <f>GETPIVOTDATA("Cuenta número de expedientes",#REF!,"CCAA",$B27,"TramoEdad",V$1)</f>
        <v>#REF!</v>
      </c>
      <c r="W27" s="242" t="e">
        <f t="shared" si="8"/>
        <v>#REF!</v>
      </c>
      <c r="X27" s="226"/>
      <c r="Y27" s="238" t="e">
        <f>GETPIVOTDATA("Cuenta número de expedientes",#REF!,"CCAA",$B27,"TramoEdad",Y$1)</f>
        <v>#REF!</v>
      </c>
      <c r="Z27" s="242" t="e">
        <f t="shared" si="9"/>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f t="shared" si="2"/>
        <v>171528</v>
      </c>
      <c r="E28" s="188">
        <f t="shared" si="0"/>
        <v>0.36711699467799358</v>
      </c>
      <c r="F28" s="226"/>
      <c r="G28" s="245">
        <f>'3solcasaad'!G28</f>
        <v>153112</v>
      </c>
      <c r="H28" s="572">
        <f t="shared" si="3"/>
        <v>0.40489935839720442</v>
      </c>
      <c r="I28" s="226"/>
      <c r="J28" s="245">
        <f>'3solcasaad'!J28</f>
        <v>13498</v>
      </c>
      <c r="K28" s="572">
        <f t="shared" si="4"/>
        <v>0.22360432007919748</v>
      </c>
      <c r="L28" s="226"/>
      <c r="M28" s="245">
        <f>'3solcasaad'!M28</f>
        <v>4918</v>
      </c>
      <c r="N28" s="572">
        <f t="shared" si="1"/>
        <v>0.17126370536235089</v>
      </c>
      <c r="O28" s="226"/>
      <c r="P28" s="247" t="e">
        <f t="shared" si="5"/>
        <v>#REF!</v>
      </c>
      <c r="Q28" s="248" t="e">
        <f t="shared" si="6"/>
        <v>#REF!</v>
      </c>
      <c r="R28" s="226"/>
      <c r="S28" s="245" t="e">
        <f>GETPIVOTDATA("Cuenta número de expedientes",#REF!,"CCAA","Ceuta","TramoEdad",S$1)+GETPIVOTDATA("Cuenta número de expedientes",#REF!,"CCAA","Melilla","TramoEdad",S$1)</f>
        <v>#REF!</v>
      </c>
      <c r="T28" s="246" t="e">
        <f t="shared" si="7"/>
        <v>#REF!</v>
      </c>
      <c r="U28" s="226"/>
      <c r="V28" s="245" t="e">
        <f>GETPIVOTDATA("Cuenta número de expedientes",#REF!,"CCAA","Ceuta","TramoEdad",V$1)+GETPIVOTDATA("Cuenta número de expedientes",#REF!,"CCAA","Melilla","TramoEdad",V$1)</f>
        <v>#REF!</v>
      </c>
      <c r="W28" s="246" t="e">
        <f t="shared" si="8"/>
        <v>#REF!</v>
      </c>
      <c r="X28" s="226"/>
      <c r="Y28" s="245" t="e">
        <f>GETPIVOTDATA("Cuenta número de expedientes",#REF!,"CCAA","Ceuta","TramoEdad",Y$1)+GETPIVOTDATA("Cuenta número de expedientes",#REF!,"CCAA","Melilla","TramoEdad",Y$1)</f>
        <v>#REF!</v>
      </c>
      <c r="Z28" s="246" t="e">
        <f t="shared" si="9"/>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SUM(P11:P28)</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71" t="s">
        <v>227</v>
      </c>
      <c r="C33" s="1071"/>
      <c r="D33" s="1071"/>
      <c r="E33" s="1071"/>
      <c r="F33" s="1071"/>
      <c r="G33" s="1071"/>
      <c r="H33" s="1071"/>
      <c r="I33" s="1071"/>
      <c r="J33" s="1071"/>
      <c r="K33" s="1071"/>
      <c r="L33" s="1071"/>
      <c r="M33" s="1071"/>
      <c r="O33" s="259"/>
    </row>
    <row r="34" spans="2:19" ht="29.25" customHeight="1" x14ac:dyDescent="0.2">
      <c r="B34" s="1078"/>
      <c r="C34" s="1078"/>
      <c r="D34" s="1078"/>
      <c r="E34" s="1078"/>
      <c r="F34" s="1078"/>
      <c r="G34" s="1078"/>
      <c r="H34" s="1078"/>
      <c r="I34" s="1078"/>
      <c r="J34" s="1078"/>
      <c r="K34" s="1078"/>
      <c r="L34" s="1078"/>
      <c r="M34" s="1078"/>
      <c r="N34" s="1078"/>
      <c r="O34" s="1078"/>
      <c r="P34" s="1078"/>
      <c r="Q34" s="262"/>
      <c r="R34" s="262"/>
      <c r="S34" s="262"/>
    </row>
    <row r="35" spans="2:19" ht="4.5" customHeight="1" x14ac:dyDescent="0.2">
      <c r="B35" s="1079"/>
      <c r="C35" s="1079"/>
      <c r="D35" s="1079"/>
      <c r="E35" s="1079"/>
      <c r="F35" s="1079"/>
      <c r="G35" s="1079"/>
      <c r="H35" s="1079"/>
      <c r="I35" s="1079"/>
      <c r="J35" s="1079"/>
      <c r="K35" s="1079"/>
      <c r="L35" s="1079"/>
      <c r="M35" s="1079"/>
      <c r="N35" s="1079"/>
      <c r="O35" s="1079"/>
      <c r="P35" s="1079"/>
      <c r="Q35" s="262"/>
      <c r="R35" s="262"/>
      <c r="S35" s="262"/>
    </row>
    <row r="38" spans="2:19" x14ac:dyDescent="0.2">
      <c r="L38" s="263"/>
      <c r="M38" s="263"/>
      <c r="N38" s="263"/>
    </row>
  </sheetData>
  <mergeCells count="22">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 ref="P7:Q8"/>
    <mergeCell ref="B2:I2"/>
    <mergeCell ref="B3:I3"/>
    <mergeCell ref="B7:B9"/>
    <mergeCell ref="D7:E8"/>
    <mergeCell ref="G7:H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3" zoomScaleNormal="100" workbookViewId="0">
      <selection activeCell="B5" sqref="B5:AC5"/>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72"/>
      <c r="C3" s="1072"/>
      <c r="D3" s="1072"/>
      <c r="E3" s="1072"/>
      <c r="F3" s="1072"/>
      <c r="G3" s="1072"/>
      <c r="H3" s="1072"/>
      <c r="I3" s="1072"/>
      <c r="J3" s="45"/>
      <c r="Q3" s="89"/>
    </row>
    <row r="4" spans="2:30" s="7" customFormat="1" ht="2.25" customHeight="1" x14ac:dyDescent="0.2">
      <c r="B4" s="1045"/>
      <c r="C4" s="1045"/>
      <c r="D4" s="1045"/>
      <c r="E4" s="1045"/>
      <c r="F4" s="1045"/>
      <c r="G4" s="1045"/>
      <c r="H4" s="1045"/>
      <c r="I4" s="1045"/>
      <c r="J4" s="1045"/>
      <c r="K4" s="1045"/>
      <c r="L4" s="1045"/>
      <c r="M4" s="1045"/>
      <c r="N4" s="1045"/>
      <c r="O4" s="1045"/>
      <c r="P4" s="1045"/>
      <c r="Q4" s="1045"/>
      <c r="R4" s="1045"/>
      <c r="S4" s="1045"/>
      <c r="T4" s="1045"/>
    </row>
    <row r="5" spans="2:30" s="7" customFormat="1" ht="16.5" customHeight="1" x14ac:dyDescent="0.2">
      <c r="B5" s="1045" t="s">
        <v>441</v>
      </c>
      <c r="C5" s="1045"/>
      <c r="D5" s="1045"/>
      <c r="E5" s="1045"/>
      <c r="F5" s="1045"/>
      <c r="G5" s="1045"/>
      <c r="H5" s="1045"/>
      <c r="I5" s="1045"/>
      <c r="J5" s="1045"/>
      <c r="K5" s="1045"/>
      <c r="L5" s="1045"/>
      <c r="M5" s="1045"/>
      <c r="N5" s="1045"/>
      <c r="O5" s="1045"/>
      <c r="P5" s="1045"/>
      <c r="Q5" s="1045"/>
      <c r="R5" s="1045"/>
      <c r="S5" s="1045"/>
      <c r="T5" s="1045"/>
      <c r="U5" s="1045"/>
      <c r="V5" s="1045"/>
      <c r="W5" s="1045"/>
      <c r="X5" s="1045"/>
      <c r="Y5" s="1045"/>
      <c r="Z5" s="1045"/>
      <c r="AA5" s="1045"/>
      <c r="AB5" s="1045"/>
      <c r="AC5" s="1045"/>
    </row>
    <row r="6" spans="2:30" s="7" customFormat="1" ht="14.25" customHeight="1" x14ac:dyDescent="0.2">
      <c r="B6" s="1049" t="str">
        <f>porsaad!B6</f>
        <v>Situación a 30 de noviembre de 2023</v>
      </c>
      <c r="C6" s="1049"/>
      <c r="D6" s="1049"/>
      <c r="E6" s="1049"/>
      <c r="F6" s="1049"/>
      <c r="G6" s="1049"/>
      <c r="H6" s="1049"/>
      <c r="I6" s="1049"/>
      <c r="J6" s="1049"/>
      <c r="K6" s="1049"/>
      <c r="L6" s="1049"/>
      <c r="M6" s="1049"/>
      <c r="N6" s="1049"/>
      <c r="O6" s="1049"/>
      <c r="P6" s="1049"/>
      <c r="Q6" s="1049"/>
      <c r="R6" s="1049"/>
      <c r="S6" s="1049"/>
      <c r="T6" s="1049"/>
      <c r="U6" s="1049"/>
      <c r="V6" s="1049"/>
      <c r="W6" s="1049"/>
      <c r="X6" s="1049"/>
      <c r="Y6" s="1049"/>
      <c r="Z6" s="1049"/>
      <c r="AA6" s="1049"/>
      <c r="AB6" s="1049"/>
      <c r="AC6" s="1049"/>
    </row>
    <row r="7" spans="2:30" s="517" customFormat="1" ht="5.25" customHeight="1" x14ac:dyDescent="0.2"/>
    <row r="8" spans="2:30" s="519" customFormat="1" ht="21.75" customHeight="1" x14ac:dyDescent="0.2">
      <c r="B8" s="1132" t="s">
        <v>30</v>
      </c>
      <c r="D8" s="1132" t="s">
        <v>120</v>
      </c>
      <c r="E8" s="1132" t="s">
        <v>29</v>
      </c>
      <c r="F8" s="1132"/>
      <c r="G8" s="1132"/>
      <c r="H8" s="1132"/>
      <c r="I8" s="1132"/>
      <c r="J8" s="1132"/>
      <c r="K8" s="1132"/>
      <c r="L8" s="1132"/>
      <c r="M8" s="1132"/>
      <c r="N8" s="1132"/>
      <c r="O8" s="1132"/>
      <c r="P8" s="1132"/>
      <c r="Q8" s="1132"/>
      <c r="R8" s="1132"/>
      <c r="S8" s="1132"/>
    </row>
    <row r="9" spans="2:30" s="519" customFormat="1" ht="21.75" customHeight="1" x14ac:dyDescent="0.2">
      <c r="B9" s="1132"/>
      <c r="D9" s="1132"/>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32"/>
      <c r="D10" s="1132"/>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33" t="s">
        <v>27</v>
      </c>
      <c r="D12" s="526" t="s">
        <v>34</v>
      </c>
      <c r="E12" s="527">
        <f>'46perfpbsaad'!E12</f>
        <v>466</v>
      </c>
      <c r="F12" s="526"/>
      <c r="G12" s="527">
        <f>'46perfpbsaad'!H12</f>
        <v>9653</v>
      </c>
      <c r="H12" s="526"/>
      <c r="I12" s="527">
        <f>'46perfpbsaad'!K12</f>
        <v>6041</v>
      </c>
      <c r="J12" s="526"/>
      <c r="K12" s="527">
        <f>'46perfpbsaad'!N12</f>
        <v>8995</v>
      </c>
      <c r="L12" s="526"/>
      <c r="M12" s="527">
        <f>'46perfpbsaad'!Q12</f>
        <v>8273</v>
      </c>
      <c r="N12" s="526"/>
      <c r="O12" s="527">
        <f>'46perfpbsaad'!T12</f>
        <v>11164</v>
      </c>
      <c r="P12" s="526"/>
      <c r="Q12" s="527">
        <f>'46perfpbsaad'!W12</f>
        <v>37696</v>
      </c>
      <c r="R12" s="526"/>
      <c r="S12" s="527">
        <f>'46perfpbsaad'!Z12</f>
        <v>177795</v>
      </c>
      <c r="T12" s="528"/>
      <c r="V12" s="529">
        <f>E12/E$15</f>
        <v>0.34064327485380119</v>
      </c>
      <c r="W12" s="529">
        <f>G12/G$15</f>
        <v>0.34593606651376146</v>
      </c>
      <c r="X12" s="529">
        <f>I12/I$15</f>
        <v>0.3057340958550534</v>
      </c>
      <c r="Y12" s="529">
        <f>K12/K$15</f>
        <v>0.31617983057400961</v>
      </c>
      <c r="Z12" s="529">
        <f>M12/M$15</f>
        <v>0.26502434648897999</v>
      </c>
      <c r="AA12" s="529">
        <f>O12/O$15</f>
        <v>0.22668480578285854</v>
      </c>
      <c r="AB12" s="529">
        <f>Q12/Q$15</f>
        <v>0.22645952732821492</v>
      </c>
      <c r="AC12" s="529">
        <f>S12/S$15</f>
        <v>0.31567257193382409</v>
      </c>
      <c r="AD12" s="529"/>
    </row>
    <row r="13" spans="2:30" s="525" customFormat="1" ht="21" customHeight="1" x14ac:dyDescent="0.2">
      <c r="B13" s="1133"/>
      <c r="D13" s="526" t="s">
        <v>52</v>
      </c>
      <c r="E13" s="527">
        <f>'46perfpbsaad'!E13</f>
        <v>643</v>
      </c>
      <c r="F13" s="526"/>
      <c r="G13" s="527">
        <f>'46perfpbsaad'!H13</f>
        <v>10787</v>
      </c>
      <c r="H13" s="526"/>
      <c r="I13" s="527">
        <f>'46perfpbsaad'!K13</f>
        <v>7540</v>
      </c>
      <c r="J13" s="526"/>
      <c r="K13" s="527">
        <f>'46perfpbsaad'!N13</f>
        <v>11109</v>
      </c>
      <c r="L13" s="526"/>
      <c r="M13" s="527">
        <f>'46perfpbsaad'!Q13</f>
        <v>12247</v>
      </c>
      <c r="N13" s="526"/>
      <c r="O13" s="527">
        <f>'46perfpbsaad'!T13</f>
        <v>19393</v>
      </c>
      <c r="P13" s="526"/>
      <c r="Q13" s="527">
        <f>'46perfpbsaad'!W13</f>
        <v>62006</v>
      </c>
      <c r="R13" s="526"/>
      <c r="S13" s="527">
        <f>'46perfpbsaad'!Z13</f>
        <v>216498</v>
      </c>
      <c r="T13" s="528"/>
      <c r="V13" s="529">
        <f>E13/E$15</f>
        <v>0.47002923976608185</v>
      </c>
      <c r="W13" s="529">
        <f>G13/G$15</f>
        <v>0.38657540137614677</v>
      </c>
      <c r="X13" s="529">
        <f>I13/I$15</f>
        <v>0.38159825902120553</v>
      </c>
      <c r="Y13" s="529">
        <f>K13/K$15</f>
        <v>0.39048824211747335</v>
      </c>
      <c r="Z13" s="529">
        <f>M13/M$15</f>
        <v>0.39233085597129674</v>
      </c>
      <c r="AA13" s="529">
        <f>O13/O$15</f>
        <v>0.39377449288310423</v>
      </c>
      <c r="AB13" s="529">
        <f>Q13/Q$15</f>
        <v>0.37250237297095962</v>
      </c>
      <c r="AC13" s="529">
        <f>S13/S$15</f>
        <v>0.38438921498652406</v>
      </c>
      <c r="AD13" s="529"/>
    </row>
    <row r="14" spans="2:30" s="525" customFormat="1" ht="21" customHeight="1" x14ac:dyDescent="0.2">
      <c r="B14" s="1133"/>
      <c r="D14" s="526" t="s">
        <v>53</v>
      </c>
      <c r="E14" s="527">
        <f>'46perfpbsaad'!E14</f>
        <v>259</v>
      </c>
      <c r="F14" s="526"/>
      <c r="G14" s="527">
        <f>'46perfpbsaad'!H14</f>
        <v>7464</v>
      </c>
      <c r="H14" s="526"/>
      <c r="I14" s="527">
        <f>'46perfpbsaad'!K14</f>
        <v>6178</v>
      </c>
      <c r="J14" s="526"/>
      <c r="K14" s="527">
        <f>'46perfpbsaad'!N14</f>
        <v>8345</v>
      </c>
      <c r="L14" s="526"/>
      <c r="M14" s="527">
        <f>'46perfpbsaad'!Q14</f>
        <v>10696</v>
      </c>
      <c r="N14" s="526"/>
      <c r="O14" s="527">
        <f>'46perfpbsaad'!T14</f>
        <v>18692</v>
      </c>
      <c r="P14" s="526"/>
      <c r="Q14" s="527">
        <f>'46perfpbsaad'!W14</f>
        <v>66756</v>
      </c>
      <c r="R14" s="526"/>
      <c r="S14" s="527">
        <f>'46perfpbsaad'!Z14</f>
        <v>168933</v>
      </c>
      <c r="T14" s="528"/>
      <c r="V14" s="529">
        <f>E14/E$15</f>
        <v>0.18932748538011696</v>
      </c>
      <c r="W14" s="529">
        <f>G14/G$15</f>
        <v>0.26748853211009177</v>
      </c>
      <c r="X14" s="529">
        <f>I14/I$15</f>
        <v>0.31266764512374107</v>
      </c>
      <c r="Y14" s="529">
        <f>K14/K$15</f>
        <v>0.29333192730851698</v>
      </c>
      <c r="Z14" s="529">
        <f>M14/M$15</f>
        <v>0.34264479753972321</v>
      </c>
      <c r="AA14" s="529">
        <f>O14/O$15</f>
        <v>0.37954070133403722</v>
      </c>
      <c r="AB14" s="529">
        <f>Q14/Q$15</f>
        <v>0.40103809970082543</v>
      </c>
      <c r="AC14" s="529">
        <f>S14/S$15</f>
        <v>0.29993821307965185</v>
      </c>
      <c r="AD14" s="529"/>
    </row>
    <row r="15" spans="2:30" s="525" customFormat="1" ht="21" customHeight="1" x14ac:dyDescent="0.2">
      <c r="B15" s="1133"/>
      <c r="D15" s="530" t="s">
        <v>71</v>
      </c>
      <c r="E15" s="527">
        <f>'46perfpbsaad'!E15</f>
        <v>1368</v>
      </c>
      <c r="F15" s="526"/>
      <c r="G15" s="527">
        <f>SUM(G12:G14)</f>
        <v>27904</v>
      </c>
      <c r="H15" s="527">
        <f t="shared" ref="H15:T15" si="0">SUM(H12:H14)</f>
        <v>0</v>
      </c>
      <c r="I15" s="527">
        <f t="shared" si="0"/>
        <v>19759</v>
      </c>
      <c r="J15" s="527">
        <f t="shared" si="0"/>
        <v>0</v>
      </c>
      <c r="K15" s="527">
        <f t="shared" si="0"/>
        <v>28449</v>
      </c>
      <c r="L15" s="527">
        <f t="shared" si="0"/>
        <v>0</v>
      </c>
      <c r="M15" s="527">
        <f t="shared" si="0"/>
        <v>31216</v>
      </c>
      <c r="N15" s="527">
        <f t="shared" si="0"/>
        <v>0</v>
      </c>
      <c r="O15" s="527">
        <f t="shared" si="0"/>
        <v>49249</v>
      </c>
      <c r="P15" s="527">
        <f t="shared" si="0"/>
        <v>0</v>
      </c>
      <c r="Q15" s="527">
        <f t="shared" si="0"/>
        <v>166458</v>
      </c>
      <c r="R15" s="527">
        <f t="shared" si="0"/>
        <v>0</v>
      </c>
      <c r="S15" s="527">
        <f t="shared" si="0"/>
        <v>563226</v>
      </c>
      <c r="T15" s="527">
        <f t="shared" si="0"/>
        <v>0</v>
      </c>
      <c r="V15" s="529"/>
    </row>
    <row r="16" spans="2:30" s="525" customFormat="1" ht="21" customHeight="1" x14ac:dyDescent="0.2">
      <c r="B16" s="1133" t="s">
        <v>26</v>
      </c>
      <c r="D16" s="526" t="s">
        <v>34</v>
      </c>
      <c r="E16" s="527">
        <f>'46perfpbsaad'!E16</f>
        <v>585</v>
      </c>
      <c r="F16" s="526"/>
      <c r="G16" s="527">
        <f>'46perfpbsaad'!H16</f>
        <v>20039</v>
      </c>
      <c r="H16" s="526"/>
      <c r="I16" s="527">
        <f>'46perfpbsaad'!K16</f>
        <v>9177</v>
      </c>
      <c r="J16" s="526"/>
      <c r="K16" s="527">
        <f>'46perfpbsaad'!N16</f>
        <v>11049</v>
      </c>
      <c r="L16" s="526"/>
      <c r="M16" s="527">
        <f>'46perfpbsaad'!Q16</f>
        <v>9366</v>
      </c>
      <c r="N16" s="526"/>
      <c r="O16" s="527">
        <f>'46perfpbsaad'!T16</f>
        <v>12197</v>
      </c>
      <c r="P16" s="526"/>
      <c r="Q16" s="527">
        <f>'46perfpbsaad'!W16</f>
        <v>27484</v>
      </c>
      <c r="R16" s="526"/>
      <c r="S16" s="527">
        <f>'46perfpbsaad'!Z16</f>
        <v>54771</v>
      </c>
      <c r="T16" s="528"/>
      <c r="V16" s="529">
        <f>E16/E$19</f>
        <v>0.31880108991825612</v>
      </c>
      <c r="W16" s="529">
        <f>G16/G$19</f>
        <v>0.31878271106091216</v>
      </c>
      <c r="X16" s="529">
        <f>I16/I$19</f>
        <v>0.29456891570905824</v>
      </c>
      <c r="Y16" s="529">
        <f>K16/K$19</f>
        <v>0.2941458349972047</v>
      </c>
      <c r="Z16" s="529">
        <f>M16/M$19</f>
        <v>0.25727235269880511</v>
      </c>
      <c r="AA16" s="529">
        <f>O16/O$19</f>
        <v>0.23742043485877795</v>
      </c>
      <c r="AB16" s="529">
        <f>Q16/Q$19</f>
        <v>0.26846660284837948</v>
      </c>
      <c r="AC16" s="529">
        <f>S16/S$19</f>
        <v>0.28902444816177053</v>
      </c>
    </row>
    <row r="17" spans="2:29" s="525" customFormat="1" ht="21" customHeight="1" x14ac:dyDescent="0.2">
      <c r="B17" s="1133"/>
      <c r="D17" s="526" t="s">
        <v>52</v>
      </c>
      <c r="E17" s="527">
        <f>'46perfpbsaad'!E17</f>
        <v>881</v>
      </c>
      <c r="F17" s="526"/>
      <c r="G17" s="527">
        <f>'46perfpbsaad'!H17</f>
        <v>26058</v>
      </c>
      <c r="H17" s="526"/>
      <c r="I17" s="527">
        <f>'46perfpbsaad'!K17</f>
        <v>11587</v>
      </c>
      <c r="J17" s="526"/>
      <c r="K17" s="527">
        <f>'46perfpbsaad'!N17</f>
        <v>14686</v>
      </c>
      <c r="L17" s="526"/>
      <c r="M17" s="527">
        <f>'46perfpbsaad'!Q17</f>
        <v>14567</v>
      </c>
      <c r="N17" s="526"/>
      <c r="O17" s="527">
        <f>'46perfpbsaad'!T17</f>
        <v>20916</v>
      </c>
      <c r="P17" s="526"/>
      <c r="Q17" s="527">
        <f>'46perfpbsaad'!W17</f>
        <v>40374</v>
      </c>
      <c r="R17" s="526"/>
      <c r="S17" s="527">
        <f>'46perfpbsaad'!Z17</f>
        <v>71817</v>
      </c>
      <c r="T17" s="528"/>
      <c r="V17" s="529">
        <f>E17/E$19</f>
        <v>0.48010899182561306</v>
      </c>
      <c r="W17" s="529">
        <f>G17/G$19</f>
        <v>0.41453365361670991</v>
      </c>
      <c r="X17" s="529">
        <f>I17/I$19</f>
        <v>0.37192655838736599</v>
      </c>
      <c r="Y17" s="529">
        <f>K17/K$19</f>
        <v>0.39096983733993557</v>
      </c>
      <c r="Z17" s="529">
        <f>M17/M$19</f>
        <v>0.40013734377145999</v>
      </c>
      <c r="AA17" s="529">
        <f>O17/O$19</f>
        <v>0.40713993732116094</v>
      </c>
      <c r="AB17" s="529">
        <f>Q17/Q$19</f>
        <v>0.39437747865669015</v>
      </c>
      <c r="AC17" s="529">
        <f>S17/S$19</f>
        <v>0.3789755307303842</v>
      </c>
    </row>
    <row r="18" spans="2:29" s="525" customFormat="1" ht="21" customHeight="1" x14ac:dyDescent="0.2">
      <c r="B18" s="1133"/>
      <c r="D18" s="526" t="s">
        <v>53</v>
      </c>
      <c r="E18" s="527">
        <f>'46perfpbsaad'!E18</f>
        <v>369</v>
      </c>
      <c r="F18" s="526"/>
      <c r="G18" s="527">
        <f>'46perfpbsaad'!H18</f>
        <v>16764</v>
      </c>
      <c r="H18" s="526"/>
      <c r="I18" s="527">
        <f>'46perfpbsaad'!K18</f>
        <v>10390</v>
      </c>
      <c r="J18" s="526"/>
      <c r="K18" s="527">
        <f>'46perfpbsaad'!N18</f>
        <v>11828</v>
      </c>
      <c r="L18" s="526"/>
      <c r="M18" s="527">
        <f>'46perfpbsaad'!Q18</f>
        <v>12472</v>
      </c>
      <c r="N18" s="526"/>
      <c r="O18" s="527">
        <f>'46perfpbsaad'!T18</f>
        <v>18260</v>
      </c>
      <c r="P18" s="526"/>
      <c r="Q18" s="527">
        <f>'46perfpbsaad'!W18</f>
        <v>34516</v>
      </c>
      <c r="R18" s="526"/>
      <c r="S18" s="527">
        <f>'46perfpbsaad'!Z18</f>
        <v>62915</v>
      </c>
      <c r="T18" s="528"/>
      <c r="V18" s="529">
        <f>E18/E$19</f>
        <v>0.20108991825613079</v>
      </c>
      <c r="W18" s="529">
        <f>G18/G$19</f>
        <v>0.26668363532237793</v>
      </c>
      <c r="X18" s="529">
        <f>I18/I$19</f>
        <v>0.33350452590357577</v>
      </c>
      <c r="Y18" s="529">
        <f>K18/K$19</f>
        <v>0.31488432766285973</v>
      </c>
      <c r="Z18" s="529">
        <f>M18/M$19</f>
        <v>0.34259030352973491</v>
      </c>
      <c r="AA18" s="529">
        <f>O18/O$19</f>
        <v>0.35543962782006111</v>
      </c>
      <c r="AB18" s="529">
        <f>Q18/Q$19</f>
        <v>0.33715591849493037</v>
      </c>
      <c r="AC18" s="529">
        <f>S18/S$19</f>
        <v>0.33200002110784527</v>
      </c>
    </row>
    <row r="19" spans="2:29" s="525" customFormat="1" ht="21" customHeight="1" x14ac:dyDescent="0.2">
      <c r="B19" s="1133"/>
      <c r="D19" s="530" t="s">
        <v>71</v>
      </c>
      <c r="E19" s="527">
        <f>'46perfpbsaad'!E19</f>
        <v>1835</v>
      </c>
      <c r="F19" s="526"/>
      <c r="G19" s="527">
        <f>SUM(G16:G18)</f>
        <v>62861</v>
      </c>
      <c r="H19" s="527">
        <f t="shared" ref="H19:T19" si="1">SUM(H16:H18)</f>
        <v>0</v>
      </c>
      <c r="I19" s="527">
        <f t="shared" si="1"/>
        <v>31154</v>
      </c>
      <c r="J19" s="527">
        <f t="shared" si="1"/>
        <v>0</v>
      </c>
      <c r="K19" s="527">
        <f t="shared" si="1"/>
        <v>37563</v>
      </c>
      <c r="L19" s="527">
        <f t="shared" si="1"/>
        <v>0</v>
      </c>
      <c r="M19" s="527">
        <f t="shared" si="1"/>
        <v>36405</v>
      </c>
      <c r="N19" s="527">
        <f t="shared" si="1"/>
        <v>0</v>
      </c>
      <c r="O19" s="527">
        <f t="shared" si="1"/>
        <v>51373</v>
      </c>
      <c r="P19" s="527">
        <f t="shared" si="1"/>
        <v>0</v>
      </c>
      <c r="Q19" s="527">
        <f t="shared" si="1"/>
        <v>102374</v>
      </c>
      <c r="R19" s="527">
        <f t="shared" si="1"/>
        <v>0</v>
      </c>
      <c r="S19" s="527">
        <f t="shared" si="1"/>
        <v>189503</v>
      </c>
      <c r="T19" s="527">
        <f t="shared" si="1"/>
        <v>0</v>
      </c>
      <c r="V19" s="529"/>
    </row>
    <row r="20" spans="2:29" s="521" customFormat="1" ht="3" customHeight="1" x14ac:dyDescent="0.2">
      <c r="B20" s="531"/>
      <c r="C20" s="519"/>
      <c r="D20" s="528"/>
      <c r="E20" s="532"/>
      <c r="F20" s="528"/>
      <c r="G20" s="532"/>
      <c r="H20" s="532"/>
      <c r="I20" s="532"/>
      <c r="J20" s="532"/>
      <c r="K20" s="532"/>
      <c r="L20" s="532"/>
      <c r="M20" s="532"/>
      <c r="N20" s="532"/>
      <c r="O20" s="532"/>
      <c r="P20" s="532"/>
      <c r="Q20" s="532"/>
      <c r="R20" s="532"/>
      <c r="S20" s="532"/>
      <c r="T20" s="532"/>
    </row>
    <row r="21" spans="2:29" s="533" customFormat="1" ht="18" customHeight="1" x14ac:dyDescent="0.2">
      <c r="B21" s="1132" t="s">
        <v>3</v>
      </c>
      <c r="C21" s="1132"/>
      <c r="D21" s="1132"/>
      <c r="E21" s="532">
        <f>'46perfpbsaad'!E21</f>
        <v>3203</v>
      </c>
      <c r="F21" s="528"/>
      <c r="G21" s="532">
        <f>G15+G19</f>
        <v>90765</v>
      </c>
      <c r="H21" s="532">
        <f t="shared" ref="H21:T21" si="2">H15+H19</f>
        <v>0</v>
      </c>
      <c r="I21" s="532">
        <f t="shared" si="2"/>
        <v>50913</v>
      </c>
      <c r="J21" s="532">
        <f t="shared" si="2"/>
        <v>0</v>
      </c>
      <c r="K21" s="532">
        <f t="shared" si="2"/>
        <v>66012</v>
      </c>
      <c r="L21" s="532">
        <f t="shared" si="2"/>
        <v>0</v>
      </c>
      <c r="M21" s="532">
        <f t="shared" si="2"/>
        <v>67621</v>
      </c>
      <c r="N21" s="532">
        <f t="shared" si="2"/>
        <v>0</v>
      </c>
      <c r="O21" s="532">
        <f t="shared" si="2"/>
        <v>100622</v>
      </c>
      <c r="P21" s="532">
        <f t="shared" si="2"/>
        <v>0</v>
      </c>
      <c r="Q21" s="532">
        <f t="shared" si="2"/>
        <v>268832</v>
      </c>
      <c r="R21" s="532">
        <f t="shared" si="2"/>
        <v>0</v>
      </c>
      <c r="S21" s="532">
        <f t="shared" si="2"/>
        <v>752729</v>
      </c>
      <c r="T21" s="532">
        <f t="shared" si="2"/>
        <v>0</v>
      </c>
    </row>
    <row r="22" spans="2:29" s="536" customFormat="1" ht="5.25" customHeight="1" x14ac:dyDescent="0.2">
      <c r="B22" s="534"/>
      <c r="C22" s="534"/>
      <c r="D22" s="534"/>
      <c r="E22" s="534"/>
      <c r="F22" s="534"/>
      <c r="G22" s="534"/>
      <c r="H22" s="534"/>
      <c r="I22" s="534"/>
      <c r="J22" s="534"/>
      <c r="K22" s="534"/>
      <c r="L22" s="535"/>
    </row>
    <row r="23" spans="2:29" s="536" customFormat="1" ht="5.25" customHeight="1" x14ac:dyDescent="0.2">
      <c r="B23" s="534"/>
      <c r="C23" s="534"/>
      <c r="D23" s="534"/>
      <c r="E23" s="534"/>
      <c r="F23" s="534"/>
      <c r="G23" s="534"/>
      <c r="H23" s="534"/>
      <c r="I23" s="534"/>
      <c r="J23" s="534"/>
      <c r="K23" s="534"/>
      <c r="L23" s="535"/>
    </row>
    <row r="24" spans="2:29" s="536" customFormat="1" ht="12.75" customHeight="1" x14ac:dyDescent="0.2">
      <c r="B24" s="538"/>
      <c r="C24" s="538"/>
      <c r="D24" s="538"/>
      <c r="E24" s="538"/>
      <c r="F24" s="538"/>
      <c r="G24" s="538"/>
      <c r="H24" s="538"/>
      <c r="I24" s="538"/>
      <c r="J24" s="538"/>
      <c r="K24" s="538"/>
      <c r="L24" s="538"/>
    </row>
    <row r="25" spans="2:29" s="524" customFormat="1" ht="24.75" customHeight="1" x14ac:dyDescent="0.2">
      <c r="B25" s="539"/>
      <c r="C25" s="539"/>
      <c r="D25" s="539"/>
      <c r="E25" s="539"/>
      <c r="F25" s="539"/>
      <c r="G25" s="539"/>
      <c r="H25" s="539"/>
      <c r="I25" s="539"/>
      <c r="J25" s="539"/>
      <c r="K25" s="539"/>
      <c r="L25" s="539"/>
    </row>
    <row r="26" spans="2:29" s="524" customFormat="1" ht="10.5" x14ac:dyDescent="0.2">
      <c r="B26" s="721"/>
      <c r="C26" s="721"/>
      <c r="D26" s="721"/>
      <c r="E26" s="721"/>
      <c r="F26" s="722"/>
      <c r="G26" s="722"/>
      <c r="H26" s="722"/>
      <c r="I26" s="722"/>
      <c r="J26" s="722"/>
      <c r="K26" s="722"/>
      <c r="L26" s="722"/>
      <c r="M26" s="717"/>
      <c r="N26" s="717"/>
      <c r="O26" s="717"/>
      <c r="P26" s="717"/>
      <c r="Q26" s="717"/>
      <c r="R26" s="717"/>
      <c r="S26" s="717"/>
      <c r="T26" s="717"/>
      <c r="U26" s="717"/>
      <c r="V26" s="717"/>
      <c r="W26" s="717"/>
      <c r="X26" s="717"/>
      <c r="Y26" s="717"/>
      <c r="Z26" s="717"/>
      <c r="AA26" s="717"/>
      <c r="AB26" s="717"/>
      <c r="AC26" s="717"/>
    </row>
    <row r="27" spans="2:29" s="536" customFormat="1" x14ac:dyDescent="0.2">
      <c r="B27" s="537"/>
      <c r="C27" s="537"/>
      <c r="D27" s="537"/>
      <c r="E27" s="537"/>
      <c r="F27" s="537"/>
      <c r="G27" s="537"/>
      <c r="H27" s="537"/>
      <c r="I27" s="537"/>
      <c r="J27" s="537"/>
      <c r="K27" s="537"/>
      <c r="L27" s="537"/>
      <c r="M27" s="135"/>
      <c r="N27" s="135"/>
      <c r="O27" s="135"/>
      <c r="P27" s="135"/>
      <c r="Q27" s="135"/>
      <c r="R27" s="135"/>
      <c r="S27" s="135"/>
      <c r="T27" s="135"/>
      <c r="U27" s="135"/>
      <c r="V27" s="135"/>
      <c r="W27" s="135"/>
      <c r="X27" s="135"/>
      <c r="Y27" s="135"/>
      <c r="Z27" s="135"/>
      <c r="AA27" s="135"/>
      <c r="AB27" s="135"/>
      <c r="AC27" s="135"/>
    </row>
    <row r="28" spans="2:29" s="536" customFormat="1" x14ac:dyDescent="0.2">
      <c r="B28" s="537"/>
      <c r="C28" s="537"/>
      <c r="D28" s="537"/>
      <c r="E28" s="537"/>
      <c r="F28" s="537"/>
      <c r="G28" s="537"/>
      <c r="H28" s="537"/>
      <c r="I28" s="537"/>
      <c r="J28" s="537"/>
      <c r="K28" s="537"/>
      <c r="L28" s="537"/>
      <c r="M28" s="135"/>
      <c r="N28" s="135"/>
      <c r="O28" s="135"/>
      <c r="P28" s="135"/>
      <c r="Q28" s="135"/>
      <c r="R28" s="135"/>
      <c r="S28" s="135"/>
      <c r="T28" s="135"/>
      <c r="U28" s="135"/>
      <c r="V28" s="135"/>
      <c r="W28" s="135"/>
      <c r="X28" s="135"/>
      <c r="Y28" s="135"/>
      <c r="Z28" s="135"/>
      <c r="AA28" s="135"/>
      <c r="AB28" s="135"/>
      <c r="AC28" s="135"/>
    </row>
    <row r="29" spans="2:29" s="135" customFormat="1" x14ac:dyDescent="0.2">
      <c r="B29" s="537"/>
      <c r="C29" s="537"/>
      <c r="D29" s="537"/>
      <c r="E29" s="537"/>
      <c r="F29" s="537"/>
      <c r="G29" s="537"/>
      <c r="H29" s="537"/>
      <c r="I29" s="537"/>
      <c r="J29" s="537"/>
      <c r="K29" s="537"/>
      <c r="L29" s="537"/>
    </row>
    <row r="30" spans="2:29" s="135" customFormat="1" x14ac:dyDescent="0.2">
      <c r="B30" s="537"/>
      <c r="C30" s="537"/>
      <c r="D30" s="537"/>
      <c r="E30" s="537"/>
      <c r="F30" s="537"/>
      <c r="G30" s="537"/>
      <c r="H30" s="537"/>
      <c r="I30" s="537"/>
      <c r="J30" s="537"/>
      <c r="K30" s="537"/>
      <c r="L30" s="537"/>
    </row>
    <row r="31" spans="2:29" s="135" customFormat="1" x14ac:dyDescent="0.2">
      <c r="B31" s="537"/>
      <c r="C31" s="537"/>
      <c r="D31" s="537"/>
      <c r="E31" s="537"/>
      <c r="F31" s="537"/>
      <c r="G31" s="537"/>
      <c r="H31" s="537"/>
      <c r="I31" s="537"/>
      <c r="J31" s="537"/>
      <c r="K31" s="537"/>
      <c r="L31" s="537"/>
    </row>
    <row r="32" spans="2:29" s="135" customFormat="1" x14ac:dyDescent="0.2">
      <c r="B32" s="537"/>
      <c r="C32" s="537"/>
      <c r="D32" s="537"/>
      <c r="E32" s="537"/>
      <c r="F32" s="537"/>
      <c r="G32" s="537"/>
      <c r="H32" s="537"/>
      <c r="I32" s="537"/>
      <c r="J32" s="537"/>
      <c r="K32" s="537"/>
      <c r="L32" s="537"/>
    </row>
    <row r="33" spans="2:29" s="19" customFormat="1" x14ac:dyDescent="0.2">
      <c r="B33" s="537"/>
      <c r="C33" s="537"/>
      <c r="D33" s="537"/>
      <c r="E33" s="537"/>
      <c r="F33" s="537"/>
      <c r="G33" s="537"/>
      <c r="H33" s="537"/>
      <c r="I33" s="537"/>
      <c r="J33" s="537"/>
      <c r="K33" s="537"/>
      <c r="L33" s="537"/>
      <c r="M33" s="135"/>
      <c r="N33" s="135"/>
      <c r="O33" s="135"/>
      <c r="P33" s="135"/>
      <c r="Q33" s="135"/>
      <c r="R33" s="135"/>
      <c r="S33" s="135"/>
      <c r="T33" s="135"/>
      <c r="U33" s="135"/>
      <c r="V33" s="135"/>
      <c r="W33" s="135"/>
      <c r="X33" s="135"/>
      <c r="Y33" s="135"/>
      <c r="Z33" s="135"/>
      <c r="AA33" s="135"/>
      <c r="AB33" s="135"/>
      <c r="AC33" s="135"/>
    </row>
    <row r="34" spans="2:29" s="19" customFormat="1" x14ac:dyDescent="0.2">
      <c r="B34" s="537"/>
      <c r="C34" s="537"/>
      <c r="D34" s="537"/>
      <c r="E34" s="537"/>
      <c r="F34" s="537"/>
      <c r="G34" s="537"/>
      <c r="H34" s="537"/>
      <c r="I34" s="537"/>
      <c r="J34" s="537"/>
      <c r="K34" s="537"/>
      <c r="L34" s="537"/>
      <c r="M34" s="135"/>
      <c r="N34" s="135"/>
      <c r="O34" s="135"/>
      <c r="P34" s="135"/>
      <c r="Q34" s="135"/>
      <c r="R34" s="135"/>
      <c r="S34" s="135"/>
      <c r="T34" s="135"/>
      <c r="U34" s="135"/>
      <c r="V34" s="135"/>
      <c r="W34" s="135"/>
      <c r="X34" s="135"/>
      <c r="Y34" s="135"/>
      <c r="Z34" s="135"/>
      <c r="AA34" s="135"/>
      <c r="AB34" s="135"/>
      <c r="AC34" s="135"/>
    </row>
    <row r="35" spans="2:29" s="19" customFormat="1" x14ac:dyDescent="0.2">
      <c r="C35" s="1105"/>
      <c r="D35" s="1105"/>
      <c r="E35" s="1105"/>
      <c r="F35" s="1105"/>
      <c r="G35" s="1105"/>
      <c r="H35" s="1105"/>
      <c r="I35" s="1105"/>
      <c r="J35" s="48"/>
      <c r="K35" s="48"/>
      <c r="L35" s="48"/>
    </row>
    <row r="36" spans="2:29" s="19" customFormat="1" x14ac:dyDescent="0.2">
      <c r="J36" s="48"/>
      <c r="K36" s="48"/>
      <c r="L36" s="48"/>
    </row>
    <row r="37" spans="2:29" s="19" customFormat="1" x14ac:dyDescent="0.2">
      <c r="B37" s="48"/>
      <c r="C37" s="48"/>
      <c r="D37" s="48"/>
      <c r="E37" s="48"/>
      <c r="F37" s="48"/>
      <c r="G37" s="48"/>
      <c r="H37" s="48"/>
      <c r="I37" s="48"/>
      <c r="J37" s="48"/>
      <c r="K37" s="48"/>
      <c r="L37" s="48"/>
    </row>
    <row r="38" spans="2:29" s="19" customFormat="1" ht="5.25" customHeight="1" x14ac:dyDescent="0.2">
      <c r="B38" s="48"/>
      <c r="C38" s="48"/>
      <c r="D38" s="48"/>
      <c r="E38" s="48"/>
      <c r="F38" s="48"/>
      <c r="G38" s="48"/>
      <c r="H38" s="48"/>
      <c r="I38" s="48"/>
      <c r="J38" s="48"/>
      <c r="K38" s="48"/>
      <c r="L38" s="48"/>
    </row>
    <row r="39" spans="2:29" s="19" customFormat="1" ht="5.25" customHeight="1" x14ac:dyDescent="0.2">
      <c r="B39" s="48"/>
      <c r="C39" s="48"/>
      <c r="D39" s="48"/>
      <c r="E39" s="48"/>
      <c r="F39" s="48"/>
      <c r="G39" s="48"/>
      <c r="H39" s="48"/>
      <c r="I39" s="48"/>
      <c r="J39" s="48"/>
      <c r="K39" s="48"/>
      <c r="L39" s="48"/>
    </row>
    <row r="40" spans="2:29" s="19" customFormat="1" ht="16.5" customHeight="1" x14ac:dyDescent="0.2">
      <c r="B40" s="48"/>
      <c r="C40" s="48"/>
      <c r="D40" s="48"/>
      <c r="E40" s="48"/>
      <c r="F40" s="48"/>
      <c r="G40" s="48"/>
      <c r="H40" s="48"/>
      <c r="I40" s="48"/>
      <c r="J40" s="48"/>
      <c r="K40" s="48"/>
      <c r="L40" s="48"/>
    </row>
    <row r="41" spans="2:29" s="19" customFormat="1" x14ac:dyDescent="0.2">
      <c r="B41" s="48"/>
      <c r="C41" s="48"/>
      <c r="D41" s="48"/>
      <c r="E41" s="48"/>
      <c r="F41" s="48"/>
      <c r="G41" s="48"/>
      <c r="H41" s="48"/>
      <c r="I41" s="48"/>
      <c r="J41" s="48"/>
      <c r="K41" s="48"/>
      <c r="L41" s="48"/>
    </row>
    <row r="42" spans="2:29" s="19" customFormat="1" x14ac:dyDescent="0.2"/>
    <row r="43" spans="2:29" s="20" customFormat="1" x14ac:dyDescent="0.2"/>
    <row r="44" spans="2:29" s="3" customFormat="1" ht="12.75" customHeight="1" x14ac:dyDescent="0.2">
      <c r="B44" s="1101"/>
      <c r="C44" s="1102"/>
      <c r="D44" s="1102"/>
      <c r="E44" s="1102"/>
      <c r="F44" s="1102"/>
      <c r="G44" s="1102"/>
      <c r="H44" s="1102"/>
      <c r="I44" s="1102"/>
      <c r="J44" s="1102"/>
      <c r="K44" s="1102"/>
      <c r="L44" s="403"/>
    </row>
  </sheetData>
  <mergeCells count="12">
    <mergeCell ref="B3:I3"/>
    <mergeCell ref="B4:T4"/>
    <mergeCell ref="B5:AC5"/>
    <mergeCell ref="B6:AC6"/>
    <mergeCell ref="B8:B10"/>
    <mergeCell ref="D8:D10"/>
    <mergeCell ref="E8:S8"/>
    <mergeCell ref="B12:B15"/>
    <mergeCell ref="B16:B19"/>
    <mergeCell ref="B21:D21"/>
    <mergeCell ref="C35:I35"/>
    <mergeCell ref="B44:K44"/>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U34"/>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10.140625" style="264" customWidth="1"/>
    <col min="6" max="6" width="0.85546875" style="264" customWidth="1"/>
    <col min="7" max="7" width="11.7109375" style="264" customWidth="1"/>
    <col min="8" max="8" width="7.140625" style="264" customWidth="1"/>
    <col min="9" max="9" width="8.85546875" style="264" customWidth="1"/>
    <col min="10" max="10" width="0.7109375" style="264" customWidth="1"/>
    <col min="11" max="11" width="10.140625" style="264" customWidth="1"/>
    <col min="12" max="12" width="8" style="264" customWidth="1"/>
    <col min="13" max="13" width="9.85546875" style="264" customWidth="1"/>
    <col min="14" max="14" width="0.5703125" style="264" customWidth="1"/>
    <col min="15" max="15" width="9" style="264" customWidth="1"/>
    <col min="16" max="16" width="7.42578125" style="264" customWidth="1"/>
    <col min="17" max="17" width="8.8554687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row r="2" spans="1:21" s="205" customFormat="1" ht="49.5" customHeight="1" x14ac:dyDescent="0.2">
      <c r="B2" s="1047"/>
      <c r="C2" s="1047"/>
      <c r="D2" s="1047"/>
      <c r="E2" s="206"/>
      <c r="F2" s="206"/>
      <c r="G2" s="1148"/>
      <c r="H2" s="1148"/>
      <c r="I2" s="1148"/>
      <c r="J2" s="1148"/>
      <c r="K2" s="1148"/>
      <c r="L2" s="1148"/>
      <c r="M2" s="1148"/>
      <c r="N2" s="1148"/>
      <c r="O2" s="1148"/>
      <c r="P2" s="1148"/>
      <c r="S2" s="206"/>
    </row>
    <row r="3" spans="1:21" s="205" customFormat="1" ht="3" customHeight="1" x14ac:dyDescent="0.2">
      <c r="B3" s="206"/>
      <c r="C3" s="206"/>
      <c r="D3" s="206"/>
      <c r="E3" s="206"/>
      <c r="F3" s="206"/>
      <c r="K3" s="206"/>
      <c r="O3" s="206"/>
      <c r="S3" s="206"/>
    </row>
    <row r="4" spans="1:21" s="208" customFormat="1" ht="15" customHeight="1" x14ac:dyDescent="0.2">
      <c r="B4" s="1162" t="s">
        <v>450</v>
      </c>
      <c r="C4" s="1162"/>
      <c r="D4" s="1162"/>
      <c r="E4" s="1162"/>
      <c r="F4" s="1162"/>
      <c r="G4" s="1162"/>
      <c r="H4" s="1162"/>
      <c r="I4" s="1162"/>
      <c r="J4" s="1162"/>
      <c r="K4" s="1162"/>
      <c r="L4" s="1162"/>
      <c r="M4" s="1162"/>
      <c r="N4" s="1162"/>
      <c r="O4" s="1162"/>
      <c r="P4" s="1162"/>
      <c r="Q4" s="1162"/>
      <c r="R4" s="314"/>
      <c r="S4" s="314"/>
      <c r="T4" s="314"/>
    </row>
    <row r="5" spans="1:21" s="315" customFormat="1" ht="15" customHeight="1" x14ac:dyDescent="0.2">
      <c r="B5" s="1149" t="str">
        <f>porsaad!B6</f>
        <v>Situación a 30 de noviembre de 2023</v>
      </c>
      <c r="C5" s="1149"/>
      <c r="D5" s="1149"/>
      <c r="E5" s="1149"/>
      <c r="F5" s="1149"/>
      <c r="G5" s="1149"/>
      <c r="H5" s="1149"/>
      <c r="I5" s="1149"/>
      <c r="J5" s="1149"/>
      <c r="K5" s="1149"/>
      <c r="L5" s="1149"/>
      <c r="M5" s="1149"/>
      <c r="N5" s="1149"/>
      <c r="O5" s="1149"/>
      <c r="P5" s="1149"/>
      <c r="Q5" s="316"/>
      <c r="R5" s="316"/>
      <c r="S5" s="316"/>
      <c r="T5" s="316"/>
      <c r="U5" s="91"/>
    </row>
    <row r="6" spans="1:21" s="208" customFormat="1" ht="4.5" customHeight="1" x14ac:dyDescent="0.2"/>
    <row r="7" spans="1:21" s="211" customFormat="1" ht="15" customHeight="1" x14ac:dyDescent="0.2">
      <c r="A7" s="212"/>
      <c r="B7" s="1150" t="s">
        <v>15</v>
      </c>
      <c r="C7" s="1153" t="s">
        <v>3</v>
      </c>
      <c r="D7" s="1154"/>
      <c r="E7" s="1154"/>
      <c r="F7" s="347"/>
      <c r="G7" s="350"/>
      <c r="H7" s="327"/>
      <c r="I7" s="328"/>
      <c r="J7" s="351"/>
      <c r="K7" s="350"/>
      <c r="L7" s="327"/>
      <c r="M7" s="328"/>
      <c r="N7" s="351"/>
      <c r="O7" s="350"/>
      <c r="P7" s="327"/>
      <c r="Q7" s="328"/>
    </row>
    <row r="8" spans="1:21" s="211" customFormat="1" ht="15" customHeight="1" x14ac:dyDescent="0.2">
      <c r="A8" s="212"/>
      <c r="B8" s="1151"/>
      <c r="C8" s="1155"/>
      <c r="D8" s="1156"/>
      <c r="E8" s="1156"/>
      <c r="F8" s="347"/>
      <c r="G8" s="1157" t="s">
        <v>34</v>
      </c>
      <c r="H8" s="1157"/>
      <c r="I8" s="1158"/>
      <c r="J8" s="329"/>
      <c r="K8" s="1159" t="s">
        <v>52</v>
      </c>
      <c r="L8" s="1157"/>
      <c r="M8" s="1158"/>
      <c r="N8" s="329"/>
      <c r="O8" s="1159" t="s">
        <v>53</v>
      </c>
      <c r="P8" s="1157"/>
      <c r="Q8" s="1158"/>
    </row>
    <row r="9" spans="1:21" s="211" customFormat="1" ht="33.75" customHeight="1" x14ac:dyDescent="0.2">
      <c r="A9" s="212"/>
      <c r="B9" s="1151"/>
      <c r="C9" s="1160" t="s">
        <v>75</v>
      </c>
      <c r="D9" s="1161"/>
      <c r="E9" s="798" t="s">
        <v>297</v>
      </c>
      <c r="F9" s="325"/>
      <c r="G9" s="1144" t="s">
        <v>75</v>
      </c>
      <c r="H9" s="1145"/>
      <c r="I9" s="325" t="s">
        <v>297</v>
      </c>
      <c r="J9" s="797"/>
      <c r="K9" s="1146" t="s">
        <v>75</v>
      </c>
      <c r="L9" s="1145"/>
      <c r="M9" s="325" t="s">
        <v>297</v>
      </c>
      <c r="N9" s="797"/>
      <c r="O9" s="1146" t="s">
        <v>75</v>
      </c>
      <c r="P9" s="1145"/>
      <c r="Q9" s="325" t="s">
        <v>297</v>
      </c>
    </row>
    <row r="10" spans="1:21" s="216" customFormat="1" ht="29.25" customHeight="1" x14ac:dyDescent="0.2">
      <c r="A10" s="317"/>
      <c r="B10" s="1152"/>
      <c r="C10" s="322" t="s">
        <v>12</v>
      </c>
      <c r="D10" s="324" t="s">
        <v>13</v>
      </c>
      <c r="E10" s="345" t="s">
        <v>12</v>
      </c>
      <c r="F10" s="348"/>
      <c r="G10" s="346" t="s">
        <v>12</v>
      </c>
      <c r="H10" s="323" t="s">
        <v>77</v>
      </c>
      <c r="I10" s="326" t="s">
        <v>12</v>
      </c>
      <c r="J10" s="321"/>
      <c r="K10" s="322" t="s">
        <v>12</v>
      </c>
      <c r="L10" s="323" t="s">
        <v>77</v>
      </c>
      <c r="M10" s="326" t="s">
        <v>12</v>
      </c>
      <c r="N10" s="321"/>
      <c r="O10" s="322" t="s">
        <v>12</v>
      </c>
      <c r="P10" s="323" t="s">
        <v>77</v>
      </c>
      <c r="Q10" s="326" t="s">
        <v>12</v>
      </c>
    </row>
    <row r="11" spans="1:21" s="216" customFormat="1" ht="6" customHeight="1" x14ac:dyDescent="0.2">
      <c r="A11" s="317"/>
      <c r="B11" s="320"/>
      <c r="C11" s="321"/>
      <c r="D11" s="321"/>
      <c r="E11" s="321"/>
      <c r="F11" s="321"/>
      <c r="G11" s="321"/>
      <c r="H11" s="321"/>
      <c r="I11" s="321"/>
      <c r="J11" s="321"/>
      <c r="K11" s="321"/>
      <c r="L11" s="321"/>
      <c r="M11" s="321"/>
      <c r="N11" s="321"/>
      <c r="O11" s="321"/>
      <c r="P11" s="321"/>
      <c r="Q11" s="321"/>
    </row>
    <row r="12" spans="1:21" s="275" customFormat="1" ht="18" customHeight="1" x14ac:dyDescent="0.2">
      <c r="A12" s="318"/>
      <c r="B12" s="330" t="s">
        <v>11</v>
      </c>
      <c r="C12" s="335">
        <f>G12+K12+O12</f>
        <v>413115</v>
      </c>
      <c r="D12" s="340">
        <f t="shared" ref="D12:D29" si="0">C12/C$30*100</f>
        <v>21.89959208123388</v>
      </c>
      <c r="E12" s="335">
        <f>I12+M12+Q12</f>
        <v>281863</v>
      </c>
      <c r="F12" s="338"/>
      <c r="G12" s="335">
        <v>111978</v>
      </c>
      <c r="H12" s="340">
        <v>27.105769579899057</v>
      </c>
      <c r="I12" s="337">
        <v>79503</v>
      </c>
      <c r="J12" s="341"/>
      <c r="K12" s="335">
        <v>192590</v>
      </c>
      <c r="L12" s="340">
        <v>46.618980187114964</v>
      </c>
      <c r="M12" s="337">
        <v>130685</v>
      </c>
      <c r="N12" s="341"/>
      <c r="O12" s="335">
        <v>108547</v>
      </c>
      <c r="P12" s="340">
        <v>26.275250232985975</v>
      </c>
      <c r="Q12" s="337">
        <v>71675</v>
      </c>
    </row>
    <row r="13" spans="1:21" s="275" customFormat="1" ht="18" customHeight="1" x14ac:dyDescent="0.2">
      <c r="A13" s="318"/>
      <c r="B13" s="331" t="s">
        <v>10</v>
      </c>
      <c r="C13" s="341">
        <f t="shared" ref="C13:C29" si="1">G13+K13+O13</f>
        <v>51054</v>
      </c>
      <c r="D13" s="342">
        <f t="shared" si="0"/>
        <v>2.7064177628876087</v>
      </c>
      <c r="E13" s="341">
        <f t="shared" ref="E13:E29" si="2">I13+M13+Q13</f>
        <v>40121</v>
      </c>
      <c r="F13" s="338"/>
      <c r="G13" s="341">
        <v>14888</v>
      </c>
      <c r="H13" s="342">
        <v>29.161280213107688</v>
      </c>
      <c r="I13" s="338">
        <v>11877</v>
      </c>
      <c r="J13" s="341"/>
      <c r="K13" s="341">
        <v>18370</v>
      </c>
      <c r="L13" s="342">
        <v>35.981509773964824</v>
      </c>
      <c r="M13" s="338">
        <v>14593</v>
      </c>
      <c r="N13" s="341"/>
      <c r="O13" s="341">
        <v>17796</v>
      </c>
      <c r="P13" s="342">
        <v>34.857210012927489</v>
      </c>
      <c r="Q13" s="338">
        <v>13651</v>
      </c>
    </row>
    <row r="14" spans="1:21" s="275" customFormat="1" ht="18" customHeight="1" x14ac:dyDescent="0.2">
      <c r="A14" s="318"/>
      <c r="B14" s="331" t="s">
        <v>40</v>
      </c>
      <c r="C14" s="341">
        <f t="shared" si="1"/>
        <v>39530</v>
      </c>
      <c r="D14" s="342">
        <f t="shared" si="0"/>
        <v>2.0955203150967048</v>
      </c>
      <c r="E14" s="341">
        <f t="shared" si="2"/>
        <v>30849</v>
      </c>
      <c r="F14" s="338"/>
      <c r="G14" s="341">
        <v>10229</v>
      </c>
      <c r="H14" s="342">
        <v>25.876549456109281</v>
      </c>
      <c r="I14" s="338">
        <v>7697</v>
      </c>
      <c r="J14" s="341"/>
      <c r="K14" s="341">
        <v>13952</v>
      </c>
      <c r="L14" s="342">
        <v>35.294712876296487</v>
      </c>
      <c r="M14" s="338">
        <v>10411</v>
      </c>
      <c r="N14" s="341"/>
      <c r="O14" s="341">
        <v>15349</v>
      </c>
      <c r="P14" s="342">
        <v>38.828737667594233</v>
      </c>
      <c r="Q14" s="338">
        <v>12741</v>
      </c>
    </row>
    <row r="15" spans="1:21" s="275" customFormat="1" ht="18" customHeight="1" x14ac:dyDescent="0.2">
      <c r="A15" s="318"/>
      <c r="B15" s="331" t="s">
        <v>41</v>
      </c>
      <c r="C15" s="341">
        <f t="shared" si="1"/>
        <v>47711</v>
      </c>
      <c r="D15" s="342">
        <f t="shared" si="0"/>
        <v>2.5292023717070298</v>
      </c>
      <c r="E15" s="341">
        <f t="shared" si="2"/>
        <v>29118</v>
      </c>
      <c r="F15" s="338"/>
      <c r="G15" s="341">
        <v>10608</v>
      </c>
      <c r="H15" s="342">
        <v>22.233866403973927</v>
      </c>
      <c r="I15" s="338">
        <v>7675</v>
      </c>
      <c r="J15" s="341"/>
      <c r="K15" s="341">
        <v>15882</v>
      </c>
      <c r="L15" s="342">
        <v>33.287921024501685</v>
      </c>
      <c r="M15" s="338">
        <v>9887</v>
      </c>
      <c r="N15" s="341"/>
      <c r="O15" s="341">
        <v>21221</v>
      </c>
      <c r="P15" s="342">
        <v>44.478212571524381</v>
      </c>
      <c r="Q15" s="338">
        <v>11556</v>
      </c>
    </row>
    <row r="16" spans="1:21" s="275" customFormat="1" ht="18" customHeight="1" x14ac:dyDescent="0.2">
      <c r="A16" s="318"/>
      <c r="B16" s="331" t="s">
        <v>9</v>
      </c>
      <c r="C16" s="341">
        <f t="shared" si="1"/>
        <v>45476</v>
      </c>
      <c r="D16" s="342">
        <f t="shared" si="0"/>
        <v>2.4107230419766696</v>
      </c>
      <c r="E16" s="341">
        <f t="shared" si="2"/>
        <v>40343</v>
      </c>
      <c r="F16" s="338"/>
      <c r="G16" s="341">
        <v>15138</v>
      </c>
      <c r="H16" s="342">
        <v>33.287888116808865</v>
      </c>
      <c r="I16" s="338">
        <v>13537</v>
      </c>
      <c r="J16" s="341"/>
      <c r="K16" s="341">
        <v>16017</v>
      </c>
      <c r="L16" s="342">
        <v>35.220775793825318</v>
      </c>
      <c r="M16" s="338">
        <v>14174</v>
      </c>
      <c r="N16" s="341"/>
      <c r="O16" s="341">
        <v>14321</v>
      </c>
      <c r="P16" s="342">
        <v>31.491336089365817</v>
      </c>
      <c r="Q16" s="338">
        <v>12632</v>
      </c>
    </row>
    <row r="17" spans="1:17" s="275" customFormat="1" ht="18" customHeight="1" x14ac:dyDescent="0.2">
      <c r="A17" s="318"/>
      <c r="B17" s="331" t="s">
        <v>8</v>
      </c>
      <c r="C17" s="341">
        <f t="shared" si="1"/>
        <v>27062</v>
      </c>
      <c r="D17" s="342">
        <f t="shared" si="0"/>
        <v>1.4345805911243874</v>
      </c>
      <c r="E17" s="341">
        <f t="shared" si="2"/>
        <v>17282</v>
      </c>
      <c r="F17" s="338"/>
      <c r="G17" s="341">
        <v>8786</v>
      </c>
      <c r="H17" s="342">
        <v>32.466188751755226</v>
      </c>
      <c r="I17" s="338">
        <v>5336</v>
      </c>
      <c r="J17" s="341"/>
      <c r="K17" s="341">
        <v>12088</v>
      </c>
      <c r="L17" s="342">
        <v>44.667799866972132</v>
      </c>
      <c r="M17" s="338">
        <v>7458</v>
      </c>
      <c r="N17" s="341"/>
      <c r="O17" s="341">
        <v>6188</v>
      </c>
      <c r="P17" s="342">
        <v>22.866011381272632</v>
      </c>
      <c r="Q17" s="338">
        <v>4488</v>
      </c>
    </row>
    <row r="18" spans="1:17" s="275" customFormat="1" ht="18" customHeight="1" x14ac:dyDescent="0.2">
      <c r="A18" s="318"/>
      <c r="B18" s="331" t="s">
        <v>7</v>
      </c>
      <c r="C18" s="341">
        <f t="shared" si="1"/>
        <v>166850</v>
      </c>
      <c r="D18" s="342">
        <f t="shared" si="0"/>
        <v>8.8448662932933289</v>
      </c>
      <c r="E18" s="341">
        <f t="shared" si="2"/>
        <v>121749</v>
      </c>
      <c r="F18" s="338"/>
      <c r="G18" s="341">
        <v>46811</v>
      </c>
      <c r="H18" s="342">
        <v>28.05573868744381</v>
      </c>
      <c r="I18" s="338">
        <v>34670</v>
      </c>
      <c r="J18" s="341"/>
      <c r="K18" s="341">
        <v>55375</v>
      </c>
      <c r="L18" s="342">
        <v>33.188492658076122</v>
      </c>
      <c r="M18" s="338">
        <v>40147</v>
      </c>
      <c r="N18" s="341"/>
      <c r="O18" s="341">
        <v>64664</v>
      </c>
      <c r="P18" s="342">
        <v>38.755768654480072</v>
      </c>
      <c r="Q18" s="338">
        <v>46932</v>
      </c>
    </row>
    <row r="19" spans="1:17" s="275" customFormat="1" ht="18" customHeight="1" x14ac:dyDescent="0.2">
      <c r="A19" s="318"/>
      <c r="B19" s="331" t="s">
        <v>43</v>
      </c>
      <c r="C19" s="341">
        <f t="shared" si="1"/>
        <v>96616</v>
      </c>
      <c r="D19" s="342">
        <f t="shared" si="0"/>
        <v>5.121699741041823</v>
      </c>
      <c r="E19" s="341">
        <f t="shared" si="2"/>
        <v>71826</v>
      </c>
      <c r="F19" s="338"/>
      <c r="G19" s="341">
        <v>30004</v>
      </c>
      <c r="H19" s="342">
        <v>31.054897739504845</v>
      </c>
      <c r="I19" s="338">
        <v>22061</v>
      </c>
      <c r="J19" s="341"/>
      <c r="K19" s="341">
        <v>31539</v>
      </c>
      <c r="L19" s="342">
        <v>32.643661505340731</v>
      </c>
      <c r="M19" s="338">
        <v>23612</v>
      </c>
      <c r="N19" s="341"/>
      <c r="O19" s="341">
        <v>35073</v>
      </c>
      <c r="P19" s="342">
        <v>36.301440755154424</v>
      </c>
      <c r="Q19" s="338">
        <v>26153</v>
      </c>
    </row>
    <row r="20" spans="1:17" s="275" customFormat="1" ht="18" customHeight="1" x14ac:dyDescent="0.2">
      <c r="A20" s="318"/>
      <c r="B20" s="331" t="s">
        <v>44</v>
      </c>
      <c r="C20" s="341">
        <f t="shared" si="1"/>
        <v>246148</v>
      </c>
      <c r="D20" s="342">
        <f t="shared" si="0"/>
        <v>13.048523514303662</v>
      </c>
      <c r="E20" s="341">
        <f t="shared" si="2"/>
        <v>202264</v>
      </c>
      <c r="F20" s="338"/>
      <c r="G20" s="341">
        <v>53448</v>
      </c>
      <c r="H20" s="342">
        <v>21.713765701935419</v>
      </c>
      <c r="I20" s="338">
        <v>43648</v>
      </c>
      <c r="J20" s="341"/>
      <c r="K20" s="341">
        <v>102813</v>
      </c>
      <c r="L20" s="342">
        <v>41.768773258364888</v>
      </c>
      <c r="M20" s="338">
        <v>82563</v>
      </c>
      <c r="N20" s="341"/>
      <c r="O20" s="341">
        <v>89887</v>
      </c>
      <c r="P20" s="342">
        <v>36.517461039699697</v>
      </c>
      <c r="Q20" s="338">
        <v>76053</v>
      </c>
    </row>
    <row r="21" spans="1:17" s="275" customFormat="1" ht="18" customHeight="1" x14ac:dyDescent="0.2">
      <c r="A21" s="318"/>
      <c r="B21" s="331" t="s">
        <v>6</v>
      </c>
      <c r="C21" s="341">
        <f t="shared" si="1"/>
        <v>197328</v>
      </c>
      <c r="D21" s="342">
        <f t="shared" si="0"/>
        <v>10.460532070260628</v>
      </c>
      <c r="E21" s="341">
        <f t="shared" si="2"/>
        <v>144169</v>
      </c>
      <c r="F21" s="338"/>
      <c r="G21" s="341">
        <v>57667</v>
      </c>
      <c r="H21" s="342">
        <v>29.223931727884541</v>
      </c>
      <c r="I21" s="338">
        <v>43326</v>
      </c>
      <c r="J21" s="341"/>
      <c r="K21" s="341">
        <v>74252</v>
      </c>
      <c r="L21" s="342">
        <v>37.628719695126897</v>
      </c>
      <c r="M21" s="338">
        <v>54269</v>
      </c>
      <c r="N21" s="341"/>
      <c r="O21" s="341">
        <v>65409</v>
      </c>
      <c r="P21" s="342">
        <v>33.14734857698857</v>
      </c>
      <c r="Q21" s="338">
        <v>46574</v>
      </c>
    </row>
    <row r="22" spans="1:17" s="275" customFormat="1" ht="18" customHeight="1" x14ac:dyDescent="0.2">
      <c r="A22" s="318"/>
      <c r="B22" s="331" t="s">
        <v>5</v>
      </c>
      <c r="C22" s="341">
        <f t="shared" si="1"/>
        <v>40371</v>
      </c>
      <c r="D22" s="342">
        <f t="shared" si="0"/>
        <v>2.1401024700422231</v>
      </c>
      <c r="E22" s="341">
        <f t="shared" si="2"/>
        <v>35080</v>
      </c>
      <c r="F22" s="338"/>
      <c r="G22" s="341">
        <v>13251</v>
      </c>
      <c r="H22" s="342">
        <v>32.823066062272424</v>
      </c>
      <c r="I22" s="338">
        <v>12103</v>
      </c>
      <c r="J22" s="341"/>
      <c r="K22" s="341">
        <v>13584</v>
      </c>
      <c r="L22" s="342">
        <v>33.647915582967975</v>
      </c>
      <c r="M22" s="338">
        <v>11741</v>
      </c>
      <c r="N22" s="341"/>
      <c r="O22" s="341">
        <v>13536</v>
      </c>
      <c r="P22" s="342">
        <v>33.529018354759607</v>
      </c>
      <c r="Q22" s="338">
        <v>11236</v>
      </c>
    </row>
    <row r="23" spans="1:17" s="275" customFormat="1" ht="18" customHeight="1" x14ac:dyDescent="0.2">
      <c r="A23" s="318"/>
      <c r="B23" s="331" t="s">
        <v>38</v>
      </c>
      <c r="C23" s="341">
        <f t="shared" si="1"/>
        <v>89350</v>
      </c>
      <c r="D23" s="342">
        <f t="shared" si="0"/>
        <v>4.7365226449251354</v>
      </c>
      <c r="E23" s="341">
        <f t="shared" si="2"/>
        <v>73482</v>
      </c>
      <c r="F23" s="338"/>
      <c r="G23" s="341">
        <v>30457</v>
      </c>
      <c r="H23" s="342">
        <v>34.087297146054837</v>
      </c>
      <c r="I23" s="338">
        <v>26466</v>
      </c>
      <c r="J23" s="341"/>
      <c r="K23" s="341">
        <v>31359</v>
      </c>
      <c r="L23" s="342">
        <v>35.096810296586455</v>
      </c>
      <c r="M23" s="338">
        <v>25444</v>
      </c>
      <c r="N23" s="341"/>
      <c r="O23" s="341">
        <v>27534</v>
      </c>
      <c r="P23" s="342">
        <v>30.815892557358705</v>
      </c>
      <c r="Q23" s="338">
        <v>21572</v>
      </c>
    </row>
    <row r="24" spans="1:17" s="275" customFormat="1" ht="18" customHeight="1" x14ac:dyDescent="0.2">
      <c r="A24" s="318"/>
      <c r="B24" s="331" t="s">
        <v>45</v>
      </c>
      <c r="C24" s="341">
        <f t="shared" si="1"/>
        <v>241369</v>
      </c>
      <c r="D24" s="342">
        <f t="shared" si="0"/>
        <v>12.795184491135256</v>
      </c>
      <c r="E24" s="341">
        <f t="shared" si="2"/>
        <v>176545</v>
      </c>
      <c r="F24" s="338"/>
      <c r="G24" s="341">
        <v>79430</v>
      </c>
      <c r="H24" s="342">
        <v>32.908119932551408</v>
      </c>
      <c r="I24" s="338">
        <v>59608</v>
      </c>
      <c r="J24" s="341"/>
      <c r="K24" s="341">
        <v>91939</v>
      </c>
      <c r="L24" s="342">
        <v>38.090641300249821</v>
      </c>
      <c r="M24" s="338">
        <v>65959</v>
      </c>
      <c r="N24" s="341"/>
      <c r="O24" s="341">
        <v>70000</v>
      </c>
      <c r="P24" s="342">
        <v>29.001238767198771</v>
      </c>
      <c r="Q24" s="338">
        <v>50978</v>
      </c>
    </row>
    <row r="25" spans="1:17" s="275" customFormat="1" ht="18" customHeight="1" x14ac:dyDescent="0.2">
      <c r="A25" s="318">
        <v>47094</v>
      </c>
      <c r="B25" s="331" t="s">
        <v>46</v>
      </c>
      <c r="C25" s="341">
        <f t="shared" si="1"/>
        <v>50240</v>
      </c>
      <c r="D25" s="342">
        <f t="shared" si="0"/>
        <v>2.6632669018582966</v>
      </c>
      <c r="E25" s="341">
        <f t="shared" si="2"/>
        <v>40250</v>
      </c>
      <c r="F25" s="338"/>
      <c r="G25" s="341">
        <v>15989</v>
      </c>
      <c r="H25" s="342">
        <v>31.825238853503183</v>
      </c>
      <c r="I25" s="338">
        <v>13128</v>
      </c>
      <c r="J25" s="341"/>
      <c r="K25" s="341">
        <v>20371</v>
      </c>
      <c r="L25" s="342">
        <v>40.547372611464965</v>
      </c>
      <c r="M25" s="338">
        <v>16048</v>
      </c>
      <c r="N25" s="341"/>
      <c r="O25" s="341">
        <v>13880</v>
      </c>
      <c r="P25" s="342">
        <v>27.627388535031848</v>
      </c>
      <c r="Q25" s="338">
        <v>11074</v>
      </c>
    </row>
    <row r="26" spans="1:17" s="275" customFormat="1" ht="18" customHeight="1" x14ac:dyDescent="0.2">
      <c r="B26" s="331" t="s">
        <v>47</v>
      </c>
      <c r="C26" s="341">
        <f t="shared" si="1"/>
        <v>21997</v>
      </c>
      <c r="D26" s="342">
        <f t="shared" si="0"/>
        <v>1.1660804546213563</v>
      </c>
      <c r="E26" s="341">
        <f t="shared" si="2"/>
        <v>16064</v>
      </c>
      <c r="F26" s="338"/>
      <c r="G26" s="341">
        <v>4410</v>
      </c>
      <c r="H26" s="342">
        <v>20.048188389325816</v>
      </c>
      <c r="I26" s="338">
        <v>3529</v>
      </c>
      <c r="J26" s="341"/>
      <c r="K26" s="341">
        <v>8053</v>
      </c>
      <c r="L26" s="342">
        <v>36.609537664226934</v>
      </c>
      <c r="M26" s="338">
        <v>6179</v>
      </c>
      <c r="N26" s="341"/>
      <c r="O26" s="341">
        <v>9534</v>
      </c>
      <c r="P26" s="342">
        <v>43.342273946447243</v>
      </c>
      <c r="Q26" s="338">
        <v>6356</v>
      </c>
    </row>
    <row r="27" spans="1:17" s="275" customFormat="1" ht="18" customHeight="1" x14ac:dyDescent="0.2">
      <c r="B27" s="331" t="s">
        <v>48</v>
      </c>
      <c r="C27" s="341">
        <f t="shared" si="1"/>
        <v>93793</v>
      </c>
      <c r="D27" s="342">
        <f t="shared" si="0"/>
        <v>4.9720500104696503</v>
      </c>
      <c r="E27" s="341">
        <f t="shared" si="2"/>
        <v>67169</v>
      </c>
      <c r="F27" s="338"/>
      <c r="G27" s="341">
        <v>23572</v>
      </c>
      <c r="H27" s="342">
        <v>25.131939483756781</v>
      </c>
      <c r="I27" s="338">
        <v>17018</v>
      </c>
      <c r="J27" s="341"/>
      <c r="K27" s="341">
        <v>33082</v>
      </c>
      <c r="L27" s="342">
        <v>35.271288902156876</v>
      </c>
      <c r="M27" s="338">
        <v>22838</v>
      </c>
      <c r="N27" s="341"/>
      <c r="O27" s="341">
        <v>37139</v>
      </c>
      <c r="P27" s="342">
        <v>39.596771614086343</v>
      </c>
      <c r="Q27" s="338">
        <v>27313</v>
      </c>
    </row>
    <row r="28" spans="1:17" s="275" customFormat="1" ht="18" customHeight="1" x14ac:dyDescent="0.2">
      <c r="B28" s="331" t="s">
        <v>49</v>
      </c>
      <c r="C28" s="341">
        <f t="shared" si="1"/>
        <v>13890</v>
      </c>
      <c r="D28" s="342">
        <f t="shared" si="0"/>
        <v>0.73632120355915087</v>
      </c>
      <c r="E28" s="341">
        <f t="shared" si="2"/>
        <v>9144</v>
      </c>
      <c r="F28" s="338"/>
      <c r="G28" s="341">
        <v>3760</v>
      </c>
      <c r="H28" s="342">
        <v>27.069834413246941</v>
      </c>
      <c r="I28" s="338">
        <v>2429</v>
      </c>
      <c r="J28" s="341"/>
      <c r="K28" s="341">
        <v>6025</v>
      </c>
      <c r="L28" s="342">
        <v>43.376529877609791</v>
      </c>
      <c r="M28" s="338">
        <v>3849</v>
      </c>
      <c r="N28" s="341"/>
      <c r="O28" s="341">
        <v>4105</v>
      </c>
      <c r="P28" s="342">
        <v>29.553635709143265</v>
      </c>
      <c r="Q28" s="338">
        <v>2866</v>
      </c>
    </row>
    <row r="29" spans="1:17" s="275" customFormat="1" ht="18" customHeight="1" x14ac:dyDescent="0.2">
      <c r="B29" s="336" t="s">
        <v>4</v>
      </c>
      <c r="C29" s="343">
        <f t="shared" si="1"/>
        <v>4505</v>
      </c>
      <c r="D29" s="344">
        <f t="shared" si="0"/>
        <v>0.23881404046320912</v>
      </c>
      <c r="E29" s="341">
        <f t="shared" si="2"/>
        <v>3379</v>
      </c>
      <c r="F29" s="338"/>
      <c r="G29" s="343">
        <v>1478</v>
      </c>
      <c r="H29" s="344">
        <v>32.807991120976695</v>
      </c>
      <c r="I29" s="338">
        <v>1140</v>
      </c>
      <c r="J29" s="341"/>
      <c r="K29" s="343">
        <v>1663</v>
      </c>
      <c r="L29" s="344">
        <v>36.914539400665923</v>
      </c>
      <c r="M29" s="338">
        <v>1252</v>
      </c>
      <c r="N29" s="341"/>
      <c r="O29" s="343">
        <v>1364</v>
      </c>
      <c r="P29" s="344">
        <v>30.277469478357382</v>
      </c>
      <c r="Q29" s="338">
        <v>987</v>
      </c>
    </row>
    <row r="30" spans="1:17" s="212" customFormat="1" ht="18" customHeight="1" x14ac:dyDescent="0.2">
      <c r="B30" s="332" t="s">
        <v>3</v>
      </c>
      <c r="C30" s="333">
        <f>SUM(C12:C29)</f>
        <v>1886405</v>
      </c>
      <c r="D30" s="334">
        <f>C30/C$30*100</f>
        <v>100</v>
      </c>
      <c r="E30" s="333">
        <f>SUM(E12:E29)</f>
        <v>1400697</v>
      </c>
      <c r="F30" s="349"/>
      <c r="G30" s="333">
        <f>SUM(G12:G29)</f>
        <v>531904</v>
      </c>
      <c r="H30" s="334">
        <f t="shared" ref="H30" si="3">G30/$C30*100</f>
        <v>28.196702192795293</v>
      </c>
      <c r="I30" s="339">
        <f>SUM(I12:I29)</f>
        <v>404751</v>
      </c>
      <c r="J30" s="352"/>
      <c r="K30" s="333">
        <f>SUM(K12:K29)</f>
        <v>738954</v>
      </c>
      <c r="L30" s="334">
        <f t="shared" ref="L30" si="4">K30/$C30*100</f>
        <v>39.172606094661539</v>
      </c>
      <c r="M30" s="339">
        <f>SUM(M12:M29)</f>
        <v>541109</v>
      </c>
      <c r="N30" s="352"/>
      <c r="O30" s="333">
        <f>SUM(O12:O29)</f>
        <v>615547</v>
      </c>
      <c r="P30" s="334">
        <f t="shared" ref="P30" si="5">O30/$C30*100</f>
        <v>32.630691712543168</v>
      </c>
      <c r="Q30" s="339">
        <f>SUM(Q12:Q29)</f>
        <v>454837</v>
      </c>
    </row>
    <row r="31" spans="1:17" s="256" customFormat="1" ht="6.75" customHeight="1" x14ac:dyDescent="0.2">
      <c r="B31" s="1147"/>
      <c r="C31" s="1147"/>
      <c r="D31" s="1147"/>
      <c r="E31" s="293"/>
      <c r="F31" s="293"/>
    </row>
    <row r="32" spans="1:17" ht="24.75" customHeight="1" x14ac:dyDescent="0.2">
      <c r="B32" s="1143" t="s">
        <v>84</v>
      </c>
      <c r="C32" s="1143"/>
      <c r="D32" s="1143"/>
      <c r="E32" s="1143"/>
      <c r="F32" s="1143"/>
      <c r="G32" s="1143"/>
      <c r="H32" s="1143"/>
      <c r="I32" s="1143"/>
      <c r="J32" s="1143"/>
      <c r="K32" s="1143"/>
      <c r="L32" s="1143"/>
      <c r="M32" s="1143"/>
      <c r="N32" s="1143"/>
      <c r="O32" s="1143"/>
      <c r="P32" s="1143"/>
      <c r="Q32" s="1143"/>
    </row>
    <row r="33" spans="2:11" x14ac:dyDescent="0.2">
      <c r="G33" s="319"/>
      <c r="K33" s="319"/>
    </row>
    <row r="34" spans="2:11" x14ac:dyDescent="0.2">
      <c r="B34" s="319"/>
      <c r="K34" s="319"/>
    </row>
  </sheetData>
  <mergeCells count="15">
    <mergeCell ref="B2:D2"/>
    <mergeCell ref="G2:P2"/>
    <mergeCell ref="B5:P5"/>
    <mergeCell ref="B7:B10"/>
    <mergeCell ref="C7:E8"/>
    <mergeCell ref="G8:I8"/>
    <mergeCell ref="K8:M8"/>
    <mergeCell ref="O8:Q8"/>
    <mergeCell ref="C9:D9"/>
    <mergeCell ref="B4:Q4"/>
    <mergeCell ref="B32:Q32"/>
    <mergeCell ref="G9:H9"/>
    <mergeCell ref="K9:L9"/>
    <mergeCell ref="O9:P9"/>
    <mergeCell ref="B31:D31"/>
  </mergeCells>
  <printOptions horizontalCentered="1"/>
  <pageMargins left="0" right="0" top="0.43307086614173229" bottom="0.43307086614173229" header="0" footer="0"/>
  <pageSetup paperSize="9" orientation="landscape"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67</v>
      </c>
    </row>
    <row r="2" spans="1:21" s="205" customFormat="1" ht="49.5" customHeight="1" x14ac:dyDescent="0.2">
      <c r="B2" s="1047"/>
      <c r="C2" s="1047"/>
      <c r="D2" s="1047"/>
      <c r="E2" s="206"/>
      <c r="F2" s="1148"/>
      <c r="G2" s="1148"/>
      <c r="H2" s="1148"/>
      <c r="I2" s="1148"/>
      <c r="J2" s="1148"/>
      <c r="K2" s="1148"/>
      <c r="L2" s="1148"/>
      <c r="M2" s="1148"/>
      <c r="N2" s="1148"/>
      <c r="O2" s="1148"/>
      <c r="P2" s="1148"/>
      <c r="Q2" s="1148"/>
      <c r="S2" s="206"/>
    </row>
    <row r="3" spans="1:21" s="205" customFormat="1" ht="3" customHeight="1" x14ac:dyDescent="0.2">
      <c r="B3" s="206"/>
      <c r="C3" s="206"/>
      <c r="D3" s="206"/>
      <c r="E3" s="206"/>
      <c r="K3" s="206"/>
      <c r="P3" s="206"/>
      <c r="S3" s="206"/>
    </row>
    <row r="4" spans="1:21" s="208" customFormat="1" ht="15" customHeight="1" x14ac:dyDescent="0.2">
      <c r="B4" s="1162" t="s">
        <v>449</v>
      </c>
      <c r="C4" s="1162"/>
      <c r="D4" s="1162"/>
      <c r="E4" s="1162"/>
      <c r="F4" s="1162"/>
      <c r="G4" s="1162"/>
      <c r="H4" s="1162"/>
      <c r="I4" s="1162"/>
      <c r="J4" s="1162"/>
      <c r="K4" s="1162"/>
      <c r="L4" s="1162"/>
      <c r="M4" s="1162"/>
      <c r="N4" s="1162"/>
      <c r="O4" s="1162"/>
      <c r="P4" s="1162"/>
      <c r="Q4" s="1162"/>
      <c r="R4" s="1162"/>
      <c r="S4" s="1162"/>
      <c r="T4" s="314"/>
    </row>
    <row r="5" spans="1:21" s="315" customFormat="1" ht="15" customHeight="1" x14ac:dyDescent="0.2">
      <c r="B5" s="1149" t="str">
        <f>porsaad!B6</f>
        <v>Situación a 30 de noviembre de 2023</v>
      </c>
      <c r="C5" s="1149"/>
      <c r="D5" s="1149"/>
      <c r="E5" s="1149"/>
      <c r="F5" s="1149"/>
      <c r="G5" s="1149"/>
      <c r="H5" s="1149"/>
      <c r="I5" s="1149"/>
      <c r="J5" s="1149"/>
      <c r="K5" s="1149"/>
      <c r="L5" s="1149"/>
      <c r="M5" s="1149"/>
      <c r="N5" s="1149"/>
      <c r="O5" s="1149"/>
      <c r="P5" s="1149"/>
      <c r="Q5" s="1149"/>
      <c r="R5" s="1149"/>
      <c r="S5" s="1149"/>
      <c r="T5" s="316"/>
      <c r="U5" s="91"/>
    </row>
    <row r="6" spans="1:21" s="208" customFormat="1" ht="4.5" customHeight="1" x14ac:dyDescent="0.2"/>
    <row r="7" spans="1:21" s="211" customFormat="1" ht="15" customHeight="1" x14ac:dyDescent="0.2">
      <c r="A7" s="212"/>
      <c r="B7" s="1150" t="s">
        <v>15</v>
      </c>
      <c r="C7" s="1153" t="s">
        <v>78</v>
      </c>
      <c r="D7" s="1154"/>
      <c r="E7" s="347"/>
      <c r="F7" s="1164" t="s">
        <v>34</v>
      </c>
      <c r="G7" s="1165"/>
      <c r="H7" s="1165"/>
      <c r="I7" s="1166"/>
      <c r="J7" s="351"/>
      <c r="K7" s="1164" t="s">
        <v>52</v>
      </c>
      <c r="L7" s="1165"/>
      <c r="M7" s="1165"/>
      <c r="N7" s="1166"/>
      <c r="O7" s="351"/>
      <c r="P7" s="1164" t="s">
        <v>53</v>
      </c>
      <c r="Q7" s="1165"/>
      <c r="R7" s="1165"/>
      <c r="S7" s="1166"/>
    </row>
    <row r="8" spans="1:21" s="211" customFormat="1" ht="35.25" customHeight="1" x14ac:dyDescent="0.2">
      <c r="A8" s="212"/>
      <c r="B8" s="1151"/>
      <c r="C8" s="1155"/>
      <c r="D8" s="1156"/>
      <c r="E8" s="347"/>
      <c r="F8" s="1167" t="s">
        <v>75</v>
      </c>
      <c r="G8" s="1168"/>
      <c r="H8" s="1169" t="s">
        <v>298</v>
      </c>
      <c r="I8" s="1170"/>
      <c r="J8" s="329"/>
      <c r="K8" s="1167" t="s">
        <v>75</v>
      </c>
      <c r="L8" s="1168"/>
      <c r="M8" s="1169" t="s">
        <v>298</v>
      </c>
      <c r="N8" s="1170"/>
      <c r="O8" s="329"/>
      <c r="P8" s="1167" t="s">
        <v>75</v>
      </c>
      <c r="Q8" s="1168"/>
      <c r="R8" s="1169" t="s">
        <v>298</v>
      </c>
      <c r="S8" s="1170"/>
    </row>
    <row r="9" spans="1:21" s="216" customFormat="1" ht="29.25" customHeight="1" x14ac:dyDescent="0.2">
      <c r="A9" s="317"/>
      <c r="B9" s="1152"/>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675</v>
      </c>
      <c r="D11" s="340">
        <f>C11/C$29*100</f>
        <v>0.97758081334723668</v>
      </c>
      <c r="E11" s="338"/>
      <c r="F11" s="335">
        <v>20</v>
      </c>
      <c r="G11" s="340">
        <v>2.9629629629629632</v>
      </c>
      <c r="H11" s="335">
        <v>8</v>
      </c>
      <c r="I11" s="340">
        <v>40</v>
      </c>
      <c r="J11" s="341"/>
      <c r="K11" s="335">
        <v>45</v>
      </c>
      <c r="L11" s="340">
        <v>6.666666666666667</v>
      </c>
      <c r="M11" s="335">
        <v>33</v>
      </c>
      <c r="N11" s="340">
        <v>73.333333333333329</v>
      </c>
      <c r="O11" s="341"/>
      <c r="P11" s="335">
        <v>610</v>
      </c>
      <c r="Q11" s="340">
        <v>90.370370370370367</v>
      </c>
      <c r="R11" s="335">
        <v>413</v>
      </c>
      <c r="S11" s="340">
        <v>67.704918032786892</v>
      </c>
    </row>
    <row r="12" spans="1:21" s="275" customFormat="1" ht="18" customHeight="1" x14ac:dyDescent="0.2">
      <c r="A12" s="318"/>
      <c r="B12" s="331" t="s">
        <v>10</v>
      </c>
      <c r="C12" s="341">
        <f t="shared" ref="C12:C28" si="0">F12+K12+P12</f>
        <v>3601</v>
      </c>
      <c r="D12" s="342">
        <f t="shared" ref="D12:D29" si="1">C12/C$29*100</f>
        <v>5.2152126057235551</v>
      </c>
      <c r="E12" s="338"/>
      <c r="F12" s="341">
        <v>1609</v>
      </c>
      <c r="G12" s="342">
        <v>44.68203276867537</v>
      </c>
      <c r="H12" s="341">
        <v>4</v>
      </c>
      <c r="I12" s="342">
        <v>0.24860161591050339</v>
      </c>
      <c r="J12" s="341"/>
      <c r="K12" s="341">
        <v>1013</v>
      </c>
      <c r="L12" s="342">
        <v>28.131074701471814</v>
      </c>
      <c r="M12" s="341">
        <v>45</v>
      </c>
      <c r="N12" s="342">
        <v>4.4422507403751235</v>
      </c>
      <c r="O12" s="341"/>
      <c r="P12" s="341">
        <v>979</v>
      </c>
      <c r="Q12" s="342">
        <v>27.18689252985282</v>
      </c>
      <c r="R12" s="341">
        <v>350</v>
      </c>
      <c r="S12" s="342">
        <v>35.750766087844738</v>
      </c>
    </row>
    <row r="13" spans="1:21" s="275" customFormat="1" ht="18" customHeight="1" x14ac:dyDescent="0.2">
      <c r="A13" s="318"/>
      <c r="B13" s="331" t="s">
        <v>40</v>
      </c>
      <c r="C13" s="341">
        <f t="shared" si="0"/>
        <v>7657</v>
      </c>
      <c r="D13" s="342">
        <f t="shared" si="1"/>
        <v>11.089387093036727</v>
      </c>
      <c r="E13" s="338"/>
      <c r="F13" s="341">
        <v>2274</v>
      </c>
      <c r="G13" s="342">
        <v>29.698315267075881</v>
      </c>
      <c r="H13" s="341">
        <v>4</v>
      </c>
      <c r="I13" s="342">
        <v>0.17590149516270889</v>
      </c>
      <c r="J13" s="341"/>
      <c r="K13" s="341">
        <v>2761</v>
      </c>
      <c r="L13" s="342">
        <v>36.058508554264073</v>
      </c>
      <c r="M13" s="341">
        <v>8</v>
      </c>
      <c r="N13" s="342">
        <v>0.28975009054690332</v>
      </c>
      <c r="O13" s="341"/>
      <c r="P13" s="341">
        <v>2622</v>
      </c>
      <c r="Q13" s="342">
        <v>34.24317617866005</v>
      </c>
      <c r="R13" s="341">
        <v>1782</v>
      </c>
      <c r="S13" s="342">
        <v>67.963386727688786</v>
      </c>
    </row>
    <row r="14" spans="1:21" s="275" customFormat="1" ht="18" customHeight="1" x14ac:dyDescent="0.2">
      <c r="A14" s="318"/>
      <c r="B14" s="331" t="s">
        <v>41</v>
      </c>
      <c r="C14" s="341">
        <f t="shared" si="0"/>
        <v>4322</v>
      </c>
      <c r="D14" s="342">
        <f t="shared" si="1"/>
        <v>6.2594137411655666</v>
      </c>
      <c r="E14" s="338"/>
      <c r="F14" s="341">
        <v>270</v>
      </c>
      <c r="G14" s="342">
        <v>6.2471078204534933</v>
      </c>
      <c r="H14" s="341">
        <v>9</v>
      </c>
      <c r="I14" s="342">
        <v>3.3333333333333335</v>
      </c>
      <c r="J14" s="341"/>
      <c r="K14" s="341">
        <v>747</v>
      </c>
      <c r="L14" s="342">
        <v>17.283664969921332</v>
      </c>
      <c r="M14" s="341">
        <v>30</v>
      </c>
      <c r="N14" s="342">
        <v>4.0160642570281126</v>
      </c>
      <c r="O14" s="341"/>
      <c r="P14" s="341">
        <v>3305</v>
      </c>
      <c r="Q14" s="342">
        <v>76.469227209625174</v>
      </c>
      <c r="R14" s="341">
        <v>388</v>
      </c>
      <c r="S14" s="342">
        <v>11.739788199697427</v>
      </c>
    </row>
    <row r="15" spans="1:21" s="275" customFormat="1" ht="18" customHeight="1" x14ac:dyDescent="0.2">
      <c r="A15" s="318"/>
      <c r="B15" s="331" t="s">
        <v>9</v>
      </c>
      <c r="C15" s="341">
        <f t="shared" si="0"/>
        <v>1486</v>
      </c>
      <c r="D15" s="342">
        <f t="shared" si="1"/>
        <v>2.1521260572355461</v>
      </c>
      <c r="E15" s="338"/>
      <c r="F15" s="341">
        <v>482</v>
      </c>
      <c r="G15" s="342">
        <v>32.43606998654105</v>
      </c>
      <c r="H15" s="341">
        <v>82</v>
      </c>
      <c r="I15" s="342">
        <v>17.012448132780083</v>
      </c>
      <c r="J15" s="341"/>
      <c r="K15" s="341">
        <v>475</v>
      </c>
      <c r="L15" s="342">
        <v>31.9650067294751</v>
      </c>
      <c r="M15" s="341">
        <v>113</v>
      </c>
      <c r="N15" s="342">
        <v>23.789473684210527</v>
      </c>
      <c r="O15" s="341"/>
      <c r="P15" s="341">
        <v>529</v>
      </c>
      <c r="Q15" s="342">
        <v>35.598923283983844</v>
      </c>
      <c r="R15" s="341">
        <v>177</v>
      </c>
      <c r="S15" s="342">
        <v>33.459357277882795</v>
      </c>
    </row>
    <row r="16" spans="1:21" s="275" customFormat="1" ht="18" customHeight="1" x14ac:dyDescent="0.2">
      <c r="A16" s="318"/>
      <c r="B16" s="331" t="s">
        <v>8</v>
      </c>
      <c r="C16" s="341">
        <f t="shared" si="0"/>
        <v>6424</v>
      </c>
      <c r="D16" s="342">
        <f t="shared" si="1"/>
        <v>9.3036728073224424</v>
      </c>
      <c r="E16" s="338"/>
      <c r="F16" s="341">
        <v>2614</v>
      </c>
      <c r="G16" s="342">
        <v>40.691158156911584</v>
      </c>
      <c r="H16" s="341">
        <v>0</v>
      </c>
      <c r="I16" s="342">
        <v>0</v>
      </c>
      <c r="J16" s="341"/>
      <c r="K16" s="341">
        <v>3201</v>
      </c>
      <c r="L16" s="342">
        <v>49.828767123287669</v>
      </c>
      <c r="M16" s="341">
        <v>0</v>
      </c>
      <c r="N16" s="342">
        <v>0</v>
      </c>
      <c r="O16" s="341"/>
      <c r="P16" s="341">
        <v>609</v>
      </c>
      <c r="Q16" s="342">
        <v>9.4800747198007471</v>
      </c>
      <c r="R16" s="341">
        <v>97</v>
      </c>
      <c r="S16" s="342">
        <v>15.927750410509031</v>
      </c>
    </row>
    <row r="17" spans="1:19" s="275" customFormat="1" ht="18" customHeight="1" x14ac:dyDescent="0.2">
      <c r="A17" s="318"/>
      <c r="B17" s="331" t="s">
        <v>7</v>
      </c>
      <c r="C17" s="341">
        <f t="shared" si="0"/>
        <v>13596</v>
      </c>
      <c r="D17" s="342">
        <f t="shared" si="1"/>
        <v>19.690649982620787</v>
      </c>
      <c r="E17" s="338"/>
      <c r="F17" s="341">
        <v>5598</v>
      </c>
      <c r="G17" s="342">
        <v>41.1738746690203</v>
      </c>
      <c r="H17" s="341">
        <v>12</v>
      </c>
      <c r="I17" s="342">
        <v>0.21436227224008575</v>
      </c>
      <c r="J17" s="341"/>
      <c r="K17" s="341">
        <v>4515</v>
      </c>
      <c r="L17" s="342">
        <v>33.208296557811124</v>
      </c>
      <c r="M17" s="341">
        <v>40</v>
      </c>
      <c r="N17" s="342">
        <v>0.88593576965669985</v>
      </c>
      <c r="O17" s="341"/>
      <c r="P17" s="341">
        <v>3483</v>
      </c>
      <c r="Q17" s="342">
        <v>25.617828773168576</v>
      </c>
      <c r="R17" s="341">
        <v>52</v>
      </c>
      <c r="S17" s="342">
        <v>1.4929658340511054</v>
      </c>
    </row>
    <row r="18" spans="1:19" s="275" customFormat="1" ht="18" customHeight="1" x14ac:dyDescent="0.2">
      <c r="A18" s="318"/>
      <c r="B18" s="331" t="s">
        <v>43</v>
      </c>
      <c r="C18" s="341">
        <f t="shared" si="0"/>
        <v>8768</v>
      </c>
      <c r="D18" s="342">
        <f t="shared" si="1"/>
        <v>12.698412698412698</v>
      </c>
      <c r="E18" s="338"/>
      <c r="F18" s="341">
        <v>2705</v>
      </c>
      <c r="G18" s="342">
        <v>30.850821167883215</v>
      </c>
      <c r="H18" s="341">
        <v>283</v>
      </c>
      <c r="I18" s="342">
        <v>10.462107208872458</v>
      </c>
      <c r="J18" s="341"/>
      <c r="K18" s="341">
        <v>2273</v>
      </c>
      <c r="L18" s="342">
        <v>25.923813868613138</v>
      </c>
      <c r="M18" s="341">
        <v>435</v>
      </c>
      <c r="N18" s="342">
        <v>19.137703475582928</v>
      </c>
      <c r="O18" s="341"/>
      <c r="P18" s="341">
        <v>3790</v>
      </c>
      <c r="Q18" s="342">
        <v>43.225364963503651</v>
      </c>
      <c r="R18" s="341">
        <v>1399</v>
      </c>
      <c r="S18" s="342">
        <v>36.912928759894456</v>
      </c>
    </row>
    <row r="19" spans="1:19" s="275" customFormat="1" ht="18" customHeight="1" x14ac:dyDescent="0.2">
      <c r="A19" s="318"/>
      <c r="B19" s="331" t="s">
        <v>44</v>
      </c>
      <c r="C19" s="341">
        <f t="shared" si="0"/>
        <v>165</v>
      </c>
      <c r="D19" s="342">
        <f t="shared" si="1"/>
        <v>0.23896419881821343</v>
      </c>
      <c r="E19" s="338"/>
      <c r="F19" s="341">
        <v>55</v>
      </c>
      <c r="G19" s="342">
        <v>33.333333333333329</v>
      </c>
      <c r="H19" s="341">
        <v>54</v>
      </c>
      <c r="I19" s="342">
        <v>98.181818181818187</v>
      </c>
      <c r="J19" s="341"/>
      <c r="K19" s="341">
        <v>102</v>
      </c>
      <c r="L19" s="342">
        <v>61.818181818181813</v>
      </c>
      <c r="M19" s="341">
        <v>102</v>
      </c>
      <c r="N19" s="342">
        <v>100</v>
      </c>
      <c r="O19" s="341"/>
      <c r="P19" s="341">
        <v>8</v>
      </c>
      <c r="Q19" s="342">
        <v>4.8484848484848486</v>
      </c>
      <c r="R19" s="341">
        <v>8</v>
      </c>
      <c r="S19" s="342">
        <v>100</v>
      </c>
    </row>
    <row r="20" spans="1:19" s="275" customFormat="1" ht="18" customHeight="1" x14ac:dyDescent="0.2">
      <c r="A20" s="318"/>
      <c r="B20" s="331" t="s">
        <v>6</v>
      </c>
      <c r="C20" s="341">
        <f t="shared" si="0"/>
        <v>1425</v>
      </c>
      <c r="D20" s="342">
        <f t="shared" si="1"/>
        <v>2.0637817170663886</v>
      </c>
      <c r="E20" s="338"/>
      <c r="F20" s="341">
        <v>11</v>
      </c>
      <c r="G20" s="342">
        <v>0.77192982456140358</v>
      </c>
      <c r="H20" s="341">
        <v>0</v>
      </c>
      <c r="I20" s="342">
        <v>0</v>
      </c>
      <c r="J20" s="341"/>
      <c r="K20" s="341">
        <v>284</v>
      </c>
      <c r="L20" s="342">
        <v>19.929824561403507</v>
      </c>
      <c r="M20" s="341">
        <v>68</v>
      </c>
      <c r="N20" s="342">
        <v>23.943661971830984</v>
      </c>
      <c r="O20" s="341"/>
      <c r="P20" s="341">
        <v>1130</v>
      </c>
      <c r="Q20" s="342">
        <v>79.298245614035096</v>
      </c>
      <c r="R20" s="341">
        <v>349</v>
      </c>
      <c r="S20" s="342">
        <v>30.884955752212388</v>
      </c>
    </row>
    <row r="21" spans="1:19" s="275" customFormat="1" ht="18" customHeight="1" x14ac:dyDescent="0.2">
      <c r="A21" s="318"/>
      <c r="B21" s="331" t="s">
        <v>5</v>
      </c>
      <c r="C21" s="341">
        <f t="shared" si="0"/>
        <v>1361</v>
      </c>
      <c r="D21" s="342">
        <f t="shared" si="1"/>
        <v>1.9710925732823541</v>
      </c>
      <c r="E21" s="338"/>
      <c r="F21" s="341">
        <v>275</v>
      </c>
      <c r="G21" s="342">
        <v>20.205731080088171</v>
      </c>
      <c r="H21" s="341">
        <v>53</v>
      </c>
      <c r="I21" s="342">
        <v>19.272727272727273</v>
      </c>
      <c r="J21" s="341"/>
      <c r="K21" s="341">
        <v>261</v>
      </c>
      <c r="L21" s="342">
        <v>19.177075679647317</v>
      </c>
      <c r="M21" s="341">
        <v>66</v>
      </c>
      <c r="N21" s="342">
        <v>25.287356321839084</v>
      </c>
      <c r="O21" s="341"/>
      <c r="P21" s="341">
        <v>825</v>
      </c>
      <c r="Q21" s="342">
        <v>60.617193240264513</v>
      </c>
      <c r="R21" s="341">
        <v>731</v>
      </c>
      <c r="S21" s="342">
        <v>88.606060606060609</v>
      </c>
    </row>
    <row r="22" spans="1:19" s="275" customFormat="1" ht="18" customHeight="1" x14ac:dyDescent="0.2">
      <c r="A22" s="318"/>
      <c r="B22" s="331" t="s">
        <v>38</v>
      </c>
      <c r="C22" s="341">
        <f t="shared" si="0"/>
        <v>5920</v>
      </c>
      <c r="D22" s="342">
        <f t="shared" si="1"/>
        <v>8.5737458000231719</v>
      </c>
      <c r="E22" s="338"/>
      <c r="F22" s="341">
        <v>1596</v>
      </c>
      <c r="G22" s="342">
        <v>26.959459459459463</v>
      </c>
      <c r="H22" s="341">
        <v>11</v>
      </c>
      <c r="I22" s="342">
        <v>0.68922305764411029</v>
      </c>
      <c r="J22" s="341"/>
      <c r="K22" s="341">
        <v>2129</v>
      </c>
      <c r="L22" s="342">
        <v>35.962837837837839</v>
      </c>
      <c r="M22" s="341">
        <v>91</v>
      </c>
      <c r="N22" s="342">
        <v>4.2743071864725222</v>
      </c>
      <c r="O22" s="341"/>
      <c r="P22" s="341">
        <v>2195</v>
      </c>
      <c r="Q22" s="342">
        <v>37.077702702702702</v>
      </c>
      <c r="R22" s="341">
        <v>222</v>
      </c>
      <c r="S22" s="342">
        <v>10.113895216400911</v>
      </c>
    </row>
    <row r="23" spans="1:19" s="275" customFormat="1" ht="18" customHeight="1" x14ac:dyDescent="0.2">
      <c r="A23" s="318"/>
      <c r="B23" s="331" t="s">
        <v>45</v>
      </c>
      <c r="C23" s="341">
        <f t="shared" si="0"/>
        <v>5047</v>
      </c>
      <c r="D23" s="342">
        <f t="shared" si="1"/>
        <v>7.309407948094079</v>
      </c>
      <c r="E23" s="338"/>
      <c r="F23" s="341">
        <v>2000</v>
      </c>
      <c r="G23" s="342">
        <v>39.627501486031306</v>
      </c>
      <c r="H23" s="341">
        <v>25</v>
      </c>
      <c r="I23" s="342">
        <v>1.25</v>
      </c>
      <c r="J23" s="341"/>
      <c r="K23" s="341">
        <v>2251</v>
      </c>
      <c r="L23" s="342">
        <v>44.600752922528237</v>
      </c>
      <c r="M23" s="341">
        <v>55</v>
      </c>
      <c r="N23" s="342">
        <v>2.4433585073300756</v>
      </c>
      <c r="O23" s="341"/>
      <c r="P23" s="341">
        <v>796</v>
      </c>
      <c r="Q23" s="342">
        <v>15.771745591440459</v>
      </c>
      <c r="R23" s="341">
        <v>99</v>
      </c>
      <c r="S23" s="342">
        <v>12.437185929648241</v>
      </c>
    </row>
    <row r="24" spans="1:19" s="275" customFormat="1" ht="18" customHeight="1" x14ac:dyDescent="0.2">
      <c r="A24" s="318">
        <v>47094</v>
      </c>
      <c r="B24" s="331" t="s">
        <v>46</v>
      </c>
      <c r="C24" s="341">
        <f t="shared" si="0"/>
        <v>4022</v>
      </c>
      <c r="D24" s="342">
        <f t="shared" si="1"/>
        <v>5.8249333796779057</v>
      </c>
      <c r="E24" s="338"/>
      <c r="F24" s="341">
        <v>1463</v>
      </c>
      <c r="G24" s="342">
        <v>36.374937841869716</v>
      </c>
      <c r="H24" s="341">
        <v>33</v>
      </c>
      <c r="I24" s="342">
        <v>2.2556390977443606</v>
      </c>
      <c r="J24" s="341"/>
      <c r="K24" s="341">
        <v>2015</v>
      </c>
      <c r="L24" s="342">
        <v>50.099453008453509</v>
      </c>
      <c r="M24" s="341">
        <v>149</v>
      </c>
      <c r="N24" s="342">
        <v>7.3945409429280389</v>
      </c>
      <c r="O24" s="341"/>
      <c r="P24" s="341">
        <v>544</v>
      </c>
      <c r="Q24" s="342">
        <v>13.525609149676779</v>
      </c>
      <c r="R24" s="341">
        <v>58</v>
      </c>
      <c r="S24" s="342">
        <v>10.661764705882353</v>
      </c>
    </row>
    <row r="25" spans="1:19" s="275" customFormat="1" ht="18" customHeight="1" x14ac:dyDescent="0.2">
      <c r="B25" s="331" t="s">
        <v>47</v>
      </c>
      <c r="C25" s="341">
        <f t="shared" si="0"/>
        <v>1987</v>
      </c>
      <c r="D25" s="342">
        <f t="shared" si="1"/>
        <v>2.87770826091994</v>
      </c>
      <c r="E25" s="338"/>
      <c r="F25" s="341">
        <v>301</v>
      </c>
      <c r="G25" s="342">
        <v>15.148465022647207</v>
      </c>
      <c r="H25" s="341">
        <v>11</v>
      </c>
      <c r="I25" s="342">
        <v>3.6544850498338874</v>
      </c>
      <c r="J25" s="341"/>
      <c r="K25" s="341">
        <v>479</v>
      </c>
      <c r="L25" s="342">
        <v>24.106693507800706</v>
      </c>
      <c r="M25" s="341">
        <v>17</v>
      </c>
      <c r="N25" s="342">
        <v>3.5490605427974948</v>
      </c>
      <c r="O25" s="341"/>
      <c r="P25" s="341">
        <v>1207</v>
      </c>
      <c r="Q25" s="342">
        <v>60.744841469552092</v>
      </c>
      <c r="R25" s="341">
        <v>284</v>
      </c>
      <c r="S25" s="342">
        <v>23.52941176470588</v>
      </c>
    </row>
    <row r="26" spans="1:19" s="275" customFormat="1" ht="18" customHeight="1" x14ac:dyDescent="0.2">
      <c r="B26" s="331" t="s">
        <v>48</v>
      </c>
      <c r="C26" s="341">
        <f t="shared" si="0"/>
        <v>905</v>
      </c>
      <c r="D26" s="342">
        <f t="shared" si="1"/>
        <v>1.3106824238211099</v>
      </c>
      <c r="E26" s="338"/>
      <c r="F26" s="341">
        <v>233</v>
      </c>
      <c r="G26" s="342">
        <v>25.745856353591162</v>
      </c>
      <c r="H26" s="341">
        <v>12</v>
      </c>
      <c r="I26" s="342">
        <v>5.1502145922746783</v>
      </c>
      <c r="J26" s="341"/>
      <c r="K26" s="341">
        <v>357</v>
      </c>
      <c r="L26" s="342">
        <v>39.447513812154696</v>
      </c>
      <c r="M26" s="341">
        <v>18</v>
      </c>
      <c r="N26" s="342">
        <v>5.0420168067226889</v>
      </c>
      <c r="O26" s="341"/>
      <c r="P26" s="341">
        <v>315</v>
      </c>
      <c r="Q26" s="342">
        <v>34.806629834254146</v>
      </c>
      <c r="R26" s="341">
        <v>15</v>
      </c>
      <c r="S26" s="342">
        <v>4.7619047619047619</v>
      </c>
    </row>
    <row r="27" spans="1:19" s="275" customFormat="1" ht="18" customHeight="1" x14ac:dyDescent="0.2">
      <c r="B27" s="331" t="s">
        <v>49</v>
      </c>
      <c r="C27" s="341">
        <f t="shared" si="0"/>
        <v>1087</v>
      </c>
      <c r="D27" s="342">
        <f t="shared" si="1"/>
        <v>1.5742671764569574</v>
      </c>
      <c r="E27" s="338"/>
      <c r="F27" s="341">
        <v>380</v>
      </c>
      <c r="G27" s="342">
        <v>34.958601655933762</v>
      </c>
      <c r="H27" s="341">
        <v>12</v>
      </c>
      <c r="I27" s="342">
        <v>3.1578947368421053</v>
      </c>
      <c r="J27" s="341"/>
      <c r="K27" s="341">
        <v>528</v>
      </c>
      <c r="L27" s="342">
        <v>48.574057037718497</v>
      </c>
      <c r="M27" s="341">
        <v>19</v>
      </c>
      <c r="N27" s="342">
        <v>3.5984848484848486</v>
      </c>
      <c r="O27" s="341"/>
      <c r="P27" s="341">
        <v>179</v>
      </c>
      <c r="Q27" s="342">
        <v>16.467341306347745</v>
      </c>
      <c r="R27" s="341">
        <v>13</v>
      </c>
      <c r="S27" s="342">
        <v>7.2625698324022352</v>
      </c>
    </row>
    <row r="28" spans="1:19" s="275" customFormat="1" ht="18" customHeight="1" x14ac:dyDescent="0.2">
      <c r="B28" s="336" t="s">
        <v>4</v>
      </c>
      <c r="C28" s="343">
        <f t="shared" si="0"/>
        <v>600</v>
      </c>
      <c r="D28" s="344">
        <f t="shared" si="1"/>
        <v>0.86896072297532145</v>
      </c>
      <c r="E28" s="338"/>
      <c r="F28" s="343">
        <v>176</v>
      </c>
      <c r="G28" s="344">
        <v>29.333333333333332</v>
      </c>
      <c r="H28" s="343">
        <v>16</v>
      </c>
      <c r="I28" s="344">
        <v>9.0909090909090917</v>
      </c>
      <c r="J28" s="341"/>
      <c r="K28" s="343">
        <v>212</v>
      </c>
      <c r="L28" s="344">
        <v>35.333333333333336</v>
      </c>
      <c r="M28" s="343">
        <v>22</v>
      </c>
      <c r="N28" s="344">
        <v>10.377358490566039</v>
      </c>
      <c r="O28" s="341"/>
      <c r="P28" s="343">
        <v>212</v>
      </c>
      <c r="Q28" s="344">
        <v>35.333333333333336</v>
      </c>
      <c r="R28" s="343">
        <v>34</v>
      </c>
      <c r="S28" s="344">
        <v>16.037735849056602</v>
      </c>
    </row>
    <row r="29" spans="1:19" s="212" customFormat="1" ht="18" customHeight="1" x14ac:dyDescent="0.2">
      <c r="B29" s="332" t="s">
        <v>3</v>
      </c>
      <c r="C29" s="333">
        <f>SUM(C11:C28)</f>
        <v>69048</v>
      </c>
      <c r="D29" s="334">
        <f t="shared" si="1"/>
        <v>100</v>
      </c>
      <c r="E29" s="349"/>
      <c r="F29" s="333">
        <f>SUM(F11:F28)</f>
        <v>22062</v>
      </c>
      <c r="G29" s="334">
        <f t="shared" ref="G29" si="2">F29/$C29*100</f>
        <v>31.951685783802574</v>
      </c>
      <c r="H29" s="333">
        <f>SUM(H11:H28)</f>
        <v>629</v>
      </c>
      <c r="I29" s="334">
        <f t="shared" ref="I29" si="3">H29/F29*100</f>
        <v>2.8510561145861661</v>
      </c>
      <c r="J29" s="352"/>
      <c r="K29" s="333">
        <f>SUM(K11:K28)</f>
        <v>23648</v>
      </c>
      <c r="L29" s="334">
        <f t="shared" ref="L29" si="4">K29/$C29*100</f>
        <v>34.248638628200673</v>
      </c>
      <c r="M29" s="333">
        <f>SUM(M11:M28)</f>
        <v>1311</v>
      </c>
      <c r="N29" s="334">
        <f t="shared" ref="N29" si="5">M29/K29*100</f>
        <v>5.5438092016238159</v>
      </c>
      <c r="O29" s="352"/>
      <c r="P29" s="333">
        <f>SUM(P11:P28)</f>
        <v>23338</v>
      </c>
      <c r="Q29" s="353">
        <f t="shared" ref="Q29" si="6">P29/$C29*100</f>
        <v>33.799675587996759</v>
      </c>
      <c r="R29" s="333">
        <f>SUM(R11:R28)</f>
        <v>6471</v>
      </c>
      <c r="S29" s="353">
        <f t="shared" ref="S29" si="7">R29/P29*100</f>
        <v>27.727311680521037</v>
      </c>
    </row>
    <row r="30" spans="1:19" s="256" customFormat="1" ht="6.75" customHeight="1" x14ac:dyDescent="0.2">
      <c r="B30" s="1147"/>
      <c r="C30" s="1147"/>
      <c r="D30" s="1147"/>
      <c r="E30" s="293"/>
    </row>
    <row r="31" spans="1:19" x14ac:dyDescent="0.2">
      <c r="B31" s="1163"/>
      <c r="C31" s="1163"/>
      <c r="D31" s="1163"/>
      <c r="E31" s="1163"/>
      <c r="F31" s="1163"/>
      <c r="G31" s="1163"/>
      <c r="H31" s="1163"/>
      <c r="I31" s="1163"/>
      <c r="J31" s="1163"/>
      <c r="K31" s="1163"/>
      <c r="L31" s="1163"/>
      <c r="M31" s="1163"/>
      <c r="N31" s="1163"/>
      <c r="O31" s="1163"/>
      <c r="P31" s="1163"/>
      <c r="Q31" s="1163"/>
    </row>
    <row r="32" spans="1:19" x14ac:dyDescent="0.2">
      <c r="F32" s="319"/>
      <c r="K32" s="319"/>
    </row>
    <row r="33" spans="2:11" x14ac:dyDescent="0.2">
      <c r="B33" s="319"/>
      <c r="K33" s="319"/>
    </row>
  </sheetData>
  <mergeCells count="17">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58</v>
      </c>
    </row>
    <row r="2" spans="1:21" s="205" customFormat="1" ht="49.5" customHeight="1" x14ac:dyDescent="0.2">
      <c r="B2" s="1047"/>
      <c r="C2" s="1047"/>
      <c r="D2" s="1047"/>
      <c r="E2" s="206"/>
      <c r="F2" s="1148"/>
      <c r="G2" s="1148"/>
      <c r="H2" s="1148"/>
      <c r="I2" s="1148"/>
      <c r="J2" s="1148"/>
      <c r="K2" s="1148"/>
      <c r="L2" s="1148"/>
      <c r="M2" s="1148"/>
      <c r="N2" s="1148"/>
      <c r="O2" s="1148"/>
      <c r="P2" s="1148"/>
      <c r="Q2" s="1148"/>
      <c r="S2" s="206"/>
    </row>
    <row r="3" spans="1:21" s="205" customFormat="1" ht="3" customHeight="1" x14ac:dyDescent="0.2">
      <c r="B3" s="206"/>
      <c r="C3" s="206"/>
      <c r="D3" s="206"/>
      <c r="E3" s="206"/>
      <c r="K3" s="206"/>
      <c r="P3" s="206"/>
      <c r="S3" s="206"/>
    </row>
    <row r="4" spans="1:21" s="208" customFormat="1" ht="15" customHeight="1" x14ac:dyDescent="0.2">
      <c r="B4" s="1162" t="s">
        <v>448</v>
      </c>
      <c r="C4" s="1162"/>
      <c r="D4" s="1162"/>
      <c r="E4" s="1162"/>
      <c r="F4" s="1162"/>
      <c r="G4" s="1162"/>
      <c r="H4" s="1162"/>
      <c r="I4" s="1162"/>
      <c r="J4" s="1162"/>
      <c r="K4" s="1162"/>
      <c r="L4" s="1162"/>
      <c r="M4" s="1162"/>
      <c r="N4" s="1162"/>
      <c r="O4" s="1162"/>
      <c r="P4" s="1162"/>
      <c r="Q4" s="1162"/>
      <c r="R4" s="1162"/>
      <c r="S4" s="1162"/>
      <c r="T4" s="314"/>
    </row>
    <row r="5" spans="1:21" s="315" customFormat="1" ht="15" customHeight="1" x14ac:dyDescent="0.2">
      <c r="B5" s="1149" t="str">
        <f>porsaad!B6</f>
        <v>Situación a 30 de noviembre de 2023</v>
      </c>
      <c r="C5" s="1149"/>
      <c r="D5" s="1149"/>
      <c r="E5" s="1149"/>
      <c r="F5" s="1149"/>
      <c r="G5" s="1149"/>
      <c r="H5" s="1149"/>
      <c r="I5" s="1149"/>
      <c r="J5" s="1149"/>
      <c r="K5" s="1149"/>
      <c r="L5" s="1149"/>
      <c r="M5" s="1149"/>
      <c r="N5" s="1149"/>
      <c r="O5" s="1149"/>
      <c r="P5" s="1149"/>
      <c r="Q5" s="1149"/>
      <c r="R5" s="1149"/>
      <c r="S5" s="1149"/>
      <c r="T5" s="316"/>
      <c r="U5" s="91"/>
    </row>
    <row r="6" spans="1:21" s="208" customFormat="1" ht="4.5" customHeight="1" x14ac:dyDescent="0.2"/>
    <row r="7" spans="1:21" s="211" customFormat="1" ht="15" customHeight="1" x14ac:dyDescent="0.2">
      <c r="A7" s="212"/>
      <c r="B7" s="1150" t="s">
        <v>15</v>
      </c>
      <c r="C7" s="1153" t="s">
        <v>79</v>
      </c>
      <c r="D7" s="1154"/>
      <c r="E7" s="347"/>
      <c r="F7" s="1164" t="s">
        <v>34</v>
      </c>
      <c r="G7" s="1165"/>
      <c r="H7" s="1165"/>
      <c r="I7" s="1166"/>
      <c r="J7" s="351"/>
      <c r="K7" s="1164" t="s">
        <v>52</v>
      </c>
      <c r="L7" s="1165"/>
      <c r="M7" s="1165"/>
      <c r="N7" s="1166"/>
      <c r="O7" s="351"/>
      <c r="P7" s="1164" t="s">
        <v>53</v>
      </c>
      <c r="Q7" s="1165"/>
      <c r="R7" s="1165"/>
      <c r="S7" s="1166"/>
    </row>
    <row r="8" spans="1:21" s="211" customFormat="1" ht="29.25" customHeight="1" x14ac:dyDescent="0.2">
      <c r="A8" s="212"/>
      <c r="B8" s="1151"/>
      <c r="C8" s="1155"/>
      <c r="D8" s="1156"/>
      <c r="E8" s="347"/>
      <c r="F8" s="1167" t="s">
        <v>75</v>
      </c>
      <c r="G8" s="1168"/>
      <c r="H8" s="1169" t="s">
        <v>137</v>
      </c>
      <c r="I8" s="1170"/>
      <c r="J8" s="329"/>
      <c r="K8" s="1167" t="s">
        <v>75</v>
      </c>
      <c r="L8" s="1168"/>
      <c r="M8" s="1169" t="s">
        <v>137</v>
      </c>
      <c r="N8" s="1170"/>
      <c r="O8" s="329"/>
      <c r="P8" s="1167" t="s">
        <v>75</v>
      </c>
      <c r="Q8" s="1168"/>
      <c r="R8" s="1169" t="s">
        <v>137</v>
      </c>
      <c r="S8" s="1170"/>
    </row>
    <row r="9" spans="1:21" s="216" customFormat="1" ht="29.25" customHeight="1" x14ac:dyDescent="0.2">
      <c r="A9" s="317"/>
      <c r="B9" s="1152"/>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130661</v>
      </c>
      <c r="D11" s="340">
        <f>C11/C$29*100</f>
        <v>31.23806108421493</v>
      </c>
      <c r="E11" s="338"/>
      <c r="F11" s="335">
        <v>29092</v>
      </c>
      <c r="G11" s="340">
        <v>22.265251299163484</v>
      </c>
      <c r="H11" s="335">
        <v>394</v>
      </c>
      <c r="I11" s="340">
        <v>1.3543242128420185</v>
      </c>
      <c r="J11" s="341"/>
      <c r="K11" s="335">
        <v>58611</v>
      </c>
      <c r="L11" s="340">
        <v>44.857302485056749</v>
      </c>
      <c r="M11" s="335">
        <v>864</v>
      </c>
      <c r="N11" s="340">
        <v>1.4741260173005069</v>
      </c>
      <c r="O11" s="341"/>
      <c r="P11" s="335">
        <v>42958</v>
      </c>
      <c r="Q11" s="340">
        <v>32.877446215779763</v>
      </c>
      <c r="R11" s="335">
        <v>6090</v>
      </c>
      <c r="S11" s="340">
        <v>14.176637646072908</v>
      </c>
    </row>
    <row r="12" spans="1:21" s="275" customFormat="1" ht="18" customHeight="1" x14ac:dyDescent="0.2">
      <c r="A12" s="318"/>
      <c r="B12" s="331" t="s">
        <v>10</v>
      </c>
      <c r="C12" s="341">
        <f t="shared" ref="C12:C28" si="0">F12+K12+P12</f>
        <v>7875</v>
      </c>
      <c r="D12" s="342">
        <f t="shared" ref="D12:D29" si="1">C12/C$29*100</f>
        <v>1.8827326519634213</v>
      </c>
      <c r="E12" s="338"/>
      <c r="F12" s="341">
        <v>1407</v>
      </c>
      <c r="G12" s="342">
        <v>17.866666666666667</v>
      </c>
      <c r="H12" s="341">
        <v>3</v>
      </c>
      <c r="I12" s="342">
        <v>0.21321961620469082</v>
      </c>
      <c r="J12" s="341"/>
      <c r="K12" s="341">
        <v>2812</v>
      </c>
      <c r="L12" s="342">
        <v>35.707936507936502</v>
      </c>
      <c r="M12" s="341">
        <v>14</v>
      </c>
      <c r="N12" s="342">
        <v>0.49786628733997151</v>
      </c>
      <c r="O12" s="341"/>
      <c r="P12" s="341">
        <v>3656</v>
      </c>
      <c r="Q12" s="342">
        <v>46.425396825396824</v>
      </c>
      <c r="R12" s="341">
        <v>38</v>
      </c>
      <c r="S12" s="342">
        <v>1.0393873085339167</v>
      </c>
    </row>
    <row r="13" spans="1:21" s="275" customFormat="1" ht="18" customHeight="1" x14ac:dyDescent="0.2">
      <c r="A13" s="318"/>
      <c r="B13" s="331" t="s">
        <v>40</v>
      </c>
      <c r="C13" s="341">
        <f t="shared" si="0"/>
        <v>2845</v>
      </c>
      <c r="D13" s="342">
        <f t="shared" si="1"/>
        <v>0.6801745263283725</v>
      </c>
      <c r="E13" s="338"/>
      <c r="F13" s="341">
        <v>260</v>
      </c>
      <c r="G13" s="342">
        <v>9.1388400702987695</v>
      </c>
      <c r="H13" s="341">
        <v>14</v>
      </c>
      <c r="I13" s="342">
        <v>5.384615384615385</v>
      </c>
      <c r="J13" s="341"/>
      <c r="K13" s="341">
        <v>784</v>
      </c>
      <c r="L13" s="342">
        <v>27.557117750439371</v>
      </c>
      <c r="M13" s="341">
        <v>39</v>
      </c>
      <c r="N13" s="342">
        <v>4.9744897959183669</v>
      </c>
      <c r="O13" s="341"/>
      <c r="P13" s="341">
        <v>1801</v>
      </c>
      <c r="Q13" s="342">
        <v>63.304042179261863</v>
      </c>
      <c r="R13" s="341">
        <v>134</v>
      </c>
      <c r="S13" s="342">
        <v>7.4403109383675741</v>
      </c>
    </row>
    <row r="14" spans="1:21" s="275" customFormat="1" ht="18" customHeight="1" x14ac:dyDescent="0.2">
      <c r="A14" s="318"/>
      <c r="B14" s="331" t="s">
        <v>41</v>
      </c>
      <c r="C14" s="341">
        <f t="shared" si="0"/>
        <v>14293</v>
      </c>
      <c r="D14" s="342">
        <f t="shared" si="1"/>
        <v>3.4171298786683399</v>
      </c>
      <c r="E14" s="338"/>
      <c r="F14" s="341">
        <v>2343</v>
      </c>
      <c r="G14" s="342">
        <v>16.3926397537256</v>
      </c>
      <c r="H14" s="341">
        <v>186</v>
      </c>
      <c r="I14" s="342">
        <v>7.9385403329065296</v>
      </c>
      <c r="J14" s="341"/>
      <c r="K14" s="341">
        <v>4792</v>
      </c>
      <c r="L14" s="342">
        <v>33.526901280347019</v>
      </c>
      <c r="M14" s="341">
        <v>348</v>
      </c>
      <c r="N14" s="342">
        <v>7.2621035058430721</v>
      </c>
      <c r="O14" s="341"/>
      <c r="P14" s="341">
        <v>7158</v>
      </c>
      <c r="Q14" s="342">
        <v>50.080458965927377</v>
      </c>
      <c r="R14" s="341">
        <v>432</v>
      </c>
      <c r="S14" s="342">
        <v>6.0352053646269912</v>
      </c>
    </row>
    <row r="15" spans="1:21" s="275" customFormat="1" ht="18" customHeight="1" x14ac:dyDescent="0.2">
      <c r="A15" s="318"/>
      <c r="B15" s="331" t="s">
        <v>9</v>
      </c>
      <c r="C15" s="341">
        <f t="shared" si="0"/>
        <v>2537</v>
      </c>
      <c r="D15" s="342">
        <f t="shared" si="1"/>
        <v>0.60653876038491417</v>
      </c>
      <c r="E15" s="338"/>
      <c r="F15" s="341">
        <v>610</v>
      </c>
      <c r="G15" s="342">
        <v>24.044146629877808</v>
      </c>
      <c r="H15" s="341">
        <v>51</v>
      </c>
      <c r="I15" s="342">
        <v>8.3606557377049189</v>
      </c>
      <c r="J15" s="341"/>
      <c r="K15" s="341">
        <v>927</v>
      </c>
      <c r="L15" s="342">
        <v>36.539219550650373</v>
      </c>
      <c r="M15" s="341">
        <v>129</v>
      </c>
      <c r="N15" s="342">
        <v>13.915857605177994</v>
      </c>
      <c r="O15" s="341"/>
      <c r="P15" s="341">
        <v>1000</v>
      </c>
      <c r="Q15" s="342">
        <v>39.416633819471819</v>
      </c>
      <c r="R15" s="341">
        <v>195</v>
      </c>
      <c r="S15" s="342">
        <v>19.5</v>
      </c>
    </row>
    <row r="16" spans="1:21" s="275" customFormat="1" ht="18" customHeight="1" x14ac:dyDescent="0.2">
      <c r="A16" s="318"/>
      <c r="B16" s="331" t="s">
        <v>8</v>
      </c>
      <c r="C16" s="341">
        <f t="shared" si="0"/>
        <v>3351</v>
      </c>
      <c r="D16" s="342">
        <f t="shared" si="1"/>
        <v>0.80114757037833972</v>
      </c>
      <c r="E16" s="338"/>
      <c r="F16" s="341">
        <v>537</v>
      </c>
      <c r="G16" s="342">
        <v>16.025067144136081</v>
      </c>
      <c r="H16" s="341">
        <v>63</v>
      </c>
      <c r="I16" s="342">
        <v>11.731843575418994</v>
      </c>
      <c r="J16" s="341"/>
      <c r="K16" s="341">
        <v>1339</v>
      </c>
      <c r="L16" s="342">
        <v>39.958221426439863</v>
      </c>
      <c r="M16" s="341">
        <v>169</v>
      </c>
      <c r="N16" s="342">
        <v>12.621359223300971</v>
      </c>
      <c r="O16" s="341"/>
      <c r="P16" s="341">
        <v>1475</v>
      </c>
      <c r="Q16" s="342">
        <v>44.016711429424056</v>
      </c>
      <c r="R16" s="341">
        <v>304</v>
      </c>
      <c r="S16" s="342">
        <v>20.610169491525422</v>
      </c>
    </row>
    <row r="17" spans="1:19" s="275" customFormat="1" ht="18" customHeight="1" x14ac:dyDescent="0.2">
      <c r="A17" s="318"/>
      <c r="B17" s="331" t="s">
        <v>7</v>
      </c>
      <c r="C17" s="341">
        <f t="shared" si="0"/>
        <v>26911</v>
      </c>
      <c r="D17" s="342">
        <f t="shared" si="1"/>
        <v>6.4338055107285879</v>
      </c>
      <c r="E17" s="338"/>
      <c r="F17" s="341">
        <v>3767</v>
      </c>
      <c r="G17" s="342">
        <v>13.997993385604399</v>
      </c>
      <c r="H17" s="341">
        <v>110</v>
      </c>
      <c r="I17" s="342">
        <v>2.9200955667640032</v>
      </c>
      <c r="J17" s="341"/>
      <c r="K17" s="341">
        <v>8329</v>
      </c>
      <c r="L17" s="342">
        <v>30.950169075842592</v>
      </c>
      <c r="M17" s="341">
        <v>467</v>
      </c>
      <c r="N17" s="342">
        <v>5.6069155961099773</v>
      </c>
      <c r="O17" s="341"/>
      <c r="P17" s="341">
        <v>14815</v>
      </c>
      <c r="Q17" s="342">
        <v>55.051837538553002</v>
      </c>
      <c r="R17" s="341">
        <v>1913</v>
      </c>
      <c r="S17" s="342">
        <v>12.912588592642592</v>
      </c>
    </row>
    <row r="18" spans="1:19" s="275" customFormat="1" ht="18" customHeight="1" x14ac:dyDescent="0.2">
      <c r="A18" s="318"/>
      <c r="B18" s="331" t="s">
        <v>43</v>
      </c>
      <c r="C18" s="341">
        <f t="shared" si="0"/>
        <v>28644</v>
      </c>
      <c r="D18" s="342">
        <f t="shared" si="1"/>
        <v>6.8481262327416177</v>
      </c>
      <c r="E18" s="338"/>
      <c r="F18" s="341">
        <v>5142</v>
      </c>
      <c r="G18" s="342">
        <v>17.951403435274401</v>
      </c>
      <c r="H18" s="341">
        <v>957</v>
      </c>
      <c r="I18" s="342">
        <v>18.611435239206532</v>
      </c>
      <c r="J18" s="341"/>
      <c r="K18" s="341">
        <v>8447</v>
      </c>
      <c r="L18" s="342">
        <v>29.489596425080293</v>
      </c>
      <c r="M18" s="341">
        <v>2922</v>
      </c>
      <c r="N18" s="342">
        <v>34.59216289807032</v>
      </c>
      <c r="O18" s="341"/>
      <c r="P18" s="341">
        <v>15055</v>
      </c>
      <c r="Q18" s="342">
        <v>52.559000139645292</v>
      </c>
      <c r="R18" s="341">
        <v>7658</v>
      </c>
      <c r="S18" s="342">
        <v>50.866821653935567</v>
      </c>
    </row>
    <row r="19" spans="1:19" s="275" customFormat="1" ht="18" customHeight="1" x14ac:dyDescent="0.2">
      <c r="A19" s="318"/>
      <c r="B19" s="331" t="s">
        <v>44</v>
      </c>
      <c r="C19" s="341">
        <f t="shared" si="0"/>
        <v>27751</v>
      </c>
      <c r="D19" s="342">
        <f t="shared" si="1"/>
        <v>6.6346303269380194</v>
      </c>
      <c r="E19" s="338"/>
      <c r="F19" s="341">
        <v>3561</v>
      </c>
      <c r="G19" s="342">
        <v>12.83197001909841</v>
      </c>
      <c r="H19" s="341">
        <v>19</v>
      </c>
      <c r="I19" s="342">
        <v>0.53355798932884024</v>
      </c>
      <c r="J19" s="341"/>
      <c r="K19" s="341">
        <v>10414</v>
      </c>
      <c r="L19" s="342">
        <v>37.526575618896615</v>
      </c>
      <c r="M19" s="341">
        <v>36</v>
      </c>
      <c r="N19" s="342">
        <v>0.34568849625504128</v>
      </c>
      <c r="O19" s="341"/>
      <c r="P19" s="341">
        <v>13776</v>
      </c>
      <c r="Q19" s="342">
        <v>49.641454362004971</v>
      </c>
      <c r="R19" s="341">
        <v>37</v>
      </c>
      <c r="S19" s="342">
        <v>0.26858304297328689</v>
      </c>
    </row>
    <row r="20" spans="1:19" s="275" customFormat="1" ht="18" customHeight="1" x14ac:dyDescent="0.2">
      <c r="A20" s="318"/>
      <c r="B20" s="331" t="s">
        <v>6</v>
      </c>
      <c r="C20" s="341">
        <f t="shared" si="0"/>
        <v>46445</v>
      </c>
      <c r="D20" s="342">
        <f t="shared" si="1"/>
        <v>11.103938796246489</v>
      </c>
      <c r="E20" s="338"/>
      <c r="F20" s="341">
        <v>11498</v>
      </c>
      <c r="G20" s="342">
        <v>24.756163203789427</v>
      </c>
      <c r="H20" s="341">
        <v>376</v>
      </c>
      <c r="I20" s="342">
        <v>3.2701339363367539</v>
      </c>
      <c r="J20" s="341"/>
      <c r="K20" s="341">
        <v>16969</v>
      </c>
      <c r="L20" s="342">
        <v>36.535687372160616</v>
      </c>
      <c r="M20" s="341">
        <v>925</v>
      </c>
      <c r="N20" s="342">
        <v>5.4511167422947731</v>
      </c>
      <c r="O20" s="341"/>
      <c r="P20" s="341">
        <v>17978</v>
      </c>
      <c r="Q20" s="342">
        <v>38.708149424049957</v>
      </c>
      <c r="R20" s="341">
        <v>1658</v>
      </c>
      <c r="S20" s="342">
        <v>9.2223829124485484</v>
      </c>
    </row>
    <row r="21" spans="1:19" s="275" customFormat="1" ht="18" customHeight="1" x14ac:dyDescent="0.2">
      <c r="A21" s="318"/>
      <c r="B21" s="331" t="s">
        <v>5</v>
      </c>
      <c r="C21" s="341">
        <f t="shared" si="0"/>
        <v>5518</v>
      </c>
      <c r="D21" s="342">
        <f t="shared" si="1"/>
        <v>1.3192277807662423</v>
      </c>
      <c r="E21" s="338"/>
      <c r="F21" s="341">
        <v>846</v>
      </c>
      <c r="G21" s="342">
        <v>15.331641899238853</v>
      </c>
      <c r="H21" s="341">
        <v>147</v>
      </c>
      <c r="I21" s="342">
        <v>17.375886524822697</v>
      </c>
      <c r="J21" s="341"/>
      <c r="K21" s="341">
        <v>1813</v>
      </c>
      <c r="L21" s="342">
        <v>32.856107285248278</v>
      </c>
      <c r="M21" s="341">
        <v>382</v>
      </c>
      <c r="N21" s="342">
        <v>21.070049641478214</v>
      </c>
      <c r="O21" s="341"/>
      <c r="P21" s="341">
        <v>2859</v>
      </c>
      <c r="Q21" s="342">
        <v>51.812250815512876</v>
      </c>
      <c r="R21" s="341">
        <v>772</v>
      </c>
      <c r="S21" s="342">
        <v>27.002448408534452</v>
      </c>
    </row>
    <row r="22" spans="1:19" s="275" customFormat="1" ht="18" customHeight="1" x14ac:dyDescent="0.2">
      <c r="A22" s="318"/>
      <c r="B22" s="331" t="s">
        <v>38</v>
      </c>
      <c r="C22" s="341">
        <f t="shared" si="0"/>
        <v>9561</v>
      </c>
      <c r="D22" s="342">
        <f t="shared" si="1"/>
        <v>2.2858167473552089</v>
      </c>
      <c r="E22" s="338"/>
      <c r="F22" s="341">
        <v>1969</v>
      </c>
      <c r="G22" s="342">
        <v>20.594080117142557</v>
      </c>
      <c r="H22" s="341">
        <v>12</v>
      </c>
      <c r="I22" s="342">
        <v>0.60944641950228551</v>
      </c>
      <c r="J22" s="341"/>
      <c r="K22" s="341">
        <v>3589</v>
      </c>
      <c r="L22" s="342">
        <v>37.537914444095804</v>
      </c>
      <c r="M22" s="341">
        <v>50</v>
      </c>
      <c r="N22" s="342">
        <v>1.3931457230426303</v>
      </c>
      <c r="O22" s="341"/>
      <c r="P22" s="341">
        <v>4003</v>
      </c>
      <c r="Q22" s="342">
        <v>41.868005438761635</v>
      </c>
      <c r="R22" s="341">
        <v>143</v>
      </c>
      <c r="S22" s="342">
        <v>3.5723207594304274</v>
      </c>
    </row>
    <row r="23" spans="1:19" s="275" customFormat="1" ht="18" customHeight="1" x14ac:dyDescent="0.2">
      <c r="A23" s="318"/>
      <c r="B23" s="331" t="s">
        <v>45</v>
      </c>
      <c r="C23" s="341">
        <f t="shared" si="0"/>
        <v>72041</v>
      </c>
      <c r="D23" s="342">
        <f t="shared" si="1"/>
        <v>17.223357838742455</v>
      </c>
      <c r="E23" s="338"/>
      <c r="F23" s="341">
        <v>15234</v>
      </c>
      <c r="G23" s="342">
        <v>21.146291695007012</v>
      </c>
      <c r="H23" s="341">
        <v>2259</v>
      </c>
      <c r="I23" s="342">
        <v>14.82867270578968</v>
      </c>
      <c r="J23" s="341"/>
      <c r="K23" s="341">
        <v>27152</v>
      </c>
      <c r="L23" s="342">
        <v>37.689648949903528</v>
      </c>
      <c r="M23" s="341">
        <v>6223</v>
      </c>
      <c r="N23" s="342">
        <v>22.919121979964643</v>
      </c>
      <c r="O23" s="341"/>
      <c r="P23" s="341">
        <v>29655</v>
      </c>
      <c r="Q23" s="342">
        <v>41.164059355089464</v>
      </c>
      <c r="R23" s="341">
        <v>11715</v>
      </c>
      <c r="S23" s="342">
        <v>39.504299443601418</v>
      </c>
    </row>
    <row r="24" spans="1:19" s="275" customFormat="1" ht="18" customHeight="1" x14ac:dyDescent="0.2">
      <c r="A24" s="318">
        <v>47094</v>
      </c>
      <c r="B24" s="331" t="s">
        <v>46</v>
      </c>
      <c r="C24" s="341">
        <f t="shared" si="0"/>
        <v>8578</v>
      </c>
      <c r="D24" s="342">
        <f t="shared" si="1"/>
        <v>2.0508038969577433</v>
      </c>
      <c r="E24" s="338"/>
      <c r="F24" s="341">
        <v>1658</v>
      </c>
      <c r="G24" s="342">
        <v>19.328514805315926</v>
      </c>
      <c r="H24" s="341">
        <v>226</v>
      </c>
      <c r="I24" s="342">
        <v>13.630880579010856</v>
      </c>
      <c r="J24" s="341"/>
      <c r="K24" s="341">
        <v>3082</v>
      </c>
      <c r="L24" s="342">
        <v>35.929121007227792</v>
      </c>
      <c r="M24" s="341">
        <v>613</v>
      </c>
      <c r="N24" s="342">
        <v>19.889682024659312</v>
      </c>
      <c r="O24" s="341"/>
      <c r="P24" s="341">
        <v>3838</v>
      </c>
      <c r="Q24" s="342">
        <v>44.742364187456282</v>
      </c>
      <c r="R24" s="341">
        <v>1518</v>
      </c>
      <c r="S24" s="342">
        <v>39.55184992183429</v>
      </c>
    </row>
    <row r="25" spans="1:19" s="275" customFormat="1" ht="18" customHeight="1" x14ac:dyDescent="0.2">
      <c r="B25" s="331" t="s">
        <v>47</v>
      </c>
      <c r="C25" s="341">
        <f t="shared" si="0"/>
        <v>3177</v>
      </c>
      <c r="D25" s="342">
        <f t="shared" si="1"/>
        <v>0.75954814416352878</v>
      </c>
      <c r="E25" s="338"/>
      <c r="F25" s="341">
        <v>369</v>
      </c>
      <c r="G25" s="342">
        <v>11.614730878186968</v>
      </c>
      <c r="H25" s="341">
        <v>3</v>
      </c>
      <c r="I25" s="342">
        <v>0.81300813008130091</v>
      </c>
      <c r="J25" s="341"/>
      <c r="K25" s="341">
        <v>1080</v>
      </c>
      <c r="L25" s="342">
        <v>33.994334277620396</v>
      </c>
      <c r="M25" s="341">
        <v>5</v>
      </c>
      <c r="N25" s="342">
        <v>0.46296296296296291</v>
      </c>
      <c r="O25" s="341"/>
      <c r="P25" s="341">
        <v>1728</v>
      </c>
      <c r="Q25" s="342">
        <v>54.390934844192643</v>
      </c>
      <c r="R25" s="341">
        <v>7</v>
      </c>
      <c r="S25" s="342">
        <v>0.40509259259259256</v>
      </c>
    </row>
    <row r="26" spans="1:19" s="275" customFormat="1" ht="18" customHeight="1" x14ac:dyDescent="0.2">
      <c r="B26" s="331" t="s">
        <v>48</v>
      </c>
      <c r="C26" s="341">
        <f t="shared" si="0"/>
        <v>23759</v>
      </c>
      <c r="D26" s="342">
        <f t="shared" si="1"/>
        <v>5.6802342956189111</v>
      </c>
      <c r="E26" s="338"/>
      <c r="F26" s="341">
        <v>4124</v>
      </c>
      <c r="G26" s="342">
        <v>17.357632897007448</v>
      </c>
      <c r="H26" s="341">
        <v>560</v>
      </c>
      <c r="I26" s="342">
        <v>13.579049466537343</v>
      </c>
      <c r="J26" s="341"/>
      <c r="K26" s="341">
        <v>7769</v>
      </c>
      <c r="L26" s="342">
        <v>32.699187676249004</v>
      </c>
      <c r="M26" s="341">
        <v>1475</v>
      </c>
      <c r="N26" s="342">
        <v>18.985712446904362</v>
      </c>
      <c r="O26" s="341"/>
      <c r="P26" s="341">
        <v>11866</v>
      </c>
      <c r="Q26" s="342">
        <v>49.943179426743548</v>
      </c>
      <c r="R26" s="341">
        <v>4683</v>
      </c>
      <c r="S26" s="342">
        <v>39.465700320242711</v>
      </c>
    </row>
    <row r="27" spans="1:19" s="275" customFormat="1" ht="18" customHeight="1" x14ac:dyDescent="0.2">
      <c r="B27" s="331" t="s">
        <v>49</v>
      </c>
      <c r="C27" s="341">
        <f t="shared" si="0"/>
        <v>3596</v>
      </c>
      <c r="D27" s="342">
        <f t="shared" si="1"/>
        <v>0.85972147510609054</v>
      </c>
      <c r="E27" s="338"/>
      <c r="F27" s="341">
        <v>523</v>
      </c>
      <c r="G27" s="342">
        <v>14.543937708565071</v>
      </c>
      <c r="H27" s="341">
        <v>150</v>
      </c>
      <c r="I27" s="342">
        <v>28.680688336520078</v>
      </c>
      <c r="J27" s="341"/>
      <c r="K27" s="341">
        <v>1206</v>
      </c>
      <c r="L27" s="342">
        <v>33.537263626251388</v>
      </c>
      <c r="M27" s="341">
        <v>426</v>
      </c>
      <c r="N27" s="342">
        <v>35.323383084577117</v>
      </c>
      <c r="O27" s="341"/>
      <c r="P27" s="341">
        <v>1867</v>
      </c>
      <c r="Q27" s="342">
        <v>51.918798665183544</v>
      </c>
      <c r="R27" s="341">
        <v>902</v>
      </c>
      <c r="S27" s="342">
        <v>48.312801285484738</v>
      </c>
    </row>
    <row r="28" spans="1:19" s="275" customFormat="1" ht="18" customHeight="1" x14ac:dyDescent="0.2">
      <c r="B28" s="336" t="s">
        <v>4</v>
      </c>
      <c r="C28" s="343">
        <f t="shared" si="0"/>
        <v>732</v>
      </c>
      <c r="D28" s="344">
        <f t="shared" si="1"/>
        <v>0.17500448269679039</v>
      </c>
      <c r="E28" s="338"/>
      <c r="F28" s="343">
        <v>193</v>
      </c>
      <c r="G28" s="344">
        <v>26.366120218579237</v>
      </c>
      <c r="H28" s="343">
        <v>9</v>
      </c>
      <c r="I28" s="344">
        <v>4.6632124352331603</v>
      </c>
      <c r="J28" s="341"/>
      <c r="K28" s="343">
        <v>255</v>
      </c>
      <c r="L28" s="344">
        <v>34.83606557377049</v>
      </c>
      <c r="M28" s="343">
        <v>28</v>
      </c>
      <c r="N28" s="344">
        <v>10.980392156862745</v>
      </c>
      <c r="O28" s="341"/>
      <c r="P28" s="343">
        <v>284</v>
      </c>
      <c r="Q28" s="344">
        <v>38.797814207650269</v>
      </c>
      <c r="R28" s="343">
        <v>54</v>
      </c>
      <c r="S28" s="344">
        <v>19.014084507042252</v>
      </c>
    </row>
    <row r="29" spans="1:19" s="212" customFormat="1" ht="18" customHeight="1" x14ac:dyDescent="0.2">
      <c r="B29" s="332" t="s">
        <v>3</v>
      </c>
      <c r="C29" s="333">
        <f>SUM(C11:C28)</f>
        <v>418275</v>
      </c>
      <c r="D29" s="334">
        <f t="shared" si="1"/>
        <v>100</v>
      </c>
      <c r="E29" s="349"/>
      <c r="F29" s="333">
        <f>SUM(F11:F28)</f>
        <v>83133</v>
      </c>
      <c r="G29" s="334">
        <f t="shared" ref="G29" si="2">F29/$C29*100</f>
        <v>19.875201721355566</v>
      </c>
      <c r="H29" s="333">
        <f>SUM(H11:H28)</f>
        <v>5539</v>
      </c>
      <c r="I29" s="334">
        <f t="shared" ref="I29" si="3">H29/F29*100</f>
        <v>6.6628174130609983</v>
      </c>
      <c r="J29" s="352"/>
      <c r="K29" s="333">
        <f>SUM(K11:K28)</f>
        <v>159370</v>
      </c>
      <c r="L29" s="334">
        <f t="shared" ref="L29" si="4">K29/$C29*100</f>
        <v>38.101727332496566</v>
      </c>
      <c r="M29" s="333">
        <f>SUM(M11:M28)</f>
        <v>15115</v>
      </c>
      <c r="N29" s="334">
        <f t="shared" ref="N29" si="5">M29/K29*100</f>
        <v>9.4842191127564792</v>
      </c>
      <c r="O29" s="352"/>
      <c r="P29" s="333">
        <f>SUM(P11:P28)</f>
        <v>175772</v>
      </c>
      <c r="Q29" s="353">
        <f t="shared" ref="Q29" si="6">P29/$C29*100</f>
        <v>42.023070946147868</v>
      </c>
      <c r="R29" s="333">
        <f>SUM(R11:R28)</f>
        <v>38253</v>
      </c>
      <c r="S29" s="353">
        <f t="shared" ref="S29" si="7">R29/P29*100</f>
        <v>21.762851876294288</v>
      </c>
    </row>
    <row r="30" spans="1:19" s="256" customFormat="1" ht="6.75" customHeight="1" x14ac:dyDescent="0.2">
      <c r="B30" s="1147"/>
      <c r="C30" s="1147"/>
      <c r="D30" s="1147"/>
      <c r="E30" s="293"/>
    </row>
    <row r="31" spans="1:19" ht="24" customHeight="1" x14ac:dyDescent="0.2">
      <c r="B31" s="1163"/>
      <c r="C31" s="1163"/>
      <c r="D31" s="1163"/>
      <c r="E31" s="1163"/>
      <c r="F31" s="1163"/>
      <c r="G31" s="1163"/>
      <c r="H31" s="1163"/>
      <c r="I31" s="1163"/>
      <c r="J31" s="1163"/>
      <c r="K31" s="1163"/>
      <c r="L31" s="1163"/>
      <c r="M31" s="1163"/>
      <c r="N31" s="1163"/>
      <c r="O31" s="1163"/>
      <c r="P31" s="1163"/>
      <c r="Q31" s="1163"/>
    </row>
    <row r="32" spans="1:19" x14ac:dyDescent="0.2">
      <c r="F32" s="319"/>
      <c r="K32" s="319"/>
    </row>
    <row r="33" spans="2:11" x14ac:dyDescent="0.2">
      <c r="B33" s="319"/>
      <c r="K33" s="319"/>
    </row>
  </sheetData>
  <mergeCells count="17">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86</v>
      </c>
    </row>
    <row r="2" spans="1:21" s="205" customFormat="1" ht="49.5" customHeight="1" x14ac:dyDescent="0.2">
      <c r="B2" s="1047"/>
      <c r="C2" s="1047"/>
      <c r="D2" s="1047"/>
      <c r="E2" s="206"/>
      <c r="F2" s="1148"/>
      <c r="G2" s="1148"/>
      <c r="H2" s="1148"/>
      <c r="I2" s="1148"/>
      <c r="J2" s="1148"/>
      <c r="K2" s="1148"/>
      <c r="L2" s="1148"/>
      <c r="M2" s="1148"/>
      <c r="N2" s="1148"/>
      <c r="O2" s="1148"/>
      <c r="P2" s="1148"/>
      <c r="Q2" s="1148"/>
      <c r="S2" s="206"/>
    </row>
    <row r="3" spans="1:21" s="205" customFormat="1" ht="3" customHeight="1" x14ac:dyDescent="0.2">
      <c r="B3" s="206"/>
      <c r="C3" s="206"/>
      <c r="D3" s="206"/>
      <c r="E3" s="206"/>
      <c r="K3" s="206"/>
      <c r="P3" s="206"/>
      <c r="S3" s="206"/>
    </row>
    <row r="4" spans="1:21" s="208" customFormat="1" ht="15" customHeight="1" x14ac:dyDescent="0.2">
      <c r="B4" s="1162" t="s">
        <v>447</v>
      </c>
      <c r="C4" s="1162"/>
      <c r="D4" s="1162"/>
      <c r="E4" s="1162"/>
      <c r="F4" s="1162"/>
      <c r="G4" s="1162"/>
      <c r="H4" s="1162"/>
      <c r="I4" s="1162"/>
      <c r="J4" s="1162"/>
      <c r="K4" s="1162"/>
      <c r="L4" s="1162"/>
      <c r="M4" s="1162"/>
      <c r="N4" s="1162"/>
      <c r="O4" s="1162"/>
      <c r="P4" s="1162"/>
      <c r="Q4" s="1162"/>
      <c r="R4" s="1162"/>
      <c r="S4" s="1162"/>
      <c r="T4" s="314"/>
    </row>
    <row r="5" spans="1:21" s="315" customFormat="1" ht="15" customHeight="1" x14ac:dyDescent="0.2">
      <c r="B5" s="1149" t="str">
        <f>porsaad!B6</f>
        <v>Situación a 30 de noviembre de 2023</v>
      </c>
      <c r="C5" s="1149"/>
      <c r="D5" s="1149"/>
      <c r="E5" s="1149"/>
      <c r="F5" s="1149"/>
      <c r="G5" s="1149"/>
      <c r="H5" s="1149"/>
      <c r="I5" s="1149"/>
      <c r="J5" s="1149"/>
      <c r="K5" s="1149"/>
      <c r="L5" s="1149"/>
      <c r="M5" s="1149"/>
      <c r="N5" s="1149"/>
      <c r="O5" s="1149"/>
      <c r="P5" s="1149"/>
      <c r="Q5" s="1149"/>
      <c r="R5" s="1149"/>
      <c r="S5" s="1149"/>
      <c r="T5" s="316"/>
      <c r="U5" s="91"/>
    </row>
    <row r="6" spans="1:21" s="208" customFormat="1" ht="4.5" customHeight="1" x14ac:dyDescent="0.2"/>
    <row r="7" spans="1:21" s="211" customFormat="1" ht="15" customHeight="1" x14ac:dyDescent="0.2">
      <c r="A7" s="212"/>
      <c r="B7" s="1150" t="s">
        <v>15</v>
      </c>
      <c r="C7" s="1153" t="s">
        <v>80</v>
      </c>
      <c r="D7" s="1154"/>
      <c r="E7" s="347"/>
      <c r="F7" s="1164" t="s">
        <v>34</v>
      </c>
      <c r="G7" s="1165"/>
      <c r="H7" s="1165"/>
      <c r="I7" s="1166"/>
      <c r="J7" s="351"/>
      <c r="K7" s="1164" t="s">
        <v>52</v>
      </c>
      <c r="L7" s="1165"/>
      <c r="M7" s="1165"/>
      <c r="N7" s="1166"/>
      <c r="O7" s="351"/>
      <c r="P7" s="1164" t="s">
        <v>53</v>
      </c>
      <c r="Q7" s="1165"/>
      <c r="R7" s="1165"/>
      <c r="S7" s="1166"/>
    </row>
    <row r="8" spans="1:21" s="211" customFormat="1" ht="29.25" customHeight="1" x14ac:dyDescent="0.2">
      <c r="A8" s="212"/>
      <c r="B8" s="1151"/>
      <c r="C8" s="1155"/>
      <c r="D8" s="1156"/>
      <c r="E8" s="347"/>
      <c r="F8" s="1167" t="s">
        <v>75</v>
      </c>
      <c r="G8" s="1168"/>
      <c r="H8" s="1169" t="s">
        <v>137</v>
      </c>
      <c r="I8" s="1170"/>
      <c r="J8" s="329"/>
      <c r="K8" s="1167" t="s">
        <v>75</v>
      </c>
      <c r="L8" s="1168"/>
      <c r="M8" s="1169" t="s">
        <v>137</v>
      </c>
      <c r="N8" s="1170"/>
      <c r="O8" s="329"/>
      <c r="P8" s="1167" t="s">
        <v>75</v>
      </c>
      <c r="Q8" s="1168"/>
      <c r="R8" s="1169" t="s">
        <v>137</v>
      </c>
      <c r="S8" s="1170"/>
    </row>
    <row r="9" spans="1:21" s="216" customFormat="1" ht="29.25" customHeight="1" x14ac:dyDescent="0.2">
      <c r="A9" s="317"/>
      <c r="B9" s="1152"/>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152643</v>
      </c>
      <c r="D11" s="340">
        <f>C11/C$29*100</f>
        <v>44.961649032683745</v>
      </c>
      <c r="E11" s="338"/>
      <c r="F11" s="335">
        <v>34539</v>
      </c>
      <c r="G11" s="340">
        <v>22.627306853245809</v>
      </c>
      <c r="H11" s="335">
        <v>9518</v>
      </c>
      <c r="I11" s="340">
        <v>27.557254118532676</v>
      </c>
      <c r="J11" s="341"/>
      <c r="K11" s="335">
        <v>70106</v>
      </c>
      <c r="L11" s="340">
        <v>45.928080553972336</v>
      </c>
      <c r="M11" s="335">
        <v>18819</v>
      </c>
      <c r="N11" s="340">
        <v>26.843636778592415</v>
      </c>
      <c r="O11" s="341"/>
      <c r="P11" s="335">
        <v>47998</v>
      </c>
      <c r="Q11" s="340">
        <v>31.444612592781851</v>
      </c>
      <c r="R11" s="335">
        <v>14033</v>
      </c>
      <c r="S11" s="340">
        <v>29.236634859785827</v>
      </c>
    </row>
    <row r="12" spans="1:21" s="275" customFormat="1" ht="18" customHeight="1" x14ac:dyDescent="0.2">
      <c r="A12" s="318"/>
      <c r="B12" s="331" t="s">
        <v>10</v>
      </c>
      <c r="C12" s="341">
        <f t="shared" ref="C12:C28" si="0">F12+K12+P12</f>
        <v>5359</v>
      </c>
      <c r="D12" s="342">
        <f t="shared" ref="D12:D29" si="1">C12/C$29*100</f>
        <v>1.578516389000165</v>
      </c>
      <c r="E12" s="338"/>
      <c r="F12" s="341">
        <v>694</v>
      </c>
      <c r="G12" s="342">
        <v>12.950177271879081</v>
      </c>
      <c r="H12" s="341">
        <v>416</v>
      </c>
      <c r="I12" s="342">
        <v>59.942363112391931</v>
      </c>
      <c r="J12" s="341"/>
      <c r="K12" s="341">
        <v>1579</v>
      </c>
      <c r="L12" s="342">
        <v>29.464452323194624</v>
      </c>
      <c r="M12" s="341">
        <v>889</v>
      </c>
      <c r="N12" s="342">
        <v>56.301456618112731</v>
      </c>
      <c r="O12" s="341"/>
      <c r="P12" s="341">
        <v>3086</v>
      </c>
      <c r="Q12" s="342">
        <v>57.585370404926294</v>
      </c>
      <c r="R12" s="341">
        <v>1774</v>
      </c>
      <c r="S12" s="342">
        <v>57.485418016850289</v>
      </c>
    </row>
    <row r="13" spans="1:21" s="275" customFormat="1" ht="18" customHeight="1" x14ac:dyDescent="0.2">
      <c r="A13" s="318"/>
      <c r="B13" s="331" t="s">
        <v>40</v>
      </c>
      <c r="C13" s="341">
        <f t="shared" si="0"/>
        <v>7222</v>
      </c>
      <c r="D13" s="342">
        <f t="shared" si="1"/>
        <v>2.1272710135023685</v>
      </c>
      <c r="E13" s="338"/>
      <c r="F13" s="341">
        <v>985</v>
      </c>
      <c r="G13" s="342">
        <v>13.638881196344501</v>
      </c>
      <c r="H13" s="341">
        <v>838</v>
      </c>
      <c r="I13" s="342">
        <v>85.076142131979694</v>
      </c>
      <c r="J13" s="341"/>
      <c r="K13" s="341">
        <v>1862</v>
      </c>
      <c r="L13" s="342">
        <v>25.782331764054277</v>
      </c>
      <c r="M13" s="341">
        <v>1338</v>
      </c>
      <c r="N13" s="342">
        <v>71.858216970998924</v>
      </c>
      <c r="O13" s="341"/>
      <c r="P13" s="341">
        <v>4375</v>
      </c>
      <c r="Q13" s="342">
        <v>60.578787039601224</v>
      </c>
      <c r="R13" s="341">
        <v>2948</v>
      </c>
      <c r="S13" s="342">
        <v>67.382857142857148</v>
      </c>
    </row>
    <row r="14" spans="1:21" s="275" customFormat="1" ht="18" customHeight="1" x14ac:dyDescent="0.2">
      <c r="A14" s="318"/>
      <c r="B14" s="331" t="s">
        <v>41</v>
      </c>
      <c r="C14" s="341">
        <f t="shared" si="0"/>
        <v>2067</v>
      </c>
      <c r="D14" s="342">
        <f t="shared" si="1"/>
        <v>0.60884369771661517</v>
      </c>
      <c r="E14" s="338"/>
      <c r="F14" s="341">
        <v>516</v>
      </c>
      <c r="G14" s="342">
        <v>24.963715529753266</v>
      </c>
      <c r="H14" s="341">
        <v>40</v>
      </c>
      <c r="I14" s="342">
        <v>7.7519379844961236</v>
      </c>
      <c r="J14" s="341"/>
      <c r="K14" s="341">
        <v>743</v>
      </c>
      <c r="L14" s="342">
        <v>35.945815191098212</v>
      </c>
      <c r="M14" s="341">
        <v>57</v>
      </c>
      <c r="N14" s="342">
        <v>7.6716016150740236</v>
      </c>
      <c r="O14" s="341"/>
      <c r="P14" s="341">
        <v>808</v>
      </c>
      <c r="Q14" s="342">
        <v>39.090469279148529</v>
      </c>
      <c r="R14" s="341">
        <v>86</v>
      </c>
      <c r="S14" s="342">
        <v>10.643564356435643</v>
      </c>
    </row>
    <row r="15" spans="1:21" s="275" customFormat="1" ht="18" customHeight="1" x14ac:dyDescent="0.2">
      <c r="A15" s="318"/>
      <c r="B15" s="331" t="s">
        <v>9</v>
      </c>
      <c r="C15" s="341">
        <f t="shared" si="0"/>
        <v>704</v>
      </c>
      <c r="D15" s="342">
        <f t="shared" si="1"/>
        <v>0.20736621344581377</v>
      </c>
      <c r="E15" s="338"/>
      <c r="F15" s="341">
        <v>255</v>
      </c>
      <c r="G15" s="342">
        <v>36.221590909090914</v>
      </c>
      <c r="H15" s="341">
        <v>67</v>
      </c>
      <c r="I15" s="342">
        <v>26.274509803921571</v>
      </c>
      <c r="J15" s="341"/>
      <c r="K15" s="341">
        <v>196</v>
      </c>
      <c r="L15" s="342">
        <v>27.84090909090909</v>
      </c>
      <c r="M15" s="341">
        <v>56</v>
      </c>
      <c r="N15" s="342">
        <v>28.571428571428569</v>
      </c>
      <c r="O15" s="341"/>
      <c r="P15" s="341">
        <v>253</v>
      </c>
      <c r="Q15" s="342">
        <v>35.9375</v>
      </c>
      <c r="R15" s="341">
        <v>87</v>
      </c>
      <c r="S15" s="342">
        <v>34.387351778656125</v>
      </c>
    </row>
    <row r="16" spans="1:21" s="275" customFormat="1" ht="18" customHeight="1" x14ac:dyDescent="0.2">
      <c r="A16" s="318"/>
      <c r="B16" s="331" t="s">
        <v>8</v>
      </c>
      <c r="C16" s="341">
        <f t="shared" si="0"/>
        <v>1474</v>
      </c>
      <c r="D16" s="342">
        <f t="shared" si="1"/>
        <v>0.43417300940217263</v>
      </c>
      <c r="E16" s="338"/>
      <c r="F16" s="341">
        <v>481</v>
      </c>
      <c r="G16" s="342">
        <v>32.632293080054275</v>
      </c>
      <c r="H16" s="341">
        <v>155</v>
      </c>
      <c r="I16" s="342">
        <v>32.224532224532226</v>
      </c>
      <c r="J16" s="341"/>
      <c r="K16" s="341">
        <v>552</v>
      </c>
      <c r="L16" s="342">
        <v>37.449118046132973</v>
      </c>
      <c r="M16" s="341">
        <v>186</v>
      </c>
      <c r="N16" s="342">
        <v>33.695652173913047</v>
      </c>
      <c r="O16" s="341"/>
      <c r="P16" s="341">
        <v>441</v>
      </c>
      <c r="Q16" s="342">
        <v>29.918588873812759</v>
      </c>
      <c r="R16" s="341">
        <v>157</v>
      </c>
      <c r="S16" s="342">
        <v>35.600907029478456</v>
      </c>
    </row>
    <row r="17" spans="1:19" s="275" customFormat="1" ht="18" customHeight="1" x14ac:dyDescent="0.2">
      <c r="A17" s="318"/>
      <c r="B17" s="331" t="s">
        <v>7</v>
      </c>
      <c r="C17" s="341">
        <f t="shared" si="0"/>
        <v>22774</v>
      </c>
      <c r="D17" s="342">
        <f t="shared" si="1"/>
        <v>6.7081791832598912</v>
      </c>
      <c r="E17" s="338"/>
      <c r="F17" s="341">
        <v>3667</v>
      </c>
      <c r="G17" s="342">
        <v>16.101694915254235</v>
      </c>
      <c r="H17" s="341">
        <v>2083</v>
      </c>
      <c r="I17" s="342">
        <v>56.803926915734934</v>
      </c>
      <c r="J17" s="341"/>
      <c r="K17" s="341">
        <v>7327</v>
      </c>
      <c r="L17" s="342">
        <v>32.172653025379823</v>
      </c>
      <c r="M17" s="341">
        <v>3214</v>
      </c>
      <c r="N17" s="342">
        <v>43.865156271325233</v>
      </c>
      <c r="O17" s="341"/>
      <c r="P17" s="341">
        <v>11780</v>
      </c>
      <c r="Q17" s="342">
        <v>51.725652059365942</v>
      </c>
      <c r="R17" s="341">
        <v>5022</v>
      </c>
      <c r="S17" s="342">
        <v>42.631578947368418</v>
      </c>
    </row>
    <row r="18" spans="1:19" s="275" customFormat="1" ht="18" customHeight="1" x14ac:dyDescent="0.2">
      <c r="A18" s="318"/>
      <c r="B18" s="331" t="s">
        <v>43</v>
      </c>
      <c r="C18" s="341">
        <f t="shared" si="0"/>
        <v>16040</v>
      </c>
      <c r="D18" s="342">
        <f t="shared" si="1"/>
        <v>4.7246506586233705</v>
      </c>
      <c r="E18" s="338"/>
      <c r="F18" s="341">
        <v>2970</v>
      </c>
      <c r="G18" s="342">
        <v>18.516209476309228</v>
      </c>
      <c r="H18" s="341">
        <v>684</v>
      </c>
      <c r="I18" s="342">
        <v>23.030303030303031</v>
      </c>
      <c r="J18" s="341"/>
      <c r="K18" s="341">
        <v>4628</v>
      </c>
      <c r="L18" s="342">
        <v>28.852867830423939</v>
      </c>
      <c r="M18" s="341">
        <v>1462</v>
      </c>
      <c r="N18" s="342">
        <v>31.590319792566984</v>
      </c>
      <c r="O18" s="341"/>
      <c r="P18" s="341">
        <v>8442</v>
      </c>
      <c r="Q18" s="342">
        <v>52.630922693266832</v>
      </c>
      <c r="R18" s="341">
        <v>3186</v>
      </c>
      <c r="S18" s="342">
        <v>37.739872068230277</v>
      </c>
    </row>
    <row r="19" spans="1:19" s="275" customFormat="1" ht="18" customHeight="1" x14ac:dyDescent="0.2">
      <c r="A19" s="318"/>
      <c r="B19" s="331" t="s">
        <v>44</v>
      </c>
      <c r="C19" s="341">
        <f t="shared" si="0"/>
        <v>34121</v>
      </c>
      <c r="D19" s="342">
        <f t="shared" si="1"/>
        <v>10.050486603671324</v>
      </c>
      <c r="E19" s="338"/>
      <c r="F19" s="341">
        <v>5935</v>
      </c>
      <c r="G19" s="342">
        <v>17.393980246768852</v>
      </c>
      <c r="H19" s="341">
        <v>1169</v>
      </c>
      <c r="I19" s="342">
        <v>19.696714406065713</v>
      </c>
      <c r="J19" s="341"/>
      <c r="K19" s="341">
        <v>12844</v>
      </c>
      <c r="L19" s="342">
        <v>37.642507546672135</v>
      </c>
      <c r="M19" s="341">
        <v>3829</v>
      </c>
      <c r="N19" s="342">
        <v>29.811585175957646</v>
      </c>
      <c r="O19" s="341"/>
      <c r="P19" s="341">
        <v>15342</v>
      </c>
      <c r="Q19" s="342">
        <v>44.96351220655901</v>
      </c>
      <c r="R19" s="341">
        <v>8384</v>
      </c>
      <c r="S19" s="342">
        <v>54.647373223830009</v>
      </c>
    </row>
    <row r="20" spans="1:19" s="275" customFormat="1" ht="18" customHeight="1" x14ac:dyDescent="0.2">
      <c r="A20" s="318"/>
      <c r="B20" s="331" t="s">
        <v>6</v>
      </c>
      <c r="C20" s="341">
        <f t="shared" si="0"/>
        <v>5169</v>
      </c>
      <c r="D20" s="342">
        <f t="shared" si="1"/>
        <v>1.5225510757122322</v>
      </c>
      <c r="E20" s="338"/>
      <c r="F20" s="341">
        <v>870</v>
      </c>
      <c r="G20" s="342">
        <v>16.831108531630875</v>
      </c>
      <c r="H20" s="341">
        <v>440</v>
      </c>
      <c r="I20" s="342">
        <v>50.574712643678168</v>
      </c>
      <c r="J20" s="341"/>
      <c r="K20" s="341">
        <v>1732</v>
      </c>
      <c r="L20" s="342">
        <v>33.507448249177791</v>
      </c>
      <c r="M20" s="341">
        <v>805</v>
      </c>
      <c r="N20" s="342">
        <v>46.478060046189377</v>
      </c>
      <c r="O20" s="341"/>
      <c r="P20" s="341">
        <v>2567</v>
      </c>
      <c r="Q20" s="342">
        <v>49.661443219191334</v>
      </c>
      <c r="R20" s="341">
        <v>1194</v>
      </c>
      <c r="S20" s="342">
        <v>46.513439813011296</v>
      </c>
    </row>
    <row r="21" spans="1:19" s="275" customFormat="1" ht="18" customHeight="1" x14ac:dyDescent="0.2">
      <c r="A21" s="318"/>
      <c r="B21" s="331" t="s">
        <v>5</v>
      </c>
      <c r="C21" s="341">
        <f t="shared" si="0"/>
        <v>989</v>
      </c>
      <c r="D21" s="342">
        <f t="shared" si="1"/>
        <v>0.29131418337771281</v>
      </c>
      <c r="E21" s="338"/>
      <c r="F21" s="341">
        <v>208</v>
      </c>
      <c r="G21" s="342">
        <v>21.031344792719921</v>
      </c>
      <c r="H21" s="341">
        <v>143</v>
      </c>
      <c r="I21" s="342">
        <v>68.75</v>
      </c>
      <c r="J21" s="341"/>
      <c r="K21" s="341">
        <v>299</v>
      </c>
      <c r="L21" s="342">
        <v>30.232558139534881</v>
      </c>
      <c r="M21" s="341">
        <v>198</v>
      </c>
      <c r="N21" s="342">
        <v>66.220735785953181</v>
      </c>
      <c r="O21" s="341"/>
      <c r="P21" s="341">
        <v>482</v>
      </c>
      <c r="Q21" s="342">
        <v>48.736097067745199</v>
      </c>
      <c r="R21" s="341">
        <v>323</v>
      </c>
      <c r="S21" s="342">
        <v>67.012448132780079</v>
      </c>
    </row>
    <row r="22" spans="1:19" s="275" customFormat="1" ht="18" customHeight="1" x14ac:dyDescent="0.2">
      <c r="A22" s="318"/>
      <c r="B22" s="331" t="s">
        <v>38</v>
      </c>
      <c r="C22" s="341">
        <f t="shared" si="0"/>
        <v>25540</v>
      </c>
      <c r="D22" s="342">
        <f t="shared" si="1"/>
        <v>7.5229163230200058</v>
      </c>
      <c r="E22" s="338"/>
      <c r="F22" s="341">
        <v>9415</v>
      </c>
      <c r="G22" s="342">
        <v>36.863743148003131</v>
      </c>
      <c r="H22" s="341">
        <v>7441</v>
      </c>
      <c r="I22" s="342">
        <v>79.033457249070622</v>
      </c>
      <c r="J22" s="341"/>
      <c r="K22" s="341">
        <v>8780</v>
      </c>
      <c r="L22" s="342">
        <v>34.37744714173845</v>
      </c>
      <c r="M22" s="341">
        <v>5775</v>
      </c>
      <c r="N22" s="342">
        <v>65.7744874715262</v>
      </c>
      <c r="O22" s="341"/>
      <c r="P22" s="341">
        <v>7345</v>
      </c>
      <c r="Q22" s="342">
        <v>28.758809710258422</v>
      </c>
      <c r="R22" s="341">
        <v>4399</v>
      </c>
      <c r="S22" s="342">
        <v>59.891082368958472</v>
      </c>
    </row>
    <row r="23" spans="1:19" s="275" customFormat="1" ht="18" customHeight="1" x14ac:dyDescent="0.2">
      <c r="A23" s="318"/>
      <c r="B23" s="331" t="s">
        <v>45</v>
      </c>
      <c r="C23" s="341">
        <f t="shared" si="0"/>
        <v>50519</v>
      </c>
      <c r="D23" s="342">
        <f t="shared" si="1"/>
        <v>14.880587694700379</v>
      </c>
      <c r="E23" s="338"/>
      <c r="F23" s="341">
        <v>13009</v>
      </c>
      <c r="G23" s="342">
        <v>25.750707654545813</v>
      </c>
      <c r="H23" s="341">
        <v>2785</v>
      </c>
      <c r="I23" s="342">
        <v>21.408255822891846</v>
      </c>
      <c r="J23" s="341"/>
      <c r="K23" s="341">
        <v>19579</v>
      </c>
      <c r="L23" s="342">
        <v>38.755715671331579</v>
      </c>
      <c r="M23" s="341">
        <v>3755</v>
      </c>
      <c r="N23" s="342">
        <v>19.178711885183105</v>
      </c>
      <c r="O23" s="341"/>
      <c r="P23" s="341">
        <v>17931</v>
      </c>
      <c r="Q23" s="342">
        <v>35.493576674122608</v>
      </c>
      <c r="R23" s="341">
        <v>4092</v>
      </c>
      <c r="S23" s="342">
        <v>22.820813116948301</v>
      </c>
    </row>
    <row r="24" spans="1:19" s="275" customFormat="1" ht="18" customHeight="1" x14ac:dyDescent="0.2">
      <c r="A24" s="318">
        <v>47094</v>
      </c>
      <c r="B24" s="331" t="s">
        <v>46</v>
      </c>
      <c r="C24" s="341">
        <f t="shared" si="0"/>
        <v>3133</v>
      </c>
      <c r="D24" s="342">
        <f t="shared" si="1"/>
        <v>0.92283856068996406</v>
      </c>
      <c r="E24" s="338"/>
      <c r="F24" s="341">
        <v>472</v>
      </c>
      <c r="G24" s="342">
        <v>15.065432492818385</v>
      </c>
      <c r="H24" s="341">
        <v>248</v>
      </c>
      <c r="I24" s="342">
        <v>52.542372881355938</v>
      </c>
      <c r="J24" s="341"/>
      <c r="K24" s="341">
        <v>973</v>
      </c>
      <c r="L24" s="342">
        <v>31.056495371848069</v>
      </c>
      <c r="M24" s="341">
        <v>417</v>
      </c>
      <c r="N24" s="342">
        <v>42.857142857142854</v>
      </c>
      <c r="O24" s="341"/>
      <c r="P24" s="341">
        <v>1688</v>
      </c>
      <c r="Q24" s="342">
        <v>53.878072135333547</v>
      </c>
      <c r="R24" s="341">
        <v>728</v>
      </c>
      <c r="S24" s="342">
        <v>43.127962085308056</v>
      </c>
    </row>
    <row r="25" spans="1:19" s="275" customFormat="1" ht="18" customHeight="1" x14ac:dyDescent="0.2">
      <c r="B25" s="331" t="s">
        <v>47</v>
      </c>
      <c r="C25" s="341">
        <f t="shared" si="0"/>
        <v>1039</v>
      </c>
      <c r="D25" s="342">
        <f t="shared" si="1"/>
        <v>0.30604189740085302</v>
      </c>
      <c r="E25" s="338"/>
      <c r="F25" s="341">
        <v>192</v>
      </c>
      <c r="G25" s="342">
        <v>18.479307025986525</v>
      </c>
      <c r="H25" s="341">
        <v>5</v>
      </c>
      <c r="I25" s="342">
        <v>2.604166666666667</v>
      </c>
      <c r="J25" s="341"/>
      <c r="K25" s="341">
        <v>302</v>
      </c>
      <c r="L25" s="342">
        <v>29.066410009624637</v>
      </c>
      <c r="M25" s="341">
        <v>3</v>
      </c>
      <c r="N25" s="342">
        <v>0.99337748344370869</v>
      </c>
      <c r="O25" s="341"/>
      <c r="P25" s="341">
        <v>545</v>
      </c>
      <c r="Q25" s="342">
        <v>52.454282964388831</v>
      </c>
      <c r="R25" s="341">
        <v>7</v>
      </c>
      <c r="S25" s="342">
        <v>1.2844036697247707</v>
      </c>
    </row>
    <row r="26" spans="1:19" s="275" customFormat="1" ht="18" customHeight="1" x14ac:dyDescent="0.2">
      <c r="B26" s="331" t="s">
        <v>48</v>
      </c>
      <c r="C26" s="341">
        <f t="shared" si="0"/>
        <v>5707</v>
      </c>
      <c r="D26" s="342">
        <f t="shared" si="1"/>
        <v>1.6810212786012204</v>
      </c>
      <c r="E26" s="338"/>
      <c r="F26" s="341">
        <v>1350</v>
      </c>
      <c r="G26" s="342">
        <v>23.65516032942001</v>
      </c>
      <c r="H26" s="341">
        <v>163</v>
      </c>
      <c r="I26" s="342">
        <v>12.074074074074074</v>
      </c>
      <c r="J26" s="341"/>
      <c r="K26" s="341">
        <v>1810</v>
      </c>
      <c r="L26" s="342">
        <v>31.71543718240757</v>
      </c>
      <c r="M26" s="341">
        <v>316</v>
      </c>
      <c r="N26" s="342">
        <v>17.458563535911605</v>
      </c>
      <c r="O26" s="341"/>
      <c r="P26" s="341">
        <v>2547</v>
      </c>
      <c r="Q26" s="342">
        <v>44.629402488172417</v>
      </c>
      <c r="R26" s="341">
        <v>794</v>
      </c>
      <c r="S26" s="342">
        <v>31.173930113859445</v>
      </c>
    </row>
    <row r="27" spans="1:19" s="275" customFormat="1" ht="18" customHeight="1" x14ac:dyDescent="0.2">
      <c r="B27" s="331" t="s">
        <v>49</v>
      </c>
      <c r="C27" s="341">
        <f t="shared" si="0"/>
        <v>3817</v>
      </c>
      <c r="D27" s="342">
        <f t="shared" si="1"/>
        <v>1.1243136885265217</v>
      </c>
      <c r="E27" s="338"/>
      <c r="F27" s="341">
        <v>753</v>
      </c>
      <c r="G27" s="342">
        <v>19.72753471312549</v>
      </c>
      <c r="H27" s="341">
        <v>167</v>
      </c>
      <c r="I27" s="342">
        <v>22.177954847277555</v>
      </c>
      <c r="J27" s="341"/>
      <c r="K27" s="341">
        <v>1411</v>
      </c>
      <c r="L27" s="342">
        <v>36.96620382499345</v>
      </c>
      <c r="M27" s="341">
        <v>331</v>
      </c>
      <c r="N27" s="342">
        <v>23.458540042523033</v>
      </c>
      <c r="O27" s="341"/>
      <c r="P27" s="341">
        <v>1653</v>
      </c>
      <c r="Q27" s="342">
        <v>43.306261461881057</v>
      </c>
      <c r="R27" s="341">
        <v>673</v>
      </c>
      <c r="S27" s="342">
        <v>40.713853599516028</v>
      </c>
    </row>
    <row r="28" spans="1:19" s="275" customFormat="1" ht="18" customHeight="1" x14ac:dyDescent="0.2">
      <c r="B28" s="336" t="s">
        <v>4</v>
      </c>
      <c r="C28" s="343">
        <f t="shared" si="0"/>
        <v>1179</v>
      </c>
      <c r="D28" s="344">
        <f t="shared" si="1"/>
        <v>0.34727949666564556</v>
      </c>
      <c r="E28" s="338"/>
      <c r="F28" s="343">
        <v>341</v>
      </c>
      <c r="G28" s="344">
        <v>28.922815945716707</v>
      </c>
      <c r="H28" s="343">
        <v>139</v>
      </c>
      <c r="I28" s="344">
        <v>40.762463343108507</v>
      </c>
      <c r="J28" s="341"/>
      <c r="K28" s="343">
        <v>391</v>
      </c>
      <c r="L28" s="344">
        <v>33.163698049194238</v>
      </c>
      <c r="M28" s="343">
        <v>159</v>
      </c>
      <c r="N28" s="344">
        <v>40.664961636828643</v>
      </c>
      <c r="O28" s="341"/>
      <c r="P28" s="343">
        <v>447</v>
      </c>
      <c r="Q28" s="344">
        <v>37.913486005089055</v>
      </c>
      <c r="R28" s="343">
        <v>230</v>
      </c>
      <c r="S28" s="344">
        <v>51.454138702460853</v>
      </c>
    </row>
    <row r="29" spans="1:19" s="212" customFormat="1" ht="18" customHeight="1" x14ac:dyDescent="0.2">
      <c r="B29" s="332" t="s">
        <v>3</v>
      </c>
      <c r="C29" s="333">
        <f>SUM(C11:C28)</f>
        <v>339496</v>
      </c>
      <c r="D29" s="334">
        <f t="shared" si="1"/>
        <v>100</v>
      </c>
      <c r="E29" s="349"/>
      <c r="F29" s="333">
        <f>SUM(F11:F28)</f>
        <v>76652</v>
      </c>
      <c r="G29" s="334">
        <f t="shared" ref="G29" si="2">F29/$C29*100</f>
        <v>22.578174706034829</v>
      </c>
      <c r="H29" s="333">
        <f>SUM(H11:H28)</f>
        <v>26501</v>
      </c>
      <c r="I29" s="334">
        <f t="shared" ref="I29" si="3">H29/F29*100</f>
        <v>34.573135730313624</v>
      </c>
      <c r="J29" s="352"/>
      <c r="K29" s="333">
        <f>SUM(K11:K28)</f>
        <v>135114</v>
      </c>
      <c r="L29" s="334">
        <f t="shared" ref="L29" si="4">K29/$C29*100</f>
        <v>39.79840705045126</v>
      </c>
      <c r="M29" s="333">
        <f>SUM(M11:M28)</f>
        <v>41609</v>
      </c>
      <c r="N29" s="334">
        <f t="shared" ref="N29" si="5">M29/K29*100</f>
        <v>30.795476412510919</v>
      </c>
      <c r="O29" s="352"/>
      <c r="P29" s="333">
        <f>SUM(P11:P28)</f>
        <v>127730</v>
      </c>
      <c r="Q29" s="353">
        <f t="shared" ref="Q29" si="6">P29/$C29*100</f>
        <v>37.623418243513918</v>
      </c>
      <c r="R29" s="333">
        <f>SUM(R11:R28)</f>
        <v>48117</v>
      </c>
      <c r="S29" s="353">
        <f t="shared" ref="S29" si="7">R29/P29*100</f>
        <v>37.670868237688879</v>
      </c>
    </row>
    <row r="30" spans="1:19" s="256" customFormat="1" ht="6.75" customHeight="1" x14ac:dyDescent="0.2">
      <c r="B30" s="1147"/>
      <c r="C30" s="1147"/>
      <c r="D30" s="1147"/>
      <c r="E30" s="293"/>
    </row>
    <row r="31" spans="1:19" ht="26.25" customHeight="1" x14ac:dyDescent="0.2">
      <c r="B31" s="1163"/>
      <c r="C31" s="1163"/>
      <c r="D31" s="1163"/>
      <c r="E31" s="1163"/>
      <c r="F31" s="1163"/>
      <c r="G31" s="1163"/>
      <c r="H31" s="1163"/>
      <c r="I31" s="1163"/>
      <c r="J31" s="1163"/>
      <c r="K31" s="1163"/>
      <c r="L31" s="1163"/>
      <c r="M31" s="1163"/>
      <c r="N31" s="1163"/>
      <c r="O31" s="1163"/>
      <c r="P31" s="1163"/>
      <c r="Q31" s="1163"/>
    </row>
    <row r="32" spans="1:19" x14ac:dyDescent="0.2">
      <c r="F32" s="319"/>
      <c r="K32" s="319"/>
    </row>
    <row r="33" spans="2:11" x14ac:dyDescent="0.2">
      <c r="B33" s="319"/>
      <c r="K33" s="319"/>
    </row>
  </sheetData>
  <mergeCells count="17">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s>
  <printOptions horizontalCentered="1"/>
  <pageMargins left="0" right="0" top="0.43307086614173229" bottom="0.43307086614173229" header="0" footer="0"/>
  <pageSetup paperSize="9" scale="97"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66</v>
      </c>
    </row>
    <row r="2" spans="1:21" s="205" customFormat="1" ht="49.5" customHeight="1" x14ac:dyDescent="0.2">
      <c r="B2" s="1047"/>
      <c r="C2" s="1047"/>
      <c r="D2" s="1047"/>
      <c r="E2" s="206"/>
      <c r="F2" s="1148"/>
      <c r="G2" s="1148"/>
      <c r="H2" s="1148"/>
      <c r="I2" s="1148"/>
      <c r="J2" s="1148"/>
      <c r="K2" s="1148"/>
      <c r="L2" s="1148"/>
      <c r="M2" s="1148"/>
      <c r="N2" s="1148"/>
      <c r="O2" s="1148"/>
      <c r="P2" s="1148"/>
      <c r="Q2" s="1148"/>
      <c r="S2" s="206"/>
    </row>
    <row r="3" spans="1:21" s="205" customFormat="1" ht="3" customHeight="1" x14ac:dyDescent="0.2">
      <c r="B3" s="206"/>
      <c r="C3" s="206"/>
      <c r="D3" s="206"/>
      <c r="E3" s="206"/>
      <c r="K3" s="206"/>
      <c r="P3" s="206"/>
      <c r="S3" s="206"/>
    </row>
    <row r="4" spans="1:21" s="208" customFormat="1" ht="15" customHeight="1" x14ac:dyDescent="0.2">
      <c r="B4" s="1162" t="s">
        <v>446</v>
      </c>
      <c r="C4" s="1162"/>
      <c r="D4" s="1162"/>
      <c r="E4" s="1162"/>
      <c r="F4" s="1162"/>
      <c r="G4" s="1162"/>
      <c r="H4" s="1162"/>
      <c r="I4" s="1162"/>
      <c r="J4" s="1162"/>
      <c r="K4" s="1162"/>
      <c r="L4" s="1162"/>
      <c r="M4" s="1162"/>
      <c r="N4" s="1162"/>
      <c r="O4" s="1162"/>
      <c r="P4" s="1162"/>
      <c r="Q4" s="1162"/>
      <c r="R4" s="1162"/>
      <c r="S4" s="1162"/>
      <c r="T4" s="314"/>
    </row>
    <row r="5" spans="1:21" s="315" customFormat="1" ht="15" customHeight="1" x14ac:dyDescent="0.2">
      <c r="B5" s="1149" t="str">
        <f>porsaad!B6</f>
        <v>Situación a 30 de noviembre de 2023</v>
      </c>
      <c r="C5" s="1149"/>
      <c r="D5" s="1149"/>
      <c r="E5" s="1149"/>
      <c r="F5" s="1149"/>
      <c r="G5" s="1149"/>
      <c r="H5" s="1149"/>
      <c r="I5" s="1149"/>
      <c r="J5" s="1149"/>
      <c r="K5" s="1149"/>
      <c r="L5" s="1149"/>
      <c r="M5" s="1149"/>
      <c r="N5" s="1149"/>
      <c r="O5" s="1149"/>
      <c r="P5" s="1149"/>
      <c r="Q5" s="1149"/>
      <c r="R5" s="1149"/>
      <c r="S5" s="1149"/>
      <c r="T5" s="316"/>
      <c r="U5" s="91"/>
    </row>
    <row r="6" spans="1:21" s="208" customFormat="1" ht="4.5" customHeight="1" x14ac:dyDescent="0.2"/>
    <row r="7" spans="1:21" s="211" customFormat="1" ht="15" customHeight="1" x14ac:dyDescent="0.2">
      <c r="A7" s="212"/>
      <c r="B7" s="1150" t="s">
        <v>15</v>
      </c>
      <c r="C7" s="1153" t="s">
        <v>81</v>
      </c>
      <c r="D7" s="1154"/>
      <c r="E7" s="347"/>
      <c r="F7" s="1164" t="s">
        <v>34</v>
      </c>
      <c r="G7" s="1165"/>
      <c r="H7" s="1165"/>
      <c r="I7" s="1166"/>
      <c r="J7" s="351"/>
      <c r="K7" s="1164" t="s">
        <v>52</v>
      </c>
      <c r="L7" s="1165"/>
      <c r="M7" s="1165"/>
      <c r="N7" s="1166"/>
      <c r="O7" s="351"/>
      <c r="P7" s="1164" t="s">
        <v>53</v>
      </c>
      <c r="Q7" s="1165"/>
      <c r="R7" s="1165"/>
      <c r="S7" s="1166"/>
    </row>
    <row r="8" spans="1:21" s="211" customFormat="1" ht="29.25" customHeight="1" x14ac:dyDescent="0.2">
      <c r="A8" s="212"/>
      <c r="B8" s="1151"/>
      <c r="C8" s="1155"/>
      <c r="D8" s="1156"/>
      <c r="E8" s="347"/>
      <c r="F8" s="1167" t="s">
        <v>75</v>
      </c>
      <c r="G8" s="1168"/>
      <c r="H8" s="1169" t="s">
        <v>137</v>
      </c>
      <c r="I8" s="1170"/>
      <c r="J8" s="329"/>
      <c r="K8" s="1167" t="s">
        <v>75</v>
      </c>
      <c r="L8" s="1168"/>
      <c r="M8" s="1169" t="s">
        <v>137</v>
      </c>
      <c r="N8" s="1170"/>
      <c r="O8" s="329"/>
      <c r="P8" s="1167" t="s">
        <v>75</v>
      </c>
      <c r="Q8" s="1168"/>
      <c r="R8" s="1169" t="s">
        <v>137</v>
      </c>
      <c r="S8" s="1170"/>
    </row>
    <row r="9" spans="1:21" s="216" customFormat="1" ht="29.25" customHeight="1" x14ac:dyDescent="0.2">
      <c r="A9" s="317"/>
      <c r="B9" s="1152"/>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14622</v>
      </c>
      <c r="D11" s="340">
        <f>C11/C$29*100</f>
        <v>13.961348966886911</v>
      </c>
      <c r="E11" s="338"/>
      <c r="F11" s="335">
        <v>6189</v>
      </c>
      <c r="G11" s="340">
        <v>42.326631103816162</v>
      </c>
      <c r="H11" s="335">
        <v>2174</v>
      </c>
      <c r="I11" s="340">
        <v>35.126837938277589</v>
      </c>
      <c r="J11" s="341"/>
      <c r="K11" s="335">
        <v>8074</v>
      </c>
      <c r="L11" s="340">
        <v>55.218164409793459</v>
      </c>
      <c r="M11" s="335">
        <v>3473</v>
      </c>
      <c r="N11" s="340">
        <v>43.014614812979936</v>
      </c>
      <c r="O11" s="341"/>
      <c r="P11" s="335">
        <v>359</v>
      </c>
      <c r="Q11" s="340">
        <v>2.4552044863903708</v>
      </c>
      <c r="R11" s="335">
        <v>346</v>
      </c>
      <c r="S11" s="340">
        <v>96.378830083565461</v>
      </c>
    </row>
    <row r="12" spans="1:21" s="275" customFormat="1" ht="18" customHeight="1" x14ac:dyDescent="0.2">
      <c r="A12" s="318"/>
      <c r="B12" s="331" t="s">
        <v>10</v>
      </c>
      <c r="C12" s="341">
        <f t="shared" ref="C12:C28" si="0">F12+K12+P12</f>
        <v>1748</v>
      </c>
      <c r="D12" s="342">
        <f t="shared" ref="D12:D29" si="1">C12/C$29*100</f>
        <v>1.6690218844288278</v>
      </c>
      <c r="E12" s="338"/>
      <c r="F12" s="341">
        <v>474</v>
      </c>
      <c r="G12" s="342">
        <v>27.116704805491992</v>
      </c>
      <c r="H12" s="341">
        <v>242</v>
      </c>
      <c r="I12" s="342">
        <v>51.054852320675103</v>
      </c>
      <c r="J12" s="341"/>
      <c r="K12" s="341">
        <v>650</v>
      </c>
      <c r="L12" s="342">
        <v>37.185354691075517</v>
      </c>
      <c r="M12" s="341">
        <v>302</v>
      </c>
      <c r="N12" s="342">
        <v>46.46153846153846</v>
      </c>
      <c r="O12" s="341"/>
      <c r="P12" s="341">
        <v>624</v>
      </c>
      <c r="Q12" s="342">
        <v>35.697940503432498</v>
      </c>
      <c r="R12" s="341">
        <v>153</v>
      </c>
      <c r="S12" s="342">
        <v>24.519230769230766</v>
      </c>
    </row>
    <row r="13" spans="1:21" s="275" customFormat="1" ht="18" customHeight="1" x14ac:dyDescent="0.2">
      <c r="A13" s="318"/>
      <c r="B13" s="331" t="s">
        <v>40</v>
      </c>
      <c r="C13" s="341">
        <f t="shared" si="0"/>
        <v>2298</v>
      </c>
      <c r="D13" s="342">
        <f t="shared" si="1"/>
        <v>2.1941717908566627</v>
      </c>
      <c r="E13" s="338"/>
      <c r="F13" s="341">
        <v>580</v>
      </c>
      <c r="G13" s="342">
        <v>25.239338555265451</v>
      </c>
      <c r="H13" s="341">
        <v>11</v>
      </c>
      <c r="I13" s="342">
        <v>1.896551724137931</v>
      </c>
      <c r="J13" s="341"/>
      <c r="K13" s="341">
        <v>907</v>
      </c>
      <c r="L13" s="342">
        <v>39.469103568320278</v>
      </c>
      <c r="M13" s="341">
        <v>18</v>
      </c>
      <c r="N13" s="342">
        <v>1.9845644983461963</v>
      </c>
      <c r="O13" s="341"/>
      <c r="P13" s="341">
        <v>811</v>
      </c>
      <c r="Q13" s="342">
        <v>35.291557876414274</v>
      </c>
      <c r="R13" s="341">
        <v>27</v>
      </c>
      <c r="S13" s="342">
        <v>3.3292231812577064</v>
      </c>
    </row>
    <row r="14" spans="1:21" s="275" customFormat="1" ht="18" customHeight="1" x14ac:dyDescent="0.2">
      <c r="A14" s="318"/>
      <c r="B14" s="331" t="s">
        <v>41</v>
      </c>
      <c r="C14" s="341">
        <f t="shared" si="0"/>
        <v>1625</v>
      </c>
      <c r="D14" s="342">
        <f t="shared" si="1"/>
        <v>1.5515792689913301</v>
      </c>
      <c r="E14" s="338"/>
      <c r="F14" s="341">
        <v>563</v>
      </c>
      <c r="G14" s="342">
        <v>34.646153846153851</v>
      </c>
      <c r="H14" s="341">
        <v>272</v>
      </c>
      <c r="I14" s="342">
        <v>48.312611012433393</v>
      </c>
      <c r="J14" s="341"/>
      <c r="K14" s="341">
        <v>884</v>
      </c>
      <c r="L14" s="342">
        <v>54.400000000000006</v>
      </c>
      <c r="M14" s="341">
        <v>205</v>
      </c>
      <c r="N14" s="342">
        <v>23.190045248868778</v>
      </c>
      <c r="O14" s="341"/>
      <c r="P14" s="341">
        <v>178</v>
      </c>
      <c r="Q14" s="342">
        <v>10.953846153846154</v>
      </c>
      <c r="R14" s="341">
        <v>53</v>
      </c>
      <c r="S14" s="342">
        <v>29.775280898876407</v>
      </c>
    </row>
    <row r="15" spans="1:21" s="275" customFormat="1" ht="18" customHeight="1" x14ac:dyDescent="0.2">
      <c r="A15" s="318"/>
      <c r="B15" s="331" t="s">
        <v>9</v>
      </c>
      <c r="C15" s="341">
        <f t="shared" si="0"/>
        <v>5638</v>
      </c>
      <c r="D15" s="342">
        <f t="shared" si="1"/>
        <v>5.383263949891151</v>
      </c>
      <c r="E15" s="338"/>
      <c r="F15" s="341">
        <v>1408</v>
      </c>
      <c r="G15" s="342">
        <v>24.973394820858459</v>
      </c>
      <c r="H15" s="341">
        <v>844</v>
      </c>
      <c r="I15" s="342">
        <v>59.94318181818182</v>
      </c>
      <c r="J15" s="341"/>
      <c r="K15" s="341">
        <v>1946</v>
      </c>
      <c r="L15" s="342">
        <v>34.515785739623979</v>
      </c>
      <c r="M15" s="341">
        <v>1259</v>
      </c>
      <c r="N15" s="342">
        <v>64.696813977389525</v>
      </c>
      <c r="O15" s="341"/>
      <c r="P15" s="341">
        <v>2284</v>
      </c>
      <c r="Q15" s="342">
        <v>40.510819439517562</v>
      </c>
      <c r="R15" s="341">
        <v>1680</v>
      </c>
      <c r="S15" s="342">
        <v>73.555166374781095</v>
      </c>
    </row>
    <row r="16" spans="1:21" s="275" customFormat="1" ht="18" customHeight="1" x14ac:dyDescent="0.2">
      <c r="A16" s="318"/>
      <c r="B16" s="331" t="s">
        <v>8</v>
      </c>
      <c r="C16" s="341">
        <f t="shared" si="0"/>
        <v>1977</v>
      </c>
      <c r="D16" s="342">
        <f t="shared" si="1"/>
        <v>1.8876752091051445</v>
      </c>
      <c r="E16" s="338"/>
      <c r="F16" s="341">
        <v>757</v>
      </c>
      <c r="G16" s="342">
        <v>38.290338897319174</v>
      </c>
      <c r="H16" s="341">
        <v>2</v>
      </c>
      <c r="I16" s="342">
        <v>0.26420079260237783</v>
      </c>
      <c r="J16" s="341"/>
      <c r="K16" s="341">
        <v>740</v>
      </c>
      <c r="L16" s="342">
        <v>37.430450177035915</v>
      </c>
      <c r="M16" s="341">
        <v>4</v>
      </c>
      <c r="N16" s="342">
        <v>0.54054054054054057</v>
      </c>
      <c r="O16" s="341"/>
      <c r="P16" s="341">
        <v>480</v>
      </c>
      <c r="Q16" s="342">
        <v>24.279210925644918</v>
      </c>
      <c r="R16" s="341">
        <v>7</v>
      </c>
      <c r="S16" s="342">
        <v>1.4583333333333333</v>
      </c>
    </row>
    <row r="17" spans="1:19" s="275" customFormat="1" ht="18" customHeight="1" x14ac:dyDescent="0.2">
      <c r="A17" s="318"/>
      <c r="B17" s="331" t="s">
        <v>7</v>
      </c>
      <c r="C17" s="341">
        <f t="shared" si="0"/>
        <v>8020</v>
      </c>
      <c r="D17" s="342">
        <f t="shared" si="1"/>
        <v>7.6576404537295195</v>
      </c>
      <c r="E17" s="338"/>
      <c r="F17" s="341">
        <v>2097</v>
      </c>
      <c r="G17" s="342">
        <v>26.147132169576061</v>
      </c>
      <c r="H17" s="341">
        <v>22</v>
      </c>
      <c r="I17" s="342">
        <v>1.0491177873152122</v>
      </c>
      <c r="J17" s="341"/>
      <c r="K17" s="341">
        <v>2458</v>
      </c>
      <c r="L17" s="342">
        <v>30.64837905236908</v>
      </c>
      <c r="M17" s="341">
        <v>22</v>
      </c>
      <c r="N17" s="342">
        <v>0.89503661513425548</v>
      </c>
      <c r="O17" s="341"/>
      <c r="P17" s="341">
        <v>3465</v>
      </c>
      <c r="Q17" s="342">
        <v>43.204488778054859</v>
      </c>
      <c r="R17" s="341">
        <v>29</v>
      </c>
      <c r="S17" s="342">
        <v>0.83694083694083699</v>
      </c>
    </row>
    <row r="18" spans="1:19" s="275" customFormat="1" ht="18" customHeight="1" x14ac:dyDescent="0.2">
      <c r="A18" s="318"/>
      <c r="B18" s="331" t="s">
        <v>43</v>
      </c>
      <c r="C18" s="341">
        <f t="shared" si="0"/>
        <v>3598</v>
      </c>
      <c r="D18" s="342">
        <f t="shared" si="1"/>
        <v>3.4354352060497271</v>
      </c>
      <c r="E18" s="338"/>
      <c r="F18" s="341">
        <v>1227</v>
      </c>
      <c r="G18" s="342">
        <v>34.102279043913285</v>
      </c>
      <c r="H18" s="341">
        <v>324</v>
      </c>
      <c r="I18" s="342">
        <v>26.405867970660147</v>
      </c>
      <c r="J18" s="341"/>
      <c r="K18" s="341">
        <v>1402</v>
      </c>
      <c r="L18" s="342">
        <v>38.966092273485273</v>
      </c>
      <c r="M18" s="341">
        <v>606</v>
      </c>
      <c r="N18" s="342">
        <v>43.223965763195437</v>
      </c>
      <c r="O18" s="341"/>
      <c r="P18" s="341">
        <v>969</v>
      </c>
      <c r="Q18" s="342">
        <v>26.931628682601445</v>
      </c>
      <c r="R18" s="341">
        <v>515</v>
      </c>
      <c r="S18" s="342">
        <v>53.147574819401441</v>
      </c>
    </row>
    <row r="19" spans="1:19" s="275" customFormat="1" ht="18" customHeight="1" x14ac:dyDescent="0.2">
      <c r="A19" s="318"/>
      <c r="B19" s="331" t="s">
        <v>44</v>
      </c>
      <c r="C19" s="341">
        <f t="shared" si="0"/>
        <v>13822</v>
      </c>
      <c r="D19" s="342">
        <f t="shared" si="1"/>
        <v>13.197494557537334</v>
      </c>
      <c r="E19" s="338"/>
      <c r="F19" s="341">
        <v>3388</v>
      </c>
      <c r="G19" s="342">
        <v>24.511648097236289</v>
      </c>
      <c r="H19" s="341">
        <v>293</v>
      </c>
      <c r="I19" s="342">
        <v>8.6481700118063749</v>
      </c>
      <c r="J19" s="341"/>
      <c r="K19" s="341">
        <v>6874</v>
      </c>
      <c r="L19" s="342">
        <v>49.732310808855445</v>
      </c>
      <c r="M19" s="341">
        <v>982</v>
      </c>
      <c r="N19" s="342">
        <v>14.285714285714285</v>
      </c>
      <c r="O19" s="341"/>
      <c r="P19" s="341">
        <v>3560</v>
      </c>
      <c r="Q19" s="342">
        <v>25.756041093908262</v>
      </c>
      <c r="R19" s="341">
        <v>3105</v>
      </c>
      <c r="S19" s="342">
        <v>87.219101123595507</v>
      </c>
    </row>
    <row r="20" spans="1:19" s="275" customFormat="1" ht="18" customHeight="1" x14ac:dyDescent="0.2">
      <c r="A20" s="318"/>
      <c r="B20" s="331" t="s">
        <v>6</v>
      </c>
      <c r="C20" s="341">
        <f t="shared" si="0"/>
        <v>9099</v>
      </c>
      <c r="D20" s="342">
        <f t="shared" si="1"/>
        <v>8.6878890883397624</v>
      </c>
      <c r="E20" s="338"/>
      <c r="F20" s="341">
        <v>2836</v>
      </c>
      <c r="G20" s="342">
        <v>31.168260248378942</v>
      </c>
      <c r="H20" s="341">
        <v>370</v>
      </c>
      <c r="I20" s="342">
        <v>13.046544428772918</v>
      </c>
      <c r="J20" s="341"/>
      <c r="K20" s="341">
        <v>4126</v>
      </c>
      <c r="L20" s="342">
        <v>45.34564237828333</v>
      </c>
      <c r="M20" s="341">
        <v>877</v>
      </c>
      <c r="N20" s="342">
        <v>21.255453223460979</v>
      </c>
      <c r="O20" s="341"/>
      <c r="P20" s="341">
        <v>2137</v>
      </c>
      <c r="Q20" s="342">
        <v>23.486097373337731</v>
      </c>
      <c r="R20" s="341">
        <v>641</v>
      </c>
      <c r="S20" s="342">
        <v>29.995320542817034</v>
      </c>
    </row>
    <row r="21" spans="1:19" s="275" customFormat="1" ht="18" customHeight="1" x14ac:dyDescent="0.2">
      <c r="A21" s="318"/>
      <c r="B21" s="331" t="s">
        <v>5</v>
      </c>
      <c r="C21" s="341">
        <f t="shared" si="0"/>
        <v>2248</v>
      </c>
      <c r="D21" s="342">
        <f t="shared" si="1"/>
        <v>2.1464308902723142</v>
      </c>
      <c r="E21" s="338"/>
      <c r="F21" s="341">
        <v>705</v>
      </c>
      <c r="G21" s="342">
        <v>31.361209964412812</v>
      </c>
      <c r="H21" s="341">
        <v>490</v>
      </c>
      <c r="I21" s="342">
        <v>69.503546099290787</v>
      </c>
      <c r="J21" s="341"/>
      <c r="K21" s="341">
        <v>865</v>
      </c>
      <c r="L21" s="342">
        <v>38.478647686832737</v>
      </c>
      <c r="M21" s="341">
        <v>640</v>
      </c>
      <c r="N21" s="342">
        <v>73.988439306358373</v>
      </c>
      <c r="O21" s="341"/>
      <c r="P21" s="341">
        <v>678</v>
      </c>
      <c r="Q21" s="342">
        <v>30.160142348754448</v>
      </c>
      <c r="R21" s="341">
        <v>550</v>
      </c>
      <c r="S21" s="342">
        <v>81.120943952802364</v>
      </c>
    </row>
    <row r="22" spans="1:19" s="275" customFormat="1" ht="18" customHeight="1" x14ac:dyDescent="0.2">
      <c r="A22" s="318"/>
      <c r="B22" s="331" t="s">
        <v>38</v>
      </c>
      <c r="C22" s="341">
        <f t="shared" si="0"/>
        <v>8755</v>
      </c>
      <c r="D22" s="342">
        <f t="shared" si="1"/>
        <v>8.3594316923194434</v>
      </c>
      <c r="E22" s="338"/>
      <c r="F22" s="341">
        <v>2052</v>
      </c>
      <c r="G22" s="342">
        <v>23.438035408338092</v>
      </c>
      <c r="H22" s="341">
        <v>378</v>
      </c>
      <c r="I22" s="342">
        <v>18.421052631578945</v>
      </c>
      <c r="J22" s="341"/>
      <c r="K22" s="341">
        <v>3131</v>
      </c>
      <c r="L22" s="342">
        <v>35.762421473443744</v>
      </c>
      <c r="M22" s="341">
        <v>995</v>
      </c>
      <c r="N22" s="342">
        <v>31.778984350047907</v>
      </c>
      <c r="O22" s="341"/>
      <c r="P22" s="341">
        <v>3572</v>
      </c>
      <c r="Q22" s="342">
        <v>40.79954311821816</v>
      </c>
      <c r="R22" s="341">
        <v>1571</v>
      </c>
      <c r="S22" s="342">
        <v>43.980963045912652</v>
      </c>
    </row>
    <row r="23" spans="1:19" s="275" customFormat="1" ht="18" customHeight="1" x14ac:dyDescent="0.2">
      <c r="A23" s="318"/>
      <c r="B23" s="331" t="s">
        <v>45</v>
      </c>
      <c r="C23" s="341">
        <f t="shared" si="0"/>
        <v>17572</v>
      </c>
      <c r="D23" s="342">
        <f t="shared" si="1"/>
        <v>16.778062101363481</v>
      </c>
      <c r="E23" s="338"/>
      <c r="F23" s="341">
        <v>6525</v>
      </c>
      <c r="G23" s="342">
        <v>37.132938766218984</v>
      </c>
      <c r="H23" s="341">
        <v>2536</v>
      </c>
      <c r="I23" s="342">
        <v>38.865900383141764</v>
      </c>
      <c r="J23" s="341"/>
      <c r="K23" s="341">
        <v>7644</v>
      </c>
      <c r="L23" s="342">
        <v>43.501024356931481</v>
      </c>
      <c r="M23" s="341">
        <v>3989</v>
      </c>
      <c r="N23" s="342">
        <v>52.184720041862896</v>
      </c>
      <c r="O23" s="341"/>
      <c r="P23" s="341">
        <v>3403</v>
      </c>
      <c r="Q23" s="342">
        <v>19.366036876849531</v>
      </c>
      <c r="R23" s="341">
        <v>2148</v>
      </c>
      <c r="S23" s="342">
        <v>63.120775786071114</v>
      </c>
    </row>
    <row r="24" spans="1:19" s="275" customFormat="1" ht="18" customHeight="1" x14ac:dyDescent="0.2">
      <c r="A24" s="318">
        <v>47094</v>
      </c>
      <c r="B24" s="331" t="s">
        <v>46</v>
      </c>
      <c r="C24" s="341">
        <f t="shared" si="0"/>
        <v>4089</v>
      </c>
      <c r="D24" s="342">
        <f t="shared" si="1"/>
        <v>3.9042508497880304</v>
      </c>
      <c r="E24" s="338"/>
      <c r="F24" s="341">
        <v>1434</v>
      </c>
      <c r="G24" s="342">
        <v>35.069699192956719</v>
      </c>
      <c r="H24" s="341">
        <v>258</v>
      </c>
      <c r="I24" s="342">
        <v>17.99163179916318</v>
      </c>
      <c r="J24" s="341"/>
      <c r="K24" s="341">
        <v>2004</v>
      </c>
      <c r="L24" s="342">
        <v>49.00953778429934</v>
      </c>
      <c r="M24" s="341">
        <v>294</v>
      </c>
      <c r="N24" s="342">
        <v>14.67065868263473</v>
      </c>
      <c r="O24" s="341"/>
      <c r="P24" s="341">
        <v>651</v>
      </c>
      <c r="Q24" s="342">
        <v>15.920763022743948</v>
      </c>
      <c r="R24" s="341">
        <v>178</v>
      </c>
      <c r="S24" s="342">
        <v>27.342549923195087</v>
      </c>
    </row>
    <row r="25" spans="1:19" s="275" customFormat="1" ht="18" customHeight="1" x14ac:dyDescent="0.2">
      <c r="B25" s="331" t="s">
        <v>47</v>
      </c>
      <c r="C25" s="341">
        <f t="shared" si="0"/>
        <v>680</v>
      </c>
      <c r="D25" s="342">
        <f t="shared" si="1"/>
        <v>0.64927624794714134</v>
      </c>
      <c r="E25" s="338"/>
      <c r="F25" s="341">
        <v>181</v>
      </c>
      <c r="G25" s="342">
        <v>26.617647058823529</v>
      </c>
      <c r="H25" s="341">
        <v>42</v>
      </c>
      <c r="I25" s="342">
        <v>23.204419889502763</v>
      </c>
      <c r="J25" s="341"/>
      <c r="K25" s="341">
        <v>266</v>
      </c>
      <c r="L25" s="342">
        <v>39.117647058823529</v>
      </c>
      <c r="M25" s="341">
        <v>90</v>
      </c>
      <c r="N25" s="342">
        <v>33.834586466165412</v>
      </c>
      <c r="O25" s="341"/>
      <c r="P25" s="341">
        <v>233</v>
      </c>
      <c r="Q25" s="342">
        <v>34.264705882352942</v>
      </c>
      <c r="R25" s="341">
        <v>93</v>
      </c>
      <c r="S25" s="342">
        <v>39.91416309012876</v>
      </c>
    </row>
    <row r="26" spans="1:19" s="275" customFormat="1" ht="18" customHeight="1" x14ac:dyDescent="0.2">
      <c r="B26" s="331" t="s">
        <v>48</v>
      </c>
      <c r="C26" s="341">
        <f t="shared" si="0"/>
        <v>7549</v>
      </c>
      <c r="D26" s="342">
        <f t="shared" si="1"/>
        <v>7.2079211702249557</v>
      </c>
      <c r="E26" s="338"/>
      <c r="F26" s="341">
        <v>1887</v>
      </c>
      <c r="G26" s="342">
        <v>24.996688303086501</v>
      </c>
      <c r="H26" s="341">
        <v>231</v>
      </c>
      <c r="I26" s="342">
        <v>12.241653418124006</v>
      </c>
      <c r="J26" s="341"/>
      <c r="K26" s="341">
        <v>3201</v>
      </c>
      <c r="L26" s="342">
        <v>42.402967280434495</v>
      </c>
      <c r="M26" s="341">
        <v>479</v>
      </c>
      <c r="N26" s="342">
        <v>14.964073726960326</v>
      </c>
      <c r="O26" s="341"/>
      <c r="P26" s="341">
        <v>2461</v>
      </c>
      <c r="Q26" s="342">
        <v>32.600344416479004</v>
      </c>
      <c r="R26" s="341">
        <v>640</v>
      </c>
      <c r="S26" s="342">
        <v>26.00568874441284</v>
      </c>
    </row>
    <row r="27" spans="1:19" s="275" customFormat="1" ht="18" customHeight="1" x14ac:dyDescent="0.2">
      <c r="B27" s="331" t="s">
        <v>49</v>
      </c>
      <c r="C27" s="341">
        <f t="shared" si="0"/>
        <v>1326</v>
      </c>
      <c r="D27" s="342">
        <f t="shared" si="1"/>
        <v>1.2660886834969254</v>
      </c>
      <c r="E27" s="338"/>
      <c r="F27" s="341">
        <v>421</v>
      </c>
      <c r="G27" s="342">
        <v>31.749622926093512</v>
      </c>
      <c r="H27" s="341">
        <v>43</v>
      </c>
      <c r="I27" s="342">
        <v>10.213776722090261</v>
      </c>
      <c r="J27" s="341"/>
      <c r="K27" s="341">
        <v>643</v>
      </c>
      <c r="L27" s="342">
        <v>48.491704374057313</v>
      </c>
      <c r="M27" s="341">
        <v>62</v>
      </c>
      <c r="N27" s="342">
        <v>9.6423017107309477</v>
      </c>
      <c r="O27" s="341"/>
      <c r="P27" s="341">
        <v>262</v>
      </c>
      <c r="Q27" s="342">
        <v>19.758672699849171</v>
      </c>
      <c r="R27" s="341">
        <v>63</v>
      </c>
      <c r="S27" s="342">
        <v>24.045801526717558</v>
      </c>
    </row>
    <row r="28" spans="1:19" s="275" customFormat="1" ht="18" customHeight="1" x14ac:dyDescent="0.2">
      <c r="B28" s="336" t="s">
        <v>4</v>
      </c>
      <c r="C28" s="343">
        <f t="shared" si="0"/>
        <v>66</v>
      </c>
      <c r="D28" s="344">
        <f t="shared" si="1"/>
        <v>6.3017988771340183E-2</v>
      </c>
      <c r="E28" s="338"/>
      <c r="F28" s="343">
        <v>20</v>
      </c>
      <c r="G28" s="344">
        <v>30.303030303030305</v>
      </c>
      <c r="H28" s="343">
        <v>11</v>
      </c>
      <c r="I28" s="344">
        <v>55.000000000000007</v>
      </c>
      <c r="J28" s="341"/>
      <c r="K28" s="343">
        <v>28</v>
      </c>
      <c r="L28" s="344">
        <v>42.424242424242422</v>
      </c>
      <c r="M28" s="343">
        <v>15</v>
      </c>
      <c r="N28" s="344">
        <v>53.571428571428569</v>
      </c>
      <c r="O28" s="341"/>
      <c r="P28" s="343">
        <v>18</v>
      </c>
      <c r="Q28" s="344">
        <v>27.27272727272727</v>
      </c>
      <c r="R28" s="343">
        <v>12</v>
      </c>
      <c r="S28" s="344">
        <v>66.666666666666657</v>
      </c>
    </row>
    <row r="29" spans="1:19" s="212" customFormat="1" ht="18" customHeight="1" x14ac:dyDescent="0.2">
      <c r="B29" s="332" t="s">
        <v>3</v>
      </c>
      <c r="C29" s="333">
        <f>SUM(C11:C28)</f>
        <v>104732</v>
      </c>
      <c r="D29" s="334">
        <f t="shared" si="1"/>
        <v>100</v>
      </c>
      <c r="E29" s="349"/>
      <c r="F29" s="333">
        <f>SUM(F11:F28)</f>
        <v>32744</v>
      </c>
      <c r="G29" s="334">
        <f t="shared" ref="G29" si="2">F29/$C29*100</f>
        <v>31.264560974678226</v>
      </c>
      <c r="H29" s="333">
        <f>SUM(H11:H28)</f>
        <v>8543</v>
      </c>
      <c r="I29" s="334">
        <f t="shared" ref="I29" si="3">H29/F29*100</f>
        <v>26.090276081114101</v>
      </c>
      <c r="J29" s="352"/>
      <c r="K29" s="333">
        <f>SUM(K11:K28)</f>
        <v>45843</v>
      </c>
      <c r="L29" s="334">
        <f t="shared" ref="L29" si="4">K29/$C29*100</f>
        <v>43.771722109765875</v>
      </c>
      <c r="M29" s="333">
        <f>SUM(M11:M28)</f>
        <v>14312</v>
      </c>
      <c r="N29" s="334">
        <f t="shared" ref="N29" si="5">M29/K29*100</f>
        <v>31.219597321292238</v>
      </c>
      <c r="O29" s="352"/>
      <c r="P29" s="333">
        <f>SUM(P11:P28)</f>
        <v>26145</v>
      </c>
      <c r="Q29" s="353">
        <f t="shared" ref="Q29" si="6">P29/$C29*100</f>
        <v>24.963716915555896</v>
      </c>
      <c r="R29" s="333">
        <f>SUM(R11:R28)</f>
        <v>11811</v>
      </c>
      <c r="S29" s="353">
        <f t="shared" ref="S29" si="7">R29/P29*100</f>
        <v>45.174985656913371</v>
      </c>
    </row>
    <row r="30" spans="1:19" s="256" customFormat="1" ht="6.75" customHeight="1" x14ac:dyDescent="0.2">
      <c r="B30" s="1147"/>
      <c r="C30" s="1147"/>
      <c r="D30" s="1147"/>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24" customHeight="1" x14ac:dyDescent="0.25">
      <c r="A3" s="866"/>
      <c r="B3" s="1045" t="s">
        <v>378</v>
      </c>
      <c r="C3" s="1045"/>
      <c r="D3" s="1045"/>
      <c r="E3" s="1045"/>
      <c r="F3" s="1045"/>
      <c r="G3" s="1045"/>
      <c r="H3" s="1045"/>
      <c r="I3" s="1045"/>
      <c r="J3" s="1045"/>
      <c r="K3" s="1045"/>
      <c r="L3" s="1045"/>
      <c r="M3" s="1045"/>
      <c r="N3" s="1045"/>
      <c r="O3" s="1045"/>
      <c r="P3" s="1045"/>
      <c r="Q3" s="1045"/>
      <c r="R3" s="1045"/>
    </row>
    <row r="5" spans="1:21" x14ac:dyDescent="0.25">
      <c r="B5" s="869"/>
      <c r="C5" s="1041" t="s">
        <v>377</v>
      </c>
      <c r="D5" s="1041"/>
      <c r="E5" s="1041"/>
      <c r="F5" s="1041"/>
      <c r="G5" s="1041"/>
      <c r="H5" s="1041"/>
      <c r="I5" s="1041"/>
      <c r="J5" s="1041" t="s">
        <v>351</v>
      </c>
      <c r="K5" s="1041"/>
      <c r="L5" s="1041"/>
      <c r="M5" s="1041"/>
      <c r="N5" s="1041"/>
      <c r="O5" s="1041"/>
      <c r="P5" s="1041"/>
      <c r="Q5" s="1041"/>
      <c r="R5" s="1041"/>
      <c r="S5" s="1041"/>
    </row>
    <row r="6" spans="1:21" ht="21" customHeight="1" x14ac:dyDescent="0.25">
      <c r="B6" s="869"/>
      <c r="C6" s="1042"/>
      <c r="D6" s="1042"/>
      <c r="E6" s="1042"/>
      <c r="F6" s="1042"/>
      <c r="G6" s="1042"/>
      <c r="H6" s="1042"/>
      <c r="I6" s="1042"/>
      <c r="J6" s="1042">
        <v>43830</v>
      </c>
      <c r="K6" s="1043"/>
      <c r="L6" s="1044">
        <v>44196</v>
      </c>
      <c r="M6" s="1044"/>
      <c r="N6" s="1044">
        <v>44561</v>
      </c>
      <c r="O6" s="1044"/>
      <c r="P6" s="1044">
        <v>44926</v>
      </c>
      <c r="Q6" s="1044"/>
      <c r="R6" s="1044">
        <f>EVO_sol!R6</f>
        <v>45260</v>
      </c>
      <c r="S6" s="1044"/>
    </row>
    <row r="7" spans="1:21" x14ac:dyDescent="0.25">
      <c r="B7" s="938"/>
      <c r="C7" s="871">
        <v>43465</v>
      </c>
      <c r="D7" s="871">
        <v>43830</v>
      </c>
      <c r="E7" s="871">
        <v>44196</v>
      </c>
      <c r="F7" s="871">
        <v>44561</v>
      </c>
      <c r="G7" s="871">
        <v>44926</v>
      </c>
      <c r="H7" s="871">
        <f>EVO!H7</f>
        <v>45260</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354473</v>
      </c>
      <c r="D8" s="917">
        <v>361314</v>
      </c>
      <c r="E8" s="917">
        <v>351802</v>
      </c>
      <c r="F8" s="917">
        <v>362202</v>
      </c>
      <c r="G8" s="917">
        <v>375118</v>
      </c>
      <c r="H8" s="917">
        <v>394981</v>
      </c>
      <c r="I8" s="882"/>
      <c r="J8" s="918">
        <v>1.9299072143717622E-2</v>
      </c>
      <c r="K8" s="917">
        <v>6841</v>
      </c>
      <c r="L8" s="919">
        <v>-2.632613184100252E-2</v>
      </c>
      <c r="M8" s="920">
        <v>-9512</v>
      </c>
      <c r="N8" s="919">
        <v>2.9562083217264279E-2</v>
      </c>
      <c r="O8" s="920">
        <v>10400</v>
      </c>
      <c r="P8" s="919">
        <v>3.5659659527004228E-2</v>
      </c>
      <c r="Q8" s="920">
        <f>G8-F8</f>
        <v>12916</v>
      </c>
      <c r="R8" s="921">
        <f>[1]Cuadro_CCAA2!N30</f>
        <v>5.9705897345778469E-2</v>
      </c>
      <c r="S8" s="920">
        <f>[1]Cuadro_CCAA2!O30</f>
        <v>22254</v>
      </c>
    </row>
    <row r="9" spans="1:21" x14ac:dyDescent="0.25">
      <c r="B9" s="939" t="s">
        <v>10</v>
      </c>
      <c r="C9" s="887">
        <v>42117</v>
      </c>
      <c r="D9" s="887">
        <v>47743</v>
      </c>
      <c r="E9" s="887">
        <v>44726</v>
      </c>
      <c r="F9" s="887">
        <v>45995</v>
      </c>
      <c r="G9" s="887">
        <v>46968</v>
      </c>
      <c r="H9" s="887">
        <v>48404</v>
      </c>
      <c r="I9" s="888"/>
      <c r="J9" s="889">
        <v>0.13358026450127025</v>
      </c>
      <c r="K9" s="887">
        <v>5626</v>
      </c>
      <c r="L9" s="892">
        <v>-6.3192509896738747E-2</v>
      </c>
      <c r="M9" s="890">
        <v>-3017</v>
      </c>
      <c r="N9" s="892">
        <v>2.837275857443089E-2</v>
      </c>
      <c r="O9" s="890">
        <v>1269</v>
      </c>
      <c r="P9" s="892">
        <v>2.1154473312316568E-2</v>
      </c>
      <c r="Q9" s="890">
        <f t="shared" ref="Q9:Q25" si="0">G9-F9</f>
        <v>973</v>
      </c>
      <c r="R9" s="891">
        <f>[1]Cuadro_CCAA2!N31</f>
        <v>3.5003314302820332E-2</v>
      </c>
      <c r="S9" s="890">
        <f>[1]Cuadro_CCAA2!O31</f>
        <v>1637</v>
      </c>
    </row>
    <row r="10" spans="1:21" x14ac:dyDescent="0.25">
      <c r="B10" s="939" t="s">
        <v>40</v>
      </c>
      <c r="C10" s="887">
        <v>33668</v>
      </c>
      <c r="D10" s="887">
        <v>35198</v>
      </c>
      <c r="E10" s="887">
        <v>35711</v>
      </c>
      <c r="F10" s="887">
        <v>38230</v>
      </c>
      <c r="G10" s="887">
        <v>40199</v>
      </c>
      <c r="H10" s="887">
        <v>41140</v>
      </c>
      <c r="I10" s="888"/>
      <c r="J10" s="889">
        <v>4.5443744802186048E-2</v>
      </c>
      <c r="K10" s="887">
        <v>1530</v>
      </c>
      <c r="L10" s="892">
        <v>1.4574691743849177E-2</v>
      </c>
      <c r="M10" s="890">
        <v>513</v>
      </c>
      <c r="N10" s="892">
        <v>7.0538489541037697E-2</v>
      </c>
      <c r="O10" s="890">
        <v>2519</v>
      </c>
      <c r="P10" s="892">
        <v>5.1504054407533362E-2</v>
      </c>
      <c r="Q10" s="890">
        <f t="shared" si="0"/>
        <v>1969</v>
      </c>
      <c r="R10" s="891">
        <f>[1]Cuadro_CCAA2!N32</f>
        <v>2.0565106298529034E-2</v>
      </c>
      <c r="S10" s="890">
        <f>[1]Cuadro_CCAA2!O32</f>
        <v>829</v>
      </c>
    </row>
    <row r="11" spans="1:21" x14ac:dyDescent="0.25">
      <c r="B11" s="939" t="s">
        <v>41</v>
      </c>
      <c r="C11" s="887">
        <v>25370</v>
      </c>
      <c r="D11" s="887">
        <v>30928</v>
      </c>
      <c r="E11" s="887">
        <v>31586</v>
      </c>
      <c r="F11" s="887">
        <v>33061</v>
      </c>
      <c r="G11" s="887">
        <v>36020</v>
      </c>
      <c r="H11" s="887">
        <v>40514</v>
      </c>
      <c r="I11" s="888"/>
      <c r="J11" s="889">
        <v>0.21907765076862429</v>
      </c>
      <c r="K11" s="887">
        <v>5558</v>
      </c>
      <c r="L11" s="892">
        <v>2.1275219865493966E-2</v>
      </c>
      <c r="M11" s="890">
        <v>658</v>
      </c>
      <c r="N11" s="892">
        <v>4.6697904134743284E-2</v>
      </c>
      <c r="O11" s="890">
        <v>1475</v>
      </c>
      <c r="P11" s="892">
        <v>8.9501225008318031E-2</v>
      </c>
      <c r="Q11" s="890">
        <f t="shared" si="0"/>
        <v>2959</v>
      </c>
      <c r="R11" s="891">
        <f>[1]Cuadro_CCAA2!N33</f>
        <v>0.13599147599820549</v>
      </c>
      <c r="S11" s="890">
        <f>[1]Cuadro_CCAA2!O33</f>
        <v>4850</v>
      </c>
    </row>
    <row r="12" spans="1:21" x14ac:dyDescent="0.25">
      <c r="B12" s="939" t="s">
        <v>9</v>
      </c>
      <c r="C12" s="887">
        <v>35850</v>
      </c>
      <c r="D12" s="887">
        <v>37916</v>
      </c>
      <c r="E12" s="887">
        <v>38655</v>
      </c>
      <c r="F12" s="887">
        <v>42298</v>
      </c>
      <c r="G12" s="887">
        <v>47498</v>
      </c>
      <c r="H12" s="887">
        <v>52450</v>
      </c>
      <c r="I12" s="888"/>
      <c r="J12" s="889">
        <v>5.7629009762901084E-2</v>
      </c>
      <c r="K12" s="887">
        <v>2066</v>
      </c>
      <c r="L12" s="892">
        <v>1.9490452579385975E-2</v>
      </c>
      <c r="M12" s="890">
        <v>739</v>
      </c>
      <c r="N12" s="892">
        <v>9.4243952916828411E-2</v>
      </c>
      <c r="O12" s="890">
        <v>3643</v>
      </c>
      <c r="P12" s="892">
        <v>0.12293725471653505</v>
      </c>
      <c r="Q12" s="890">
        <f t="shared" si="0"/>
        <v>5200</v>
      </c>
      <c r="R12" s="891">
        <f>[1]Cuadro_CCAA2!N34</f>
        <v>0.11129944699874983</v>
      </c>
      <c r="S12" s="890">
        <f>[1]Cuadro_CCAA2!O34</f>
        <v>5253</v>
      </c>
      <c r="U12" s="922"/>
    </row>
    <row r="13" spans="1:21" x14ac:dyDescent="0.25">
      <c r="B13" s="939" t="s">
        <v>8</v>
      </c>
      <c r="C13" s="887">
        <v>24151</v>
      </c>
      <c r="D13" s="887">
        <v>24993</v>
      </c>
      <c r="E13" s="887">
        <v>24832</v>
      </c>
      <c r="F13" s="887">
        <v>22687</v>
      </c>
      <c r="G13" s="887">
        <v>22423</v>
      </c>
      <c r="H13" s="887">
        <v>23023</v>
      </c>
      <c r="I13" s="888"/>
      <c r="J13" s="889">
        <v>3.4863980787545046E-2</v>
      </c>
      <c r="K13" s="887">
        <v>842</v>
      </c>
      <c r="L13" s="892">
        <v>-6.441803705037441E-3</v>
      </c>
      <c r="M13" s="890">
        <v>-161</v>
      </c>
      <c r="N13" s="892">
        <v>-8.6380476804123751E-2</v>
      </c>
      <c r="O13" s="890">
        <v>-2145</v>
      </c>
      <c r="P13" s="892">
        <v>-1.1636620090800909E-2</v>
      </c>
      <c r="Q13" s="890">
        <f t="shared" si="0"/>
        <v>-264</v>
      </c>
      <c r="R13" s="891">
        <f>[1]Cuadro_CCAA2!N35</f>
        <v>2.7674864973441071E-2</v>
      </c>
      <c r="S13" s="890">
        <f>[1]Cuadro_CCAA2!O35</f>
        <v>620</v>
      </c>
      <c r="U13" s="922"/>
    </row>
    <row r="14" spans="1:21" x14ac:dyDescent="0.25">
      <c r="B14" s="939" t="s">
        <v>7</v>
      </c>
      <c r="C14" s="887">
        <v>120362</v>
      </c>
      <c r="D14" s="887">
        <v>134693</v>
      </c>
      <c r="E14" s="887">
        <v>132386</v>
      </c>
      <c r="F14" s="887">
        <v>133847</v>
      </c>
      <c r="G14" s="887">
        <v>139217</v>
      </c>
      <c r="H14" s="887">
        <v>146879</v>
      </c>
      <c r="I14" s="888"/>
      <c r="J14" s="889">
        <v>0.11906581811535211</v>
      </c>
      <c r="K14" s="887">
        <v>14331</v>
      </c>
      <c r="L14" s="892">
        <v>-1.7127838863192579E-2</v>
      </c>
      <c r="M14" s="890">
        <v>-2307</v>
      </c>
      <c r="N14" s="892">
        <v>1.1035910141555805E-2</v>
      </c>
      <c r="O14" s="890">
        <v>1461</v>
      </c>
      <c r="P14" s="892">
        <v>4.0120436020232075E-2</v>
      </c>
      <c r="Q14" s="890">
        <f t="shared" si="0"/>
        <v>5370</v>
      </c>
      <c r="R14" s="891">
        <f>[1]Cuadro_CCAA2!N36</f>
        <v>5.5870660714414155E-2</v>
      </c>
      <c r="S14" s="890">
        <f>[1]Cuadro_CCAA2!O36</f>
        <v>7772</v>
      </c>
      <c r="U14" s="922"/>
    </row>
    <row r="15" spans="1:21" x14ac:dyDescent="0.25">
      <c r="B15" s="939" t="s">
        <v>43</v>
      </c>
      <c r="C15" s="887">
        <v>81735</v>
      </c>
      <c r="D15" s="887">
        <v>85461</v>
      </c>
      <c r="E15" s="887">
        <v>81399</v>
      </c>
      <c r="F15" s="887">
        <v>83372</v>
      </c>
      <c r="G15" s="887">
        <v>86743</v>
      </c>
      <c r="H15" s="887">
        <v>92354</v>
      </c>
      <c r="I15" s="888"/>
      <c r="J15" s="889">
        <v>4.5586346118553944E-2</v>
      </c>
      <c r="K15" s="887">
        <v>3726</v>
      </c>
      <c r="L15" s="892">
        <v>-4.7530452487099417E-2</v>
      </c>
      <c r="M15" s="890">
        <v>-4062</v>
      </c>
      <c r="N15" s="892">
        <v>2.4238627010159774E-2</v>
      </c>
      <c r="O15" s="890">
        <v>1973</v>
      </c>
      <c r="P15" s="892">
        <v>4.0433238977114705E-2</v>
      </c>
      <c r="Q15" s="890">
        <f t="shared" si="0"/>
        <v>3371</v>
      </c>
      <c r="R15" s="891">
        <f>[1]Cuadro_CCAA2!N37</f>
        <v>6.6295663418463935E-2</v>
      </c>
      <c r="S15" s="890">
        <f>[1]Cuadro_CCAA2!O37</f>
        <v>5742</v>
      </c>
      <c r="U15" s="922"/>
    </row>
    <row r="16" spans="1:21" x14ac:dyDescent="0.25">
      <c r="B16" s="939" t="s">
        <v>44</v>
      </c>
      <c r="C16" s="887">
        <v>292526</v>
      </c>
      <c r="D16" s="887">
        <v>307817</v>
      </c>
      <c r="E16" s="887">
        <v>300021</v>
      </c>
      <c r="F16" s="887">
        <v>315907</v>
      </c>
      <c r="G16" s="887">
        <v>330438</v>
      </c>
      <c r="H16" s="887">
        <v>324785</v>
      </c>
      <c r="I16" s="888"/>
      <c r="J16" s="889">
        <v>5.2272276652331806E-2</v>
      </c>
      <c r="K16" s="887">
        <v>15291</v>
      </c>
      <c r="L16" s="892">
        <v>-2.5326736340098188E-2</v>
      </c>
      <c r="M16" s="890">
        <v>-7796</v>
      </c>
      <c r="N16" s="892">
        <v>5.2949626859453147E-2</v>
      </c>
      <c r="O16" s="890">
        <v>15886</v>
      </c>
      <c r="P16" s="892">
        <v>4.5997714517247212E-2</v>
      </c>
      <c r="Q16" s="890">
        <f t="shared" si="0"/>
        <v>14531</v>
      </c>
      <c r="R16" s="891">
        <f>[1]Cuadro_CCAA2!N38</f>
        <v>-1.0667495209984001E-2</v>
      </c>
      <c r="S16" s="890">
        <f>[1]Cuadro_CCAA2!O38</f>
        <v>-3502</v>
      </c>
      <c r="U16" s="922"/>
    </row>
    <row r="17" spans="2:23" x14ac:dyDescent="0.25">
      <c r="B17" s="939" t="s">
        <v>6</v>
      </c>
      <c r="C17" s="887">
        <v>102144</v>
      </c>
      <c r="D17" s="887">
        <v>121696</v>
      </c>
      <c r="E17" s="887">
        <v>136159</v>
      </c>
      <c r="F17" s="887">
        <v>151649</v>
      </c>
      <c r="G17" s="887">
        <v>169110</v>
      </c>
      <c r="H17" s="887">
        <v>187392</v>
      </c>
      <c r="I17" s="888"/>
      <c r="J17" s="889">
        <v>0.19141604010025071</v>
      </c>
      <c r="K17" s="887">
        <v>19552</v>
      </c>
      <c r="L17" s="892">
        <v>0.11884531948461752</v>
      </c>
      <c r="M17" s="890">
        <v>14463</v>
      </c>
      <c r="N17" s="892">
        <v>0.11376405525892519</v>
      </c>
      <c r="O17" s="890">
        <v>15490</v>
      </c>
      <c r="P17" s="892">
        <v>0.11514088454259497</v>
      </c>
      <c r="Q17" s="890">
        <f t="shared" si="0"/>
        <v>17461</v>
      </c>
      <c r="R17" s="891">
        <f>[1]Cuadro_CCAA2!N39</f>
        <v>0.12794337169547831</v>
      </c>
      <c r="S17" s="890">
        <f>[1]Cuadro_CCAA2!O39</f>
        <v>21256</v>
      </c>
      <c r="U17" s="922"/>
    </row>
    <row r="18" spans="2:23" x14ac:dyDescent="0.25">
      <c r="B18" s="939" t="s">
        <v>5</v>
      </c>
      <c r="C18" s="887">
        <v>46533</v>
      </c>
      <c r="D18" s="887">
        <v>49654</v>
      </c>
      <c r="E18" s="887">
        <v>49281</v>
      </c>
      <c r="F18" s="887">
        <v>50941</v>
      </c>
      <c r="G18" s="887">
        <v>53876</v>
      </c>
      <c r="H18" s="887">
        <v>56080</v>
      </c>
      <c r="I18" s="888"/>
      <c r="J18" s="889">
        <v>6.7070681022070255E-2</v>
      </c>
      <c r="K18" s="887">
        <v>3121</v>
      </c>
      <c r="L18" s="892">
        <v>-7.5119829218189826E-3</v>
      </c>
      <c r="M18" s="890">
        <v>-373</v>
      </c>
      <c r="N18" s="892">
        <v>3.3684381404598174E-2</v>
      </c>
      <c r="O18" s="890">
        <v>1660</v>
      </c>
      <c r="P18" s="892">
        <v>5.761567303350934E-2</v>
      </c>
      <c r="Q18" s="890">
        <f t="shared" si="0"/>
        <v>2935</v>
      </c>
      <c r="R18" s="891">
        <f>[1]Cuadro_CCAA2!N40</f>
        <v>4.6073493751165762E-2</v>
      </c>
      <c r="S18" s="890">
        <f>[1]Cuadro_CCAA2!O40</f>
        <v>2470</v>
      </c>
      <c r="U18" s="922"/>
    </row>
    <row r="19" spans="2:23" x14ac:dyDescent="0.25">
      <c r="B19" s="939" t="s">
        <v>38</v>
      </c>
      <c r="C19" s="887">
        <v>79727</v>
      </c>
      <c r="D19" s="887">
        <v>80292</v>
      </c>
      <c r="E19" s="887">
        <v>77049</v>
      </c>
      <c r="F19" s="887">
        <v>77553</v>
      </c>
      <c r="G19" s="887">
        <v>79015</v>
      </c>
      <c r="H19" s="887">
        <v>83197</v>
      </c>
      <c r="I19" s="888"/>
      <c r="J19" s="889">
        <v>7.0866833067844137E-3</v>
      </c>
      <c r="K19" s="887">
        <v>565</v>
      </c>
      <c r="L19" s="892">
        <v>-4.0390076221790472E-2</v>
      </c>
      <c r="M19" s="890">
        <v>-3243</v>
      </c>
      <c r="N19" s="892">
        <v>6.5412919051512919E-3</v>
      </c>
      <c r="O19" s="890">
        <v>504</v>
      </c>
      <c r="P19" s="892">
        <v>1.8851624050649329E-2</v>
      </c>
      <c r="Q19" s="890">
        <f t="shared" si="0"/>
        <v>1462</v>
      </c>
      <c r="R19" s="891">
        <f>[1]Cuadro_CCAA2!N41</f>
        <v>5.946999121321328E-2</v>
      </c>
      <c r="S19" s="890">
        <f>[1]Cuadro_CCAA2!O41</f>
        <v>4670</v>
      </c>
      <c r="U19" s="922"/>
    </row>
    <row r="20" spans="2:23" x14ac:dyDescent="0.25">
      <c r="B20" s="939" t="s">
        <v>45</v>
      </c>
      <c r="C20" s="887">
        <v>215050</v>
      </c>
      <c r="D20" s="887">
        <v>227239</v>
      </c>
      <c r="E20" s="887">
        <v>216497</v>
      </c>
      <c r="F20" s="887">
        <v>215854</v>
      </c>
      <c r="G20" s="887">
        <v>224758</v>
      </c>
      <c r="H20" s="887">
        <v>237448</v>
      </c>
      <c r="I20" s="888"/>
      <c r="J20" s="889">
        <v>5.6679841897233185E-2</v>
      </c>
      <c r="K20" s="887">
        <v>12189</v>
      </c>
      <c r="L20" s="892">
        <v>-4.7271815137366335E-2</v>
      </c>
      <c r="M20" s="890">
        <v>-10742</v>
      </c>
      <c r="N20" s="892">
        <v>-2.9700180602963977E-3</v>
      </c>
      <c r="O20" s="890">
        <v>-643</v>
      </c>
      <c r="P20" s="892">
        <v>4.1250104237123164E-2</v>
      </c>
      <c r="Q20" s="890">
        <f t="shared" si="0"/>
        <v>8904</v>
      </c>
      <c r="R20" s="891">
        <f>[1]Cuadro_CCAA2!N42</f>
        <v>4.8650367439231124E-2</v>
      </c>
      <c r="S20" s="890">
        <f>[1]Cuadro_CCAA2!O42</f>
        <v>11016</v>
      </c>
      <c r="U20" s="922"/>
    </row>
    <row r="21" spans="2:23" x14ac:dyDescent="0.25">
      <c r="B21" s="939" t="s">
        <v>46</v>
      </c>
      <c r="C21" s="887">
        <v>43671</v>
      </c>
      <c r="D21" s="887">
        <v>46430</v>
      </c>
      <c r="E21" s="887">
        <v>45294</v>
      </c>
      <c r="F21" s="887">
        <v>47556</v>
      </c>
      <c r="G21" s="887">
        <v>50117</v>
      </c>
      <c r="H21" s="887">
        <v>53715</v>
      </c>
      <c r="I21" s="888"/>
      <c r="J21" s="889">
        <v>6.3176936639875336E-2</v>
      </c>
      <c r="K21" s="887">
        <v>2759</v>
      </c>
      <c r="L21" s="892">
        <v>-2.446693947878531E-2</v>
      </c>
      <c r="M21" s="890">
        <v>-1136</v>
      </c>
      <c r="N21" s="892">
        <v>4.994038945555701E-2</v>
      </c>
      <c r="O21" s="890">
        <v>2262</v>
      </c>
      <c r="P21" s="892">
        <v>5.3852300445790258E-2</v>
      </c>
      <c r="Q21" s="890">
        <f t="shared" si="0"/>
        <v>2561</v>
      </c>
      <c r="R21" s="891">
        <f>[1]Cuadro_CCAA2!N43</f>
        <v>7.3548516038772771E-2</v>
      </c>
      <c r="S21" s="890">
        <f>[1]Cuadro_CCAA2!O43</f>
        <v>3680</v>
      </c>
      <c r="U21" s="922"/>
    </row>
    <row r="22" spans="2:23" x14ac:dyDescent="0.25">
      <c r="B22" s="939" t="s">
        <v>47</v>
      </c>
      <c r="C22" s="887">
        <v>19559</v>
      </c>
      <c r="D22" s="887">
        <v>18635</v>
      </c>
      <c r="E22" s="887">
        <v>19594</v>
      </c>
      <c r="F22" s="887">
        <v>20339</v>
      </c>
      <c r="G22" s="887">
        <v>21233</v>
      </c>
      <c r="H22" s="887">
        <v>22051</v>
      </c>
      <c r="I22" s="888"/>
      <c r="J22" s="889">
        <v>-4.7241679022444916E-2</v>
      </c>
      <c r="K22" s="887">
        <v>-924</v>
      </c>
      <c r="L22" s="892">
        <v>5.1462302119667402E-2</v>
      </c>
      <c r="M22" s="890">
        <v>959</v>
      </c>
      <c r="N22" s="892">
        <v>3.8021843421455648E-2</v>
      </c>
      <c r="O22" s="890">
        <v>745</v>
      </c>
      <c r="P22" s="892">
        <v>4.3954963370863798E-2</v>
      </c>
      <c r="Q22" s="890">
        <f t="shared" si="0"/>
        <v>894</v>
      </c>
      <c r="R22" s="891">
        <f>[1]Cuadro_CCAA2!N44</f>
        <v>4.9298120390197431E-2</v>
      </c>
      <c r="S22" s="890">
        <f>[1]Cuadro_CCAA2!O44</f>
        <v>1036</v>
      </c>
      <c r="U22" s="922"/>
    </row>
    <row r="23" spans="2:23" x14ac:dyDescent="0.25">
      <c r="B23" s="939" t="s">
        <v>48</v>
      </c>
      <c r="C23" s="887">
        <v>102231</v>
      </c>
      <c r="D23" s="887">
        <v>105837</v>
      </c>
      <c r="E23" s="887">
        <v>105419</v>
      </c>
      <c r="F23" s="887">
        <v>106624</v>
      </c>
      <c r="G23" s="887">
        <v>108415</v>
      </c>
      <c r="H23" s="887">
        <v>113145</v>
      </c>
      <c r="I23" s="888"/>
      <c r="J23" s="889">
        <v>3.5273058074360986E-2</v>
      </c>
      <c r="K23" s="887">
        <v>3606</v>
      </c>
      <c r="L23" s="892">
        <v>-3.9494694671995401E-3</v>
      </c>
      <c r="M23" s="890">
        <v>-418</v>
      </c>
      <c r="N23" s="892">
        <v>1.1430577030705935E-2</v>
      </c>
      <c r="O23" s="890">
        <v>1205</v>
      </c>
      <c r="P23" s="892">
        <v>1.6797343937575038E-2</v>
      </c>
      <c r="Q23" s="890">
        <f t="shared" si="0"/>
        <v>1791</v>
      </c>
      <c r="R23" s="891">
        <f>[1]Cuadro_CCAA2!N45</f>
        <v>4.7949392412566683E-2</v>
      </c>
      <c r="S23" s="890">
        <f>[1]Cuadro_CCAA2!O45</f>
        <v>5177</v>
      </c>
      <c r="U23" s="922"/>
    </row>
    <row r="24" spans="2:23" x14ac:dyDescent="0.25">
      <c r="B24" s="939" t="s">
        <v>49</v>
      </c>
      <c r="C24" s="887">
        <v>15250</v>
      </c>
      <c r="D24" s="887">
        <v>15370</v>
      </c>
      <c r="E24" s="887">
        <v>14678</v>
      </c>
      <c r="F24" s="887">
        <v>15446</v>
      </c>
      <c r="G24" s="887">
        <v>14352</v>
      </c>
      <c r="H24" s="887">
        <v>14522</v>
      </c>
      <c r="I24" s="888"/>
      <c r="J24" s="889">
        <v>7.8688524590164732E-3</v>
      </c>
      <c r="K24" s="887">
        <v>120</v>
      </c>
      <c r="L24" s="892">
        <v>-4.5022771633051351E-2</v>
      </c>
      <c r="M24" s="890">
        <v>-692</v>
      </c>
      <c r="N24" s="892">
        <v>5.2323204796293821E-2</v>
      </c>
      <c r="O24" s="890">
        <v>768</v>
      </c>
      <c r="P24" s="892">
        <v>-7.0827398679269682E-2</v>
      </c>
      <c r="Q24" s="890">
        <f t="shared" si="0"/>
        <v>-1094</v>
      </c>
      <c r="R24" s="891">
        <f>[1]Cuadro_CCAA2!N46</f>
        <v>8.3321760866545969E-3</v>
      </c>
      <c r="S24" s="890">
        <f>[1]Cuadro_CCAA2!O46</f>
        <v>120</v>
      </c>
      <c r="U24" s="922"/>
    </row>
    <row r="25" spans="2:23" x14ac:dyDescent="0.25">
      <c r="B25" s="940" t="s">
        <v>4</v>
      </c>
      <c r="C25" s="903">
        <v>4201</v>
      </c>
      <c r="D25" s="903">
        <v>4335</v>
      </c>
      <c r="E25" s="903">
        <v>4305</v>
      </c>
      <c r="F25" s="903">
        <v>4447</v>
      </c>
      <c r="G25" s="903">
        <v>4708</v>
      </c>
      <c r="H25" s="903">
        <v>5003</v>
      </c>
      <c r="I25" s="904"/>
      <c r="J25" s="906">
        <v>3.1897167341109256E-2</v>
      </c>
      <c r="K25" s="903">
        <v>134</v>
      </c>
      <c r="L25" s="909">
        <v>-6.9204152249134898E-3</v>
      </c>
      <c r="M25" s="907">
        <v>-30</v>
      </c>
      <c r="N25" s="909">
        <v>3.2984901277584244E-2</v>
      </c>
      <c r="O25" s="907">
        <v>142</v>
      </c>
      <c r="P25" s="909">
        <v>5.8691252529795346E-2</v>
      </c>
      <c r="Q25" s="907">
        <f t="shared" si="0"/>
        <v>261</v>
      </c>
      <c r="R25" s="891">
        <f>[1]Cuadro_CCAA2!P49</f>
        <v>7.0847602739726012E-2</v>
      </c>
      <c r="S25" s="907">
        <f>[1]Cuadro_CCAA2!H47+[1]Cuadro_CCAA2!H48</f>
        <v>5003</v>
      </c>
      <c r="U25" s="922"/>
      <c r="V25" s="922"/>
      <c r="W25" s="930"/>
    </row>
    <row r="26" spans="2:23" x14ac:dyDescent="0.25">
      <c r="B26" s="872" t="s">
        <v>3</v>
      </c>
      <c r="C26" s="873">
        <v>1638618</v>
      </c>
      <c r="D26" s="873">
        <v>1735551</v>
      </c>
      <c r="E26" s="873">
        <v>1709394</v>
      </c>
      <c r="F26" s="873">
        <v>1768008</v>
      </c>
      <c r="G26" s="873">
        <v>1850208</v>
      </c>
      <c r="H26" s="873">
        <v>1937083</v>
      </c>
      <c r="I26" s="874"/>
      <c r="J26" s="875">
        <v>5.9155336997396502E-2</v>
      </c>
      <c r="K26" s="876">
        <v>96933</v>
      </c>
      <c r="L26" s="877">
        <v>-1.507129436127197E-2</v>
      </c>
      <c r="M26" s="873">
        <v>-26157</v>
      </c>
      <c r="N26" s="878">
        <v>3.4289344644944375E-2</v>
      </c>
      <c r="O26" s="879">
        <v>58614</v>
      </c>
      <c r="P26" s="878">
        <v>4.6493002294107244E-2</v>
      </c>
      <c r="Q26" s="879">
        <f>G26-F26</f>
        <v>82200</v>
      </c>
      <c r="R26" s="878">
        <f>[1]Cuadro_CCAA2!N49</f>
        <v>5.1692517178175246E-2</v>
      </c>
      <c r="S26" s="879">
        <f>SUM(S8:S25)</f>
        <v>99883</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EVO_resol!C8:H8</xm:f>
              <xm:sqref>I8</xm:sqref>
            </x14:sparkline>
            <x14:sparkline>
              <xm:f>EVO_resol!C9:H9</xm:f>
              <xm:sqref>I9</xm:sqref>
            </x14:sparkline>
            <x14:sparkline>
              <xm:f>EVO_resol!C10:H10</xm:f>
              <xm:sqref>I10</xm:sqref>
            </x14:sparkline>
            <x14:sparkline>
              <xm:f>EVO_resol!C11:H11</xm:f>
              <xm:sqref>I11</xm:sqref>
            </x14:sparkline>
            <x14:sparkline>
              <xm:f>EVO_resol!C12:H12</xm:f>
              <xm:sqref>I12</xm:sqref>
            </x14:sparkline>
            <x14:sparkline>
              <xm:f>EVO_resol!C13:H13</xm:f>
              <xm:sqref>I13</xm:sqref>
            </x14:sparkline>
            <x14:sparkline>
              <xm:f>EVO_resol!C14:H14</xm:f>
              <xm:sqref>I14</xm:sqref>
            </x14:sparkline>
            <x14:sparkline>
              <xm:f>EVO_resol!C15:H15</xm:f>
              <xm:sqref>I15</xm:sqref>
            </x14:sparkline>
            <x14:sparkline>
              <xm:f>EVO_resol!C16:H16</xm:f>
              <xm:sqref>I16</xm:sqref>
            </x14:sparkline>
            <x14:sparkline>
              <xm:f>EVO_resol!C17:H17</xm:f>
              <xm:sqref>I17</xm:sqref>
            </x14:sparkline>
            <x14:sparkline>
              <xm:f>EVO_resol!C18:H18</xm:f>
              <xm:sqref>I18</xm:sqref>
            </x14:sparkline>
            <x14:sparkline>
              <xm:f>EVO_resol!C19:H19</xm:f>
              <xm:sqref>I19</xm:sqref>
            </x14:sparkline>
            <x14:sparkline>
              <xm:f>EVO_resol!C20:H20</xm:f>
              <xm:sqref>I20</xm:sqref>
            </x14:sparkline>
            <x14:sparkline>
              <xm:f>EVO_resol!C21:H21</xm:f>
              <xm:sqref>I21</xm:sqref>
            </x14:sparkline>
            <x14:sparkline>
              <xm:f>EVO_resol!C22:H22</xm:f>
              <xm:sqref>I22</xm:sqref>
            </x14:sparkline>
            <x14:sparkline>
              <xm:f>EVO_resol!C23:H23</xm:f>
              <xm:sqref>I23</xm:sqref>
            </x14:sparkline>
            <x14:sparkline>
              <xm:f>EVO_resol!C24:H24</xm:f>
              <xm:sqref>I24</xm:sqref>
            </x14:sparkline>
            <x14:sparkline>
              <xm:f>EVO_resol!C25:H25</xm:f>
              <xm:sqref>I25</xm:sqref>
            </x14:sparkline>
            <x14:sparkline>
              <xm:f>EVO_resol!C26:H26</xm:f>
              <xm:sqref>I26</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U46"/>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61</v>
      </c>
    </row>
    <row r="2" spans="1:21" s="205" customFormat="1" ht="49.5" customHeight="1" x14ac:dyDescent="0.2">
      <c r="B2" s="1047"/>
      <c r="C2" s="1047"/>
      <c r="D2" s="1047"/>
      <c r="E2" s="206"/>
      <c r="F2" s="1148"/>
      <c r="G2" s="1148"/>
      <c r="H2" s="1148"/>
      <c r="I2" s="1148"/>
      <c r="J2" s="1148"/>
      <c r="K2" s="1148"/>
      <c r="L2" s="1148"/>
      <c r="M2" s="1148"/>
      <c r="N2" s="1148"/>
      <c r="O2" s="1148"/>
      <c r="P2" s="1148"/>
      <c r="Q2" s="1148"/>
      <c r="S2" s="206"/>
    </row>
    <row r="3" spans="1:21" s="205" customFormat="1" ht="3" customHeight="1" x14ac:dyDescent="0.2">
      <c r="B3" s="206"/>
      <c r="C3" s="206"/>
      <c r="D3" s="206"/>
      <c r="E3" s="206"/>
      <c r="K3" s="206"/>
      <c r="P3" s="206"/>
      <c r="S3" s="206"/>
    </row>
    <row r="4" spans="1:21" s="208" customFormat="1" ht="15" customHeight="1" x14ac:dyDescent="0.2">
      <c r="B4" s="1162" t="s">
        <v>445</v>
      </c>
      <c r="C4" s="1162"/>
      <c r="D4" s="1162"/>
      <c r="E4" s="1162"/>
      <c r="F4" s="1162"/>
      <c r="G4" s="1162"/>
      <c r="H4" s="1162"/>
      <c r="I4" s="1162"/>
      <c r="J4" s="1162"/>
      <c r="K4" s="1162"/>
      <c r="L4" s="1162"/>
      <c r="M4" s="1162"/>
      <c r="N4" s="1162"/>
      <c r="O4" s="1162"/>
      <c r="P4" s="1162"/>
      <c r="Q4" s="1162"/>
      <c r="R4" s="1162"/>
      <c r="S4" s="1162"/>
      <c r="T4" s="314"/>
    </row>
    <row r="5" spans="1:21" s="315" customFormat="1" ht="15" customHeight="1" x14ac:dyDescent="0.2">
      <c r="B5" s="1149" t="str">
        <f>porsaad!B6</f>
        <v>Situación a 30 de noviembre de 2023</v>
      </c>
      <c r="C5" s="1149"/>
      <c r="D5" s="1149"/>
      <c r="E5" s="1149"/>
      <c r="F5" s="1149"/>
      <c r="G5" s="1149"/>
      <c r="H5" s="1149"/>
      <c r="I5" s="1149"/>
      <c r="J5" s="1149"/>
      <c r="K5" s="1149"/>
      <c r="L5" s="1149"/>
      <c r="M5" s="1149"/>
      <c r="N5" s="1149"/>
      <c r="O5" s="1149"/>
      <c r="P5" s="1149"/>
      <c r="Q5" s="1149"/>
      <c r="R5" s="1149"/>
      <c r="S5" s="1149"/>
      <c r="T5" s="316"/>
      <c r="U5" s="91"/>
    </row>
    <row r="6" spans="1:21" s="208" customFormat="1" ht="4.5" customHeight="1" x14ac:dyDescent="0.2"/>
    <row r="7" spans="1:21" s="211" customFormat="1" ht="15" customHeight="1" x14ac:dyDescent="0.2">
      <c r="A7" s="212"/>
      <c r="B7" s="1150" t="s">
        <v>15</v>
      </c>
      <c r="C7" s="1153" t="s">
        <v>82</v>
      </c>
      <c r="D7" s="1154"/>
      <c r="E7" s="347"/>
      <c r="F7" s="1164" t="s">
        <v>34</v>
      </c>
      <c r="G7" s="1165"/>
      <c r="H7" s="1165"/>
      <c r="I7" s="1166"/>
      <c r="J7" s="351"/>
      <c r="K7" s="1164" t="s">
        <v>52</v>
      </c>
      <c r="L7" s="1165"/>
      <c r="M7" s="1165"/>
      <c r="N7" s="1166"/>
      <c r="O7" s="351"/>
      <c r="P7" s="1164" t="s">
        <v>53</v>
      </c>
      <c r="Q7" s="1165"/>
      <c r="R7" s="1165"/>
      <c r="S7" s="1166"/>
    </row>
    <row r="8" spans="1:21" s="211" customFormat="1" ht="37.5" customHeight="1" x14ac:dyDescent="0.2">
      <c r="A8" s="212"/>
      <c r="B8" s="1151"/>
      <c r="C8" s="1155"/>
      <c r="D8" s="1156"/>
      <c r="E8" s="347"/>
      <c r="F8" s="1167" t="s">
        <v>75</v>
      </c>
      <c r="G8" s="1168"/>
      <c r="H8" s="1169" t="s">
        <v>298</v>
      </c>
      <c r="I8" s="1170"/>
      <c r="J8" s="329"/>
      <c r="K8" s="1167" t="s">
        <v>75</v>
      </c>
      <c r="L8" s="1168"/>
      <c r="M8" s="1169" t="s">
        <v>298</v>
      </c>
      <c r="N8" s="1170"/>
      <c r="O8" s="329"/>
      <c r="P8" s="1167" t="s">
        <v>75</v>
      </c>
      <c r="Q8" s="1168"/>
      <c r="R8" s="1169" t="s">
        <v>298</v>
      </c>
      <c r="S8" s="1170"/>
    </row>
    <row r="9" spans="1:21" s="216" customFormat="1" ht="29.25" customHeight="1" x14ac:dyDescent="0.2">
      <c r="A9" s="317"/>
      <c r="B9" s="1152"/>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28563</v>
      </c>
      <c r="D11" s="340">
        <f>C11/C$29*100</f>
        <v>15.71364126488128</v>
      </c>
      <c r="E11" s="338"/>
      <c r="F11" s="335">
        <v>12690</v>
      </c>
      <c r="G11" s="340">
        <v>44.428106291355952</v>
      </c>
      <c r="H11" s="335">
        <v>12641</v>
      </c>
      <c r="I11" s="340">
        <v>99.613869188337276</v>
      </c>
      <c r="J11" s="341"/>
      <c r="K11" s="335">
        <v>15774</v>
      </c>
      <c r="L11" s="340">
        <v>55.225291460980984</v>
      </c>
      <c r="M11" s="335">
        <v>15641</v>
      </c>
      <c r="N11" s="340">
        <v>99.156840370229489</v>
      </c>
      <c r="O11" s="341"/>
      <c r="P11" s="335">
        <v>99</v>
      </c>
      <c r="Q11" s="340">
        <v>0.34660224766306064</v>
      </c>
      <c r="R11" s="335">
        <v>97</v>
      </c>
      <c r="S11" s="340">
        <v>97.979797979797979</v>
      </c>
    </row>
    <row r="12" spans="1:21" s="275" customFormat="1" ht="18" customHeight="1" x14ac:dyDescent="0.2">
      <c r="A12" s="318"/>
      <c r="B12" s="331" t="s">
        <v>10</v>
      </c>
      <c r="C12" s="341">
        <f t="shared" ref="C12:C28" si="0">F12+K12+P12</f>
        <v>4009</v>
      </c>
      <c r="D12" s="342">
        <f t="shared" ref="D12:D29" si="1">C12/C$29*100</f>
        <v>2.2055101995906963</v>
      </c>
      <c r="E12" s="338"/>
      <c r="F12" s="341">
        <v>2674</v>
      </c>
      <c r="G12" s="342">
        <v>66.699925168371166</v>
      </c>
      <c r="H12" s="341">
        <v>1308</v>
      </c>
      <c r="I12" s="342">
        <v>48.915482423335824</v>
      </c>
      <c r="J12" s="341"/>
      <c r="K12" s="341">
        <v>1221</v>
      </c>
      <c r="L12" s="342">
        <v>30.456472935894237</v>
      </c>
      <c r="M12" s="341">
        <v>607</v>
      </c>
      <c r="N12" s="342">
        <v>49.713349713349714</v>
      </c>
      <c r="O12" s="341"/>
      <c r="P12" s="341">
        <v>114</v>
      </c>
      <c r="Q12" s="342">
        <v>2.8436018957345972</v>
      </c>
      <c r="R12" s="341">
        <v>64</v>
      </c>
      <c r="S12" s="342">
        <v>56.140350877192979</v>
      </c>
    </row>
    <row r="13" spans="1:21" s="275" customFormat="1" ht="18" customHeight="1" x14ac:dyDescent="0.2">
      <c r="A13" s="318"/>
      <c r="B13" s="331" t="s">
        <v>40</v>
      </c>
      <c r="C13" s="341">
        <f t="shared" si="0"/>
        <v>3738</v>
      </c>
      <c r="D13" s="342">
        <f t="shared" si="1"/>
        <v>2.056422331272143</v>
      </c>
      <c r="E13" s="338"/>
      <c r="F13" s="341">
        <v>1738</v>
      </c>
      <c r="G13" s="342">
        <v>46.495452113429643</v>
      </c>
      <c r="H13" s="341">
        <v>34</v>
      </c>
      <c r="I13" s="342">
        <v>1.9562715765247412</v>
      </c>
      <c r="J13" s="341"/>
      <c r="K13" s="341">
        <v>1912</v>
      </c>
      <c r="L13" s="342">
        <v>51.150347779561265</v>
      </c>
      <c r="M13" s="341">
        <v>48</v>
      </c>
      <c r="N13" s="342">
        <v>2.510460251046025</v>
      </c>
      <c r="O13" s="341"/>
      <c r="P13" s="341">
        <v>88</v>
      </c>
      <c r="Q13" s="342">
        <v>2.3542001070090959</v>
      </c>
      <c r="R13" s="341">
        <v>28</v>
      </c>
      <c r="S13" s="342">
        <v>31.818181818181817</v>
      </c>
    </row>
    <row r="14" spans="1:21" s="275" customFormat="1" ht="18" customHeight="1" x14ac:dyDescent="0.2">
      <c r="A14" s="318"/>
      <c r="B14" s="331" t="s">
        <v>41</v>
      </c>
      <c r="C14" s="341">
        <f t="shared" si="0"/>
        <v>2932</v>
      </c>
      <c r="D14" s="342">
        <f t="shared" si="1"/>
        <v>1.6130097044649339</v>
      </c>
      <c r="E14" s="338"/>
      <c r="F14" s="341">
        <v>2074</v>
      </c>
      <c r="G14" s="342">
        <v>70.736698499317868</v>
      </c>
      <c r="H14" s="341">
        <v>2032</v>
      </c>
      <c r="I14" s="342">
        <v>97.974927675988425</v>
      </c>
      <c r="J14" s="341"/>
      <c r="K14" s="341">
        <v>852</v>
      </c>
      <c r="L14" s="342">
        <v>29.058663028649384</v>
      </c>
      <c r="M14" s="341">
        <v>772</v>
      </c>
      <c r="N14" s="342">
        <v>90.610328638497649</v>
      </c>
      <c r="O14" s="341"/>
      <c r="P14" s="341">
        <v>6</v>
      </c>
      <c r="Q14" s="342">
        <v>0.20463847203274216</v>
      </c>
      <c r="R14" s="341">
        <v>6</v>
      </c>
      <c r="S14" s="342">
        <v>100</v>
      </c>
    </row>
    <row r="15" spans="1:21" s="275" customFormat="1" ht="18" customHeight="1" x14ac:dyDescent="0.2">
      <c r="A15" s="318"/>
      <c r="B15" s="331" t="s">
        <v>9</v>
      </c>
      <c r="C15" s="341">
        <f t="shared" si="0"/>
        <v>4887</v>
      </c>
      <c r="D15" s="342">
        <f t="shared" si="1"/>
        <v>2.6885328873533876</v>
      </c>
      <c r="E15" s="338"/>
      <c r="F15" s="341">
        <v>2894</v>
      </c>
      <c r="G15" s="342">
        <v>59.218334356455905</v>
      </c>
      <c r="H15" s="341">
        <v>2814</v>
      </c>
      <c r="I15" s="342">
        <v>97.235659986178305</v>
      </c>
      <c r="J15" s="341"/>
      <c r="K15" s="341">
        <v>1912</v>
      </c>
      <c r="L15" s="342">
        <v>39.124207080008183</v>
      </c>
      <c r="M15" s="341">
        <v>1807</v>
      </c>
      <c r="N15" s="342">
        <v>94.508368200836827</v>
      </c>
      <c r="O15" s="341"/>
      <c r="P15" s="341">
        <v>81</v>
      </c>
      <c r="Q15" s="342">
        <v>1.6574585635359116</v>
      </c>
      <c r="R15" s="341">
        <v>72</v>
      </c>
      <c r="S15" s="342">
        <v>88.888888888888886</v>
      </c>
    </row>
    <row r="16" spans="1:21" s="275" customFormat="1" ht="18" customHeight="1" x14ac:dyDescent="0.2">
      <c r="A16" s="318"/>
      <c r="B16" s="331" t="s">
        <v>8</v>
      </c>
      <c r="C16" s="341">
        <f t="shared" si="0"/>
        <v>4679</v>
      </c>
      <c r="D16" s="342">
        <f t="shared" si="1"/>
        <v>2.5741038223708825</v>
      </c>
      <c r="E16" s="338"/>
      <c r="F16" s="341">
        <v>1999</v>
      </c>
      <c r="G16" s="342">
        <v>42.722804017952555</v>
      </c>
      <c r="H16" s="341">
        <v>13</v>
      </c>
      <c r="I16" s="342">
        <v>0.65032516258129069</v>
      </c>
      <c r="J16" s="341"/>
      <c r="K16" s="341">
        <v>2631</v>
      </c>
      <c r="L16" s="342">
        <v>56.229963667450313</v>
      </c>
      <c r="M16" s="341">
        <v>18</v>
      </c>
      <c r="N16" s="342">
        <v>0.68415051311288488</v>
      </c>
      <c r="O16" s="341"/>
      <c r="P16" s="341">
        <v>49</v>
      </c>
      <c r="Q16" s="342">
        <v>1.0472323145971363</v>
      </c>
      <c r="R16" s="341">
        <v>0</v>
      </c>
      <c r="S16" s="342">
        <v>0</v>
      </c>
    </row>
    <row r="17" spans="1:19" s="275" customFormat="1" ht="18" customHeight="1" x14ac:dyDescent="0.2">
      <c r="A17" s="318"/>
      <c r="B17" s="331" t="s">
        <v>7</v>
      </c>
      <c r="C17" s="341">
        <f t="shared" si="0"/>
        <v>8448</v>
      </c>
      <c r="D17" s="342">
        <f t="shared" si="1"/>
        <v>4.6475804854433029</v>
      </c>
      <c r="E17" s="338"/>
      <c r="F17" s="341">
        <v>5272</v>
      </c>
      <c r="G17" s="342">
        <v>62.405303030303031</v>
      </c>
      <c r="H17" s="341">
        <v>433</v>
      </c>
      <c r="I17" s="342">
        <v>8.2132018209408209</v>
      </c>
      <c r="J17" s="341"/>
      <c r="K17" s="341">
        <v>3172</v>
      </c>
      <c r="L17" s="342">
        <v>37.547348484848484</v>
      </c>
      <c r="M17" s="341">
        <v>107</v>
      </c>
      <c r="N17" s="342">
        <v>3.3732660781841108</v>
      </c>
      <c r="O17" s="341"/>
      <c r="P17" s="341">
        <v>4</v>
      </c>
      <c r="Q17" s="342">
        <v>4.7348484848484848E-2</v>
      </c>
      <c r="R17" s="341">
        <v>2</v>
      </c>
      <c r="S17" s="342">
        <v>50</v>
      </c>
    </row>
    <row r="18" spans="1:19" s="275" customFormat="1" ht="18" customHeight="1" x14ac:dyDescent="0.2">
      <c r="A18" s="318"/>
      <c r="B18" s="331" t="s">
        <v>43</v>
      </c>
      <c r="C18" s="341">
        <f t="shared" si="0"/>
        <v>12185</v>
      </c>
      <c r="D18" s="342">
        <f t="shared" si="1"/>
        <v>6.7034526769799525</v>
      </c>
      <c r="E18" s="338"/>
      <c r="F18" s="341">
        <v>6652</v>
      </c>
      <c r="G18" s="342">
        <v>54.591711120229789</v>
      </c>
      <c r="H18" s="341">
        <v>6593</v>
      </c>
      <c r="I18" s="342">
        <v>99.113048707155741</v>
      </c>
      <c r="J18" s="341"/>
      <c r="K18" s="341">
        <v>4044</v>
      </c>
      <c r="L18" s="342">
        <v>33.188346327451782</v>
      </c>
      <c r="M18" s="341">
        <v>3954</v>
      </c>
      <c r="N18" s="342">
        <v>97.774480712166167</v>
      </c>
      <c r="O18" s="341"/>
      <c r="P18" s="341">
        <v>1489</v>
      </c>
      <c r="Q18" s="342">
        <v>12.219942552318425</v>
      </c>
      <c r="R18" s="341">
        <v>1447</v>
      </c>
      <c r="S18" s="342">
        <v>97.179314976494297</v>
      </c>
    </row>
    <row r="19" spans="1:19" s="275" customFormat="1" ht="18" customHeight="1" x14ac:dyDescent="0.2">
      <c r="A19" s="318"/>
      <c r="B19" s="331" t="s">
        <v>44</v>
      </c>
      <c r="C19" s="341">
        <f t="shared" si="0"/>
        <v>38830</v>
      </c>
      <c r="D19" s="342">
        <f t="shared" si="1"/>
        <v>21.361925929186011</v>
      </c>
      <c r="E19" s="338"/>
      <c r="F19" s="341">
        <v>15467</v>
      </c>
      <c r="G19" s="342">
        <v>39.832603656966263</v>
      </c>
      <c r="H19" s="341">
        <v>14884</v>
      </c>
      <c r="I19" s="342">
        <v>96.230684683519755</v>
      </c>
      <c r="J19" s="341"/>
      <c r="K19" s="341">
        <v>20034</v>
      </c>
      <c r="L19" s="342">
        <v>51.594128251352046</v>
      </c>
      <c r="M19" s="341">
        <v>18588</v>
      </c>
      <c r="N19" s="342">
        <v>92.782270140760701</v>
      </c>
      <c r="O19" s="341"/>
      <c r="P19" s="341">
        <v>3329</v>
      </c>
      <c r="Q19" s="342">
        <v>8.5732680916816886</v>
      </c>
      <c r="R19" s="341">
        <v>3304</v>
      </c>
      <c r="S19" s="342">
        <v>99.249023730850112</v>
      </c>
    </row>
    <row r="20" spans="1:19" s="275" customFormat="1" ht="18" customHeight="1" x14ac:dyDescent="0.2">
      <c r="A20" s="318"/>
      <c r="B20" s="331" t="s">
        <v>6</v>
      </c>
      <c r="C20" s="341">
        <f t="shared" si="0"/>
        <v>13965</v>
      </c>
      <c r="D20" s="342">
        <f t="shared" si="1"/>
        <v>7.6827014061571637</v>
      </c>
      <c r="E20" s="338"/>
      <c r="F20" s="341">
        <v>6565</v>
      </c>
      <c r="G20" s="342">
        <v>47.010383100608664</v>
      </c>
      <c r="H20" s="341">
        <v>6298</v>
      </c>
      <c r="I20" s="342">
        <v>95.932977913175932</v>
      </c>
      <c r="J20" s="341"/>
      <c r="K20" s="341">
        <v>6441</v>
      </c>
      <c r="L20" s="342">
        <v>46.122448979591837</v>
      </c>
      <c r="M20" s="341">
        <v>6008</v>
      </c>
      <c r="N20" s="342">
        <v>93.277441391088345</v>
      </c>
      <c r="O20" s="341"/>
      <c r="P20" s="341">
        <v>959</v>
      </c>
      <c r="Q20" s="342">
        <v>6.8671679197994981</v>
      </c>
      <c r="R20" s="341">
        <v>626</v>
      </c>
      <c r="S20" s="342">
        <v>65.276329509906148</v>
      </c>
    </row>
    <row r="21" spans="1:19" s="275" customFormat="1" ht="18" customHeight="1" x14ac:dyDescent="0.2">
      <c r="A21" s="318"/>
      <c r="B21" s="331" t="s">
        <v>5</v>
      </c>
      <c r="C21" s="341">
        <f t="shared" si="0"/>
        <v>4974</v>
      </c>
      <c r="D21" s="342">
        <f t="shared" si="1"/>
        <v>2.7363950443412626</v>
      </c>
      <c r="E21" s="338"/>
      <c r="F21" s="341">
        <v>3249</v>
      </c>
      <c r="G21" s="342">
        <v>65.319662243667068</v>
      </c>
      <c r="H21" s="341">
        <v>3232</v>
      </c>
      <c r="I21" s="342">
        <v>99.476762080640199</v>
      </c>
      <c r="J21" s="341"/>
      <c r="K21" s="341">
        <v>1682</v>
      </c>
      <c r="L21" s="342">
        <v>33.815842380377966</v>
      </c>
      <c r="M21" s="341">
        <v>1671</v>
      </c>
      <c r="N21" s="342">
        <v>99.346016646848994</v>
      </c>
      <c r="O21" s="341"/>
      <c r="P21" s="341">
        <v>43</v>
      </c>
      <c r="Q21" s="342">
        <v>0.86449537595496584</v>
      </c>
      <c r="R21" s="341">
        <v>43</v>
      </c>
      <c r="S21" s="342">
        <v>100</v>
      </c>
    </row>
    <row r="22" spans="1:19" s="275" customFormat="1" ht="18" customHeight="1" x14ac:dyDescent="0.2">
      <c r="A22" s="318"/>
      <c r="B22" s="331" t="s">
        <v>38</v>
      </c>
      <c r="C22" s="341">
        <f t="shared" si="0"/>
        <v>7085</v>
      </c>
      <c r="D22" s="342">
        <f t="shared" si="1"/>
        <v>3.8977400259665957</v>
      </c>
      <c r="E22" s="338"/>
      <c r="F22" s="341">
        <v>4290</v>
      </c>
      <c r="G22" s="342">
        <v>60.550458715596335</v>
      </c>
      <c r="H22" s="341">
        <v>4288</v>
      </c>
      <c r="I22" s="342">
        <v>99.953379953379951</v>
      </c>
      <c r="J22" s="341"/>
      <c r="K22" s="341">
        <v>2625</v>
      </c>
      <c r="L22" s="342">
        <v>37.05010585744531</v>
      </c>
      <c r="M22" s="341">
        <v>2625</v>
      </c>
      <c r="N22" s="342">
        <v>100</v>
      </c>
      <c r="O22" s="341"/>
      <c r="P22" s="341">
        <v>170</v>
      </c>
      <c r="Q22" s="342">
        <v>2.3994354269583629</v>
      </c>
      <c r="R22" s="341">
        <v>170</v>
      </c>
      <c r="S22" s="342">
        <v>100</v>
      </c>
    </row>
    <row r="23" spans="1:19" s="275" customFormat="1" ht="18" customHeight="1" x14ac:dyDescent="0.2">
      <c r="A23" s="318"/>
      <c r="B23" s="331" t="s">
        <v>45</v>
      </c>
      <c r="C23" s="341">
        <f t="shared" si="0"/>
        <v>24518</v>
      </c>
      <c r="D23" s="342">
        <f t="shared" si="1"/>
        <v>13.488326034812841</v>
      </c>
      <c r="E23" s="338"/>
      <c r="F23" s="341">
        <v>15168</v>
      </c>
      <c r="G23" s="342">
        <v>61.864752426788485</v>
      </c>
      <c r="H23" s="341">
        <v>13392</v>
      </c>
      <c r="I23" s="342">
        <v>88.29113924050634</v>
      </c>
      <c r="J23" s="341"/>
      <c r="K23" s="341">
        <v>7967</v>
      </c>
      <c r="L23" s="342">
        <v>32.494493841259484</v>
      </c>
      <c r="M23" s="341">
        <v>7262</v>
      </c>
      <c r="N23" s="342">
        <v>91.150997866198068</v>
      </c>
      <c r="O23" s="341"/>
      <c r="P23" s="341">
        <v>1383</v>
      </c>
      <c r="Q23" s="342">
        <v>5.6407537319520351</v>
      </c>
      <c r="R23" s="341">
        <v>1373</v>
      </c>
      <c r="S23" s="342">
        <v>99.276934201012295</v>
      </c>
    </row>
    <row r="24" spans="1:19" s="275" customFormat="1" ht="18" customHeight="1" x14ac:dyDescent="0.2">
      <c r="A24" s="318">
        <v>47094</v>
      </c>
      <c r="B24" s="331" t="s">
        <v>46</v>
      </c>
      <c r="C24" s="341">
        <f t="shared" si="0"/>
        <v>5192</v>
      </c>
      <c r="D24" s="342">
        <f t="shared" si="1"/>
        <v>2.8563255066786963</v>
      </c>
      <c r="E24" s="338"/>
      <c r="F24" s="341">
        <v>2748</v>
      </c>
      <c r="G24" s="342">
        <v>52.927580893682588</v>
      </c>
      <c r="H24" s="341">
        <v>2740</v>
      </c>
      <c r="I24" s="342">
        <v>99.708879184861715</v>
      </c>
      <c r="J24" s="341"/>
      <c r="K24" s="341">
        <v>2418</v>
      </c>
      <c r="L24" s="342">
        <v>46.571648690292761</v>
      </c>
      <c r="M24" s="341">
        <v>2410</v>
      </c>
      <c r="N24" s="342">
        <v>99.669148056244822</v>
      </c>
      <c r="O24" s="341"/>
      <c r="P24" s="341">
        <v>26</v>
      </c>
      <c r="Q24" s="342">
        <v>0.50077041602465333</v>
      </c>
      <c r="R24" s="341">
        <v>25</v>
      </c>
      <c r="S24" s="342">
        <v>96.15384615384616</v>
      </c>
    </row>
    <row r="25" spans="1:19" s="275" customFormat="1" ht="18" customHeight="1" x14ac:dyDescent="0.2">
      <c r="B25" s="331" t="s">
        <v>47</v>
      </c>
      <c r="C25" s="341">
        <f t="shared" si="0"/>
        <v>2494</v>
      </c>
      <c r="D25" s="342">
        <f t="shared" si="1"/>
        <v>1.372048500319081</v>
      </c>
      <c r="E25" s="338"/>
      <c r="F25" s="341">
        <v>1034</v>
      </c>
      <c r="G25" s="342">
        <v>41.459502806736168</v>
      </c>
      <c r="H25" s="341">
        <v>1028</v>
      </c>
      <c r="I25" s="342">
        <v>99.419729206963254</v>
      </c>
      <c r="J25" s="341"/>
      <c r="K25" s="341">
        <v>1366</v>
      </c>
      <c r="L25" s="342">
        <v>54.77145148356054</v>
      </c>
      <c r="M25" s="341">
        <v>1357</v>
      </c>
      <c r="N25" s="342">
        <v>99.341142020497813</v>
      </c>
      <c r="O25" s="341"/>
      <c r="P25" s="341">
        <v>94</v>
      </c>
      <c r="Q25" s="342">
        <v>3.7690457097032879</v>
      </c>
      <c r="R25" s="341">
        <v>94</v>
      </c>
      <c r="S25" s="342">
        <v>100</v>
      </c>
    </row>
    <row r="26" spans="1:19" s="275" customFormat="1" ht="18" customHeight="1" x14ac:dyDescent="0.2">
      <c r="B26" s="331" t="s">
        <v>48</v>
      </c>
      <c r="C26" s="341">
        <f t="shared" si="0"/>
        <v>13114</v>
      </c>
      <c r="D26" s="342">
        <f t="shared" si="1"/>
        <v>7.2145324912527791</v>
      </c>
      <c r="E26" s="338"/>
      <c r="F26" s="341">
        <v>6051</v>
      </c>
      <c r="G26" s="342">
        <v>46.14152813786793</v>
      </c>
      <c r="H26" s="341">
        <v>5130</v>
      </c>
      <c r="I26" s="342">
        <v>84.77937530986614</v>
      </c>
      <c r="J26" s="341"/>
      <c r="K26" s="341">
        <v>4723</v>
      </c>
      <c r="L26" s="342">
        <v>36.014945859386913</v>
      </c>
      <c r="M26" s="341">
        <v>3804</v>
      </c>
      <c r="N26" s="342">
        <v>80.542028371797585</v>
      </c>
      <c r="O26" s="341"/>
      <c r="P26" s="341">
        <v>2340</v>
      </c>
      <c r="Q26" s="342">
        <v>17.843526002745158</v>
      </c>
      <c r="R26" s="341">
        <v>1655</v>
      </c>
      <c r="S26" s="342">
        <v>70.726495726495727</v>
      </c>
    </row>
    <row r="27" spans="1:19" s="275" customFormat="1" ht="18" customHeight="1" x14ac:dyDescent="0.2">
      <c r="B27" s="331" t="s">
        <v>49</v>
      </c>
      <c r="C27" s="341">
        <f t="shared" si="0"/>
        <v>1964</v>
      </c>
      <c r="D27" s="342">
        <f t="shared" si="1"/>
        <v>1.080474440507889</v>
      </c>
      <c r="E27" s="338"/>
      <c r="F27" s="341">
        <v>694</v>
      </c>
      <c r="G27" s="342">
        <v>35.336048879837065</v>
      </c>
      <c r="H27" s="341">
        <v>546</v>
      </c>
      <c r="I27" s="342">
        <v>78.674351585014406</v>
      </c>
      <c r="J27" s="341"/>
      <c r="K27" s="341">
        <v>1157</v>
      </c>
      <c r="L27" s="342">
        <v>58.91038696537678</v>
      </c>
      <c r="M27" s="341">
        <v>894</v>
      </c>
      <c r="N27" s="342">
        <v>77.26879861711322</v>
      </c>
      <c r="O27" s="341"/>
      <c r="P27" s="341">
        <v>113</v>
      </c>
      <c r="Q27" s="342">
        <v>5.7535641547861509</v>
      </c>
      <c r="R27" s="341">
        <v>84</v>
      </c>
      <c r="S27" s="342">
        <v>74.336283185840713</v>
      </c>
    </row>
    <row r="28" spans="1:19" s="275" customFormat="1" ht="18" customHeight="1" x14ac:dyDescent="0.2">
      <c r="B28" s="336" t="s">
        <v>4</v>
      </c>
      <c r="C28" s="343">
        <f t="shared" si="0"/>
        <v>195</v>
      </c>
      <c r="D28" s="344">
        <f t="shared" si="1"/>
        <v>0.10727724842109895</v>
      </c>
      <c r="E28" s="338"/>
      <c r="F28" s="343">
        <v>88</v>
      </c>
      <c r="G28" s="344">
        <v>45.128205128205131</v>
      </c>
      <c r="H28" s="343">
        <v>85</v>
      </c>
      <c r="I28" s="344">
        <v>96.590909090909093</v>
      </c>
      <c r="J28" s="341"/>
      <c r="K28" s="343">
        <v>107</v>
      </c>
      <c r="L28" s="344">
        <v>54.871794871794876</v>
      </c>
      <c r="M28" s="343">
        <v>102</v>
      </c>
      <c r="N28" s="344">
        <v>95.327102803738313</v>
      </c>
      <c r="O28" s="341"/>
      <c r="P28" s="343">
        <v>0</v>
      </c>
      <c r="Q28" s="344">
        <v>0</v>
      </c>
      <c r="R28" s="343">
        <v>0</v>
      </c>
      <c r="S28" s="344" t="s">
        <v>375</v>
      </c>
    </row>
    <row r="29" spans="1:19" s="212" customFormat="1" ht="18" customHeight="1" x14ac:dyDescent="0.2">
      <c r="B29" s="332" t="s">
        <v>3</v>
      </c>
      <c r="C29" s="333">
        <f>SUM(C11:C28)</f>
        <v>181772</v>
      </c>
      <c r="D29" s="334">
        <f t="shared" si="1"/>
        <v>100</v>
      </c>
      <c r="E29" s="349"/>
      <c r="F29" s="333">
        <f>SUM(F11:F28)</f>
        <v>91347</v>
      </c>
      <c r="G29" s="334">
        <f t="shared" ref="G29" si="2">F29/$C29*100</f>
        <v>50.253614418062185</v>
      </c>
      <c r="H29" s="333">
        <f>SUM(H11:H28)</f>
        <v>77491</v>
      </c>
      <c r="I29" s="334">
        <f t="shared" ref="I29" si="3">H29/F29*100</f>
        <v>84.831466824307313</v>
      </c>
      <c r="J29" s="352"/>
      <c r="K29" s="333">
        <f>SUM(K11:K28)</f>
        <v>80038</v>
      </c>
      <c r="L29" s="334">
        <f t="shared" ref="L29" si="4">K29/$C29*100</f>
        <v>44.032084149373944</v>
      </c>
      <c r="M29" s="333">
        <f>SUM(M11:M28)</f>
        <v>67675</v>
      </c>
      <c r="N29" s="334">
        <f t="shared" ref="N29" si="5">M29/K29*100</f>
        <v>84.553587046153083</v>
      </c>
      <c r="O29" s="352"/>
      <c r="P29" s="333">
        <f>SUM(P11:P28)</f>
        <v>10387</v>
      </c>
      <c r="Q29" s="353">
        <f t="shared" ref="Q29" si="6">P29/$C29*100</f>
        <v>5.7143014325638708</v>
      </c>
      <c r="R29" s="333">
        <f>SUM(R11:R28)</f>
        <v>9090</v>
      </c>
      <c r="S29" s="353">
        <f t="shared" ref="S29" si="7">R29/P29*100</f>
        <v>87.513237700972368</v>
      </c>
    </row>
    <row r="30" spans="1:19" s="256" customFormat="1" ht="6.75" customHeight="1" x14ac:dyDescent="0.2">
      <c r="B30" s="1147"/>
      <c r="C30" s="1147"/>
      <c r="D30" s="1147"/>
      <c r="E30" s="293"/>
    </row>
    <row r="31" spans="1:19" s="999" customFormat="1" x14ac:dyDescent="0.2">
      <c r="F31" s="1000"/>
    </row>
    <row r="32" spans="1:19" s="999" customFormat="1" x14ac:dyDescent="0.2">
      <c r="F32" s="1000"/>
      <c r="K32" s="1000"/>
    </row>
    <row r="33" spans="2:16" s="999" customFormat="1" x14ac:dyDescent="0.2">
      <c r="B33" s="1000"/>
      <c r="K33" s="1000"/>
    </row>
    <row r="34" spans="2:16" s="999" customFormat="1" x14ac:dyDescent="0.2">
      <c r="B34" s="999" t="s">
        <v>42</v>
      </c>
      <c r="F34" s="999" t="e">
        <f>GETPIVOTDATA("ID PRESTACION
COUNT",#REF!,"
CCAA",$B34,"
Tipo Prestación",$B$1,"Grado Resuelto",F$7)</f>
        <v>#REF!</v>
      </c>
      <c r="J34" s="999" t="e">
        <f>GETPIVOTDATA("ID PRESTACION
COUNT",#REF!,"
CCAA",$B34,"
Tipo Prestación",$B$1,"Grado Resuelto",J$7)</f>
        <v>#REF!</v>
      </c>
      <c r="K34" s="999" t="e">
        <f>GETPIVOTDATA("ID PRESTACION
COUNT",#REF!,"
CCAA",$B34,"
Tipo Prestación",$B$1,"Grado Resuelto",K$7)</f>
        <v>#REF!</v>
      </c>
      <c r="O34" s="999" t="e">
        <f>GETPIVOTDATA("ID PRESTACION
COUNT",#REF!,"
CCAA",$B34,"
Tipo Prestación",$B$1,"Grado Resuelto",O$7)</f>
        <v>#REF!</v>
      </c>
      <c r="P34" s="999" t="e">
        <f>GETPIVOTDATA("ID PRESTACION
COUNT",#REF!,"
CCAA",$B34,"
Tipo Prestación",$B$1,"Grado Resuelto",P$7)</f>
        <v>#REF!</v>
      </c>
    </row>
    <row r="35" spans="2:16" s="999" customFormat="1" x14ac:dyDescent="0.2">
      <c r="B35" s="999" t="s">
        <v>50</v>
      </c>
      <c r="F35" s="999" t="e">
        <f>GETPIVOTDATA("ID PRESTACION
COUNT",#REF!,"
CCAA",$B35,"
Tipo Prestación",$B$1,"Grado Resuelto",F$7)</f>
        <v>#REF!</v>
      </c>
      <c r="J35" s="999" t="e">
        <f>GETPIVOTDATA("ID PRESTACION
COUNT",#REF!,"
CCAA",$B35,"
Tipo Prestación",$B$1,"Grado Resuelto",J$7)</f>
        <v>#REF!</v>
      </c>
      <c r="K35" s="999" t="e">
        <f>GETPIVOTDATA("ID PRESTACION
COUNT",#REF!,"
CCAA",$B35,"
Tipo Prestación",$B$1,"Grado Resuelto",K$7)</f>
        <v>#REF!</v>
      </c>
      <c r="O35" s="999" t="e">
        <f>GETPIVOTDATA("ID PRESTACION
COUNT",#REF!,"
CCAA",$B35,"
Tipo Prestación",$B$1,"Grado Resuelto",O$7)</f>
        <v>#REF!</v>
      </c>
      <c r="P35" s="999" t="e">
        <f>GETPIVOTDATA("ID PRESTACION
COUNT",#REF!,"
CCAA",$B35,"
Tipo Prestación",$B$1,"Grado Resuelto",P$7)</f>
        <v>#REF!</v>
      </c>
    </row>
    <row r="36" spans="2:16" s="999" customFormat="1" x14ac:dyDescent="0.2"/>
    <row r="37" spans="2:16" s="999" customFormat="1" x14ac:dyDescent="0.2"/>
    <row r="38" spans="2:16" s="999" customFormat="1" x14ac:dyDescent="0.2"/>
    <row r="39" spans="2:16" s="1003" customFormat="1" x14ac:dyDescent="0.2"/>
    <row r="40" spans="2:16" s="1003" customFormat="1" x14ac:dyDescent="0.2"/>
    <row r="41" spans="2:16" s="1003" customFormat="1" x14ac:dyDescent="0.2"/>
    <row r="42" spans="2:16" s="999" customFormat="1" x14ac:dyDescent="0.2"/>
    <row r="43" spans="2:16" s="999" customFormat="1" x14ac:dyDescent="0.2"/>
    <row r="44" spans="2:16" s="999" customFormat="1" x14ac:dyDescent="0.2"/>
    <row r="45" spans="2:16" s="999" customFormat="1" x14ac:dyDescent="0.2"/>
    <row r="46" spans="2:16" s="999" customFormat="1" x14ac:dyDescent="0.2"/>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70</v>
      </c>
    </row>
    <row r="2" spans="1:21" s="205" customFormat="1" ht="49.5" customHeight="1" x14ac:dyDescent="0.2">
      <c r="B2" s="1047"/>
      <c r="C2" s="1047"/>
      <c r="D2" s="1047"/>
      <c r="E2" s="206"/>
      <c r="F2" s="1148"/>
      <c r="G2" s="1148"/>
      <c r="H2" s="1148"/>
      <c r="I2" s="1148"/>
      <c r="J2" s="1148"/>
      <c r="K2" s="1148"/>
      <c r="L2" s="1148"/>
      <c r="M2" s="1148"/>
      <c r="N2" s="1148"/>
      <c r="O2" s="1148"/>
      <c r="P2" s="1148"/>
      <c r="Q2" s="1148"/>
      <c r="S2" s="206"/>
    </row>
    <row r="3" spans="1:21" s="205" customFormat="1" ht="3" customHeight="1" x14ac:dyDescent="0.2">
      <c r="B3" s="206"/>
      <c r="C3" s="206"/>
      <c r="D3" s="206"/>
      <c r="E3" s="206"/>
      <c r="K3" s="206"/>
      <c r="P3" s="206"/>
      <c r="S3" s="206"/>
    </row>
    <row r="4" spans="1:21" s="208" customFormat="1" ht="15" customHeight="1" x14ac:dyDescent="0.2">
      <c r="B4" s="1162" t="s">
        <v>444</v>
      </c>
      <c r="C4" s="1162"/>
      <c r="D4" s="1162"/>
      <c r="E4" s="1162"/>
      <c r="F4" s="1162"/>
      <c r="G4" s="1162"/>
      <c r="H4" s="1162"/>
      <c r="I4" s="1162"/>
      <c r="J4" s="1162"/>
      <c r="K4" s="1162"/>
      <c r="L4" s="1162"/>
      <c r="M4" s="1162"/>
      <c r="N4" s="1162"/>
      <c r="O4" s="1162"/>
      <c r="P4" s="1162"/>
      <c r="Q4" s="1162"/>
      <c r="R4" s="1162"/>
      <c r="S4" s="1162"/>
      <c r="T4" s="314"/>
    </row>
    <row r="5" spans="1:21" s="315" customFormat="1" ht="15" customHeight="1" x14ac:dyDescent="0.2">
      <c r="B5" s="1149" t="str">
        <f>porsaad!B6</f>
        <v>Situación a 30 de noviembre de 2023</v>
      </c>
      <c r="C5" s="1149"/>
      <c r="D5" s="1149"/>
      <c r="E5" s="1149"/>
      <c r="F5" s="1149"/>
      <c r="G5" s="1149"/>
      <c r="H5" s="1149"/>
      <c r="I5" s="1149"/>
      <c r="J5" s="1149"/>
      <c r="K5" s="1149"/>
      <c r="L5" s="1149"/>
      <c r="M5" s="1149"/>
      <c r="N5" s="1149"/>
      <c r="O5" s="1149"/>
      <c r="P5" s="1149"/>
      <c r="Q5" s="1149"/>
      <c r="R5" s="1149"/>
      <c r="S5" s="1149"/>
      <c r="T5" s="316"/>
      <c r="U5" s="91"/>
    </row>
    <row r="6" spans="1:21" s="208" customFormat="1" ht="4.5" customHeight="1" x14ac:dyDescent="0.2"/>
    <row r="7" spans="1:21" s="211" customFormat="1" ht="15" customHeight="1" x14ac:dyDescent="0.2">
      <c r="A7" s="212"/>
      <c r="B7" s="1150" t="s">
        <v>15</v>
      </c>
      <c r="C7" s="1153" t="s">
        <v>83</v>
      </c>
      <c r="D7" s="1154"/>
      <c r="E7" s="347"/>
      <c r="F7" s="1164" t="s">
        <v>34</v>
      </c>
      <c r="G7" s="1165"/>
      <c r="H7" s="1165"/>
      <c r="I7" s="1166"/>
      <c r="J7" s="351"/>
      <c r="K7" s="1164" t="s">
        <v>52</v>
      </c>
      <c r="L7" s="1165"/>
      <c r="M7" s="1165"/>
      <c r="N7" s="1166"/>
      <c r="O7" s="351"/>
      <c r="P7" s="1164" t="s">
        <v>53</v>
      </c>
      <c r="Q7" s="1165"/>
      <c r="R7" s="1165"/>
      <c r="S7" s="1166"/>
    </row>
    <row r="8" spans="1:21" s="211" customFormat="1" ht="37.5" customHeight="1" x14ac:dyDescent="0.2">
      <c r="A8" s="212"/>
      <c r="B8" s="1151"/>
      <c r="C8" s="1155"/>
      <c r="D8" s="1156"/>
      <c r="E8" s="347"/>
      <c r="F8" s="1167" t="s">
        <v>75</v>
      </c>
      <c r="G8" s="1168"/>
      <c r="H8" s="1169" t="s">
        <v>298</v>
      </c>
      <c r="I8" s="1170"/>
      <c r="J8" s="329"/>
      <c r="K8" s="1167" t="s">
        <v>75</v>
      </c>
      <c r="L8" s="1168"/>
      <c r="M8" s="1169" t="s">
        <v>298</v>
      </c>
      <c r="N8" s="1170"/>
      <c r="O8" s="329"/>
      <c r="P8" s="1167" t="s">
        <v>75</v>
      </c>
      <c r="Q8" s="1168"/>
      <c r="R8" s="1169" t="s">
        <v>298</v>
      </c>
      <c r="S8" s="1170"/>
    </row>
    <row r="9" spans="1:21" s="216" customFormat="1" ht="29.25" customHeight="1" x14ac:dyDescent="0.2">
      <c r="A9" s="317"/>
      <c r="B9" s="1152"/>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4758</v>
      </c>
      <c r="D11" s="340">
        <f>C11/C$29*100</f>
        <v>2.2955675957330812</v>
      </c>
      <c r="E11" s="338"/>
      <c r="F11" s="335">
        <v>2717</v>
      </c>
      <c r="G11" s="340">
        <v>57.103825136612016</v>
      </c>
      <c r="H11" s="335">
        <v>2666</v>
      </c>
      <c r="I11" s="340">
        <v>98.122929701877069</v>
      </c>
      <c r="J11" s="341"/>
      <c r="K11" s="335">
        <v>1959</v>
      </c>
      <c r="L11" s="340">
        <v>41.172761664564945</v>
      </c>
      <c r="M11" s="335">
        <v>1889</v>
      </c>
      <c r="N11" s="340">
        <v>96.426748340990301</v>
      </c>
      <c r="O11" s="341"/>
      <c r="P11" s="335">
        <v>82</v>
      </c>
      <c r="Q11" s="340">
        <v>1.7234131988230348</v>
      </c>
      <c r="R11" s="335">
        <v>37</v>
      </c>
      <c r="S11" s="340">
        <v>45.121951219512198</v>
      </c>
    </row>
    <row r="12" spans="1:21" s="275" customFormat="1" ht="18" customHeight="1" x14ac:dyDescent="0.2">
      <c r="A12" s="318"/>
      <c r="B12" s="331" t="s">
        <v>10</v>
      </c>
      <c r="C12" s="341">
        <f t="shared" ref="C12:C28" si="0">F12+K12+P12</f>
        <v>8382</v>
      </c>
      <c r="D12" s="342">
        <f t="shared" ref="D12:D29" si="1">C12/C$29*100</f>
        <v>4.044020089834949</v>
      </c>
      <c r="E12" s="338"/>
      <c r="F12" s="341">
        <v>3481</v>
      </c>
      <c r="G12" s="342">
        <v>41.529467907420667</v>
      </c>
      <c r="H12" s="341">
        <v>3452</v>
      </c>
      <c r="I12" s="342">
        <v>99.166906061476595</v>
      </c>
      <c r="J12" s="341"/>
      <c r="K12" s="341">
        <v>3671</v>
      </c>
      <c r="L12" s="342">
        <v>43.796230016702459</v>
      </c>
      <c r="M12" s="341">
        <v>3620</v>
      </c>
      <c r="N12" s="342">
        <v>98.61073277036229</v>
      </c>
      <c r="O12" s="341"/>
      <c r="P12" s="341">
        <v>1230</v>
      </c>
      <c r="Q12" s="342">
        <v>14.674302075876881</v>
      </c>
      <c r="R12" s="341">
        <v>1201</v>
      </c>
      <c r="S12" s="342">
        <v>97.642276422764226</v>
      </c>
    </row>
    <row r="13" spans="1:21" s="275" customFormat="1" ht="18" customHeight="1" x14ac:dyDescent="0.2">
      <c r="A13" s="318"/>
      <c r="B13" s="331" t="s">
        <v>40</v>
      </c>
      <c r="C13" s="341">
        <f t="shared" si="0"/>
        <v>4479</v>
      </c>
      <c r="D13" s="342">
        <f t="shared" si="1"/>
        <v>2.1609599119984177</v>
      </c>
      <c r="E13" s="338"/>
      <c r="F13" s="341">
        <v>1635</v>
      </c>
      <c r="G13" s="342">
        <v>36.503683858004024</v>
      </c>
      <c r="H13" s="341">
        <v>1617</v>
      </c>
      <c r="I13" s="342">
        <v>98.899082568807344</v>
      </c>
      <c r="J13" s="341"/>
      <c r="K13" s="341">
        <v>1593</v>
      </c>
      <c r="L13" s="342">
        <v>35.565974547890157</v>
      </c>
      <c r="M13" s="341">
        <v>1522</v>
      </c>
      <c r="N13" s="342">
        <v>95.543000627746395</v>
      </c>
      <c r="O13" s="341"/>
      <c r="P13" s="341">
        <v>1251</v>
      </c>
      <c r="Q13" s="342">
        <v>27.93034159410583</v>
      </c>
      <c r="R13" s="341">
        <v>1130</v>
      </c>
      <c r="S13" s="342">
        <v>90.327737809752193</v>
      </c>
    </row>
    <row r="14" spans="1:21" s="275" customFormat="1" ht="18" customHeight="1" x14ac:dyDescent="0.2">
      <c r="A14" s="318"/>
      <c r="B14" s="331" t="s">
        <v>41</v>
      </c>
      <c r="C14" s="341">
        <f t="shared" si="0"/>
        <v>806</v>
      </c>
      <c r="D14" s="342">
        <f t="shared" si="1"/>
        <v>0.38886664190013942</v>
      </c>
      <c r="E14" s="338"/>
      <c r="F14" s="341">
        <v>392</v>
      </c>
      <c r="G14" s="342">
        <v>48.635235732009924</v>
      </c>
      <c r="H14" s="341">
        <v>363</v>
      </c>
      <c r="I14" s="342">
        <v>92.602040816326522</v>
      </c>
      <c r="J14" s="341"/>
      <c r="K14" s="341">
        <v>371</v>
      </c>
      <c r="L14" s="342">
        <v>46.029776674937963</v>
      </c>
      <c r="M14" s="341">
        <v>325</v>
      </c>
      <c r="N14" s="342">
        <v>87.601078167115901</v>
      </c>
      <c r="O14" s="341"/>
      <c r="P14" s="341">
        <v>43</v>
      </c>
      <c r="Q14" s="342">
        <v>5.3349875930521087</v>
      </c>
      <c r="R14" s="341">
        <v>13</v>
      </c>
      <c r="S14" s="342">
        <v>30.232558139534881</v>
      </c>
    </row>
    <row r="15" spans="1:21" s="275" customFormat="1" ht="18" customHeight="1" x14ac:dyDescent="0.2">
      <c r="A15" s="318"/>
      <c r="B15" s="331" t="s">
        <v>9</v>
      </c>
      <c r="C15" s="341">
        <f t="shared" si="0"/>
        <v>13815</v>
      </c>
      <c r="D15" s="342">
        <f t="shared" si="1"/>
        <v>6.6652514365389912</v>
      </c>
      <c r="E15" s="338"/>
      <c r="F15" s="341">
        <v>3953</v>
      </c>
      <c r="G15" s="342">
        <v>28.613825551936301</v>
      </c>
      <c r="H15" s="341">
        <v>3505</v>
      </c>
      <c r="I15" s="342">
        <v>88.66683531495066</v>
      </c>
      <c r="J15" s="341"/>
      <c r="K15" s="341">
        <v>4372</v>
      </c>
      <c r="L15" s="342">
        <v>31.64676076728194</v>
      </c>
      <c r="M15" s="341">
        <v>3748</v>
      </c>
      <c r="N15" s="342">
        <v>85.727355901189384</v>
      </c>
      <c r="O15" s="341"/>
      <c r="P15" s="341">
        <v>5490</v>
      </c>
      <c r="Q15" s="342">
        <v>39.739413680781759</v>
      </c>
      <c r="R15" s="341">
        <v>4743</v>
      </c>
      <c r="S15" s="342">
        <v>86.393442622950829</v>
      </c>
    </row>
    <row r="16" spans="1:21" s="275" customFormat="1" ht="18" customHeight="1" x14ac:dyDescent="0.2">
      <c r="A16" s="318"/>
      <c r="B16" s="331" t="s">
        <v>8</v>
      </c>
      <c r="C16" s="341">
        <f t="shared" si="0"/>
        <v>165</v>
      </c>
      <c r="D16" s="342">
        <f t="shared" si="1"/>
        <v>7.9606694681790324E-2</v>
      </c>
      <c r="E16" s="338"/>
      <c r="F16" s="341">
        <v>85</v>
      </c>
      <c r="G16" s="342">
        <v>51.515151515151516</v>
      </c>
      <c r="H16" s="341">
        <v>85</v>
      </c>
      <c r="I16" s="342">
        <v>100</v>
      </c>
      <c r="J16" s="341"/>
      <c r="K16" s="341">
        <v>80</v>
      </c>
      <c r="L16" s="342">
        <v>48.484848484848484</v>
      </c>
      <c r="M16" s="341">
        <v>80</v>
      </c>
      <c r="N16" s="342">
        <v>100</v>
      </c>
      <c r="O16" s="341"/>
      <c r="P16" s="341">
        <v>0</v>
      </c>
      <c r="Q16" s="342">
        <v>0</v>
      </c>
      <c r="R16" s="341">
        <v>0</v>
      </c>
      <c r="S16" s="342" t="s">
        <v>375</v>
      </c>
    </row>
    <row r="17" spans="1:19" s="275" customFormat="1" ht="18" customHeight="1" x14ac:dyDescent="0.2">
      <c r="A17" s="318"/>
      <c r="B17" s="331" t="s">
        <v>7</v>
      </c>
      <c r="C17" s="341">
        <f t="shared" si="0"/>
        <v>52085</v>
      </c>
      <c r="D17" s="342">
        <f t="shared" si="1"/>
        <v>25.129179954551816</v>
      </c>
      <c r="E17" s="338"/>
      <c r="F17" s="341">
        <v>16706</v>
      </c>
      <c r="G17" s="342">
        <v>32.074493616204279</v>
      </c>
      <c r="H17" s="341">
        <v>14294</v>
      </c>
      <c r="I17" s="342">
        <v>85.562073506524598</v>
      </c>
      <c r="J17" s="341"/>
      <c r="K17" s="341">
        <v>16727</v>
      </c>
      <c r="L17" s="342">
        <v>32.114812326005563</v>
      </c>
      <c r="M17" s="341">
        <v>13632</v>
      </c>
      <c r="N17" s="342">
        <v>81.496980929036894</v>
      </c>
      <c r="O17" s="341"/>
      <c r="P17" s="341">
        <v>18652</v>
      </c>
      <c r="Q17" s="342">
        <v>35.810694057790151</v>
      </c>
      <c r="R17" s="341">
        <v>13747</v>
      </c>
      <c r="S17" s="342">
        <v>73.702552005146899</v>
      </c>
    </row>
    <row r="18" spans="1:19" s="275" customFormat="1" ht="18" customHeight="1" x14ac:dyDescent="0.2">
      <c r="A18" s="318"/>
      <c r="B18" s="331" t="s">
        <v>43</v>
      </c>
      <c r="C18" s="341">
        <f t="shared" si="0"/>
        <v>10433</v>
      </c>
      <c r="D18" s="342">
        <f t="shared" si="1"/>
        <v>5.0335554279704153</v>
      </c>
      <c r="E18" s="338"/>
      <c r="F18" s="341">
        <v>3676</v>
      </c>
      <c r="G18" s="342">
        <v>35.234352535224765</v>
      </c>
      <c r="H18" s="341">
        <v>3047</v>
      </c>
      <c r="I18" s="342">
        <v>82.889009793253535</v>
      </c>
      <c r="J18" s="341"/>
      <c r="K18" s="341">
        <v>3838</v>
      </c>
      <c r="L18" s="342">
        <v>36.787117799290712</v>
      </c>
      <c r="M18" s="341">
        <v>3227</v>
      </c>
      <c r="N18" s="342">
        <v>84.080250130276184</v>
      </c>
      <c r="O18" s="341"/>
      <c r="P18" s="341">
        <v>2919</v>
      </c>
      <c r="Q18" s="342">
        <v>27.978529665484519</v>
      </c>
      <c r="R18" s="341">
        <v>2243</v>
      </c>
      <c r="S18" s="342">
        <v>76.841384035628636</v>
      </c>
    </row>
    <row r="19" spans="1:19" s="275" customFormat="1" ht="18" customHeight="1" x14ac:dyDescent="0.2">
      <c r="A19" s="318"/>
      <c r="B19" s="331" t="s">
        <v>44</v>
      </c>
      <c r="C19" s="341">
        <f t="shared" si="0"/>
        <v>23833</v>
      </c>
      <c r="D19" s="342">
        <f t="shared" si="1"/>
        <v>11.498583965764295</v>
      </c>
      <c r="E19" s="338"/>
      <c r="F19" s="341">
        <v>5788</v>
      </c>
      <c r="G19" s="342">
        <v>24.28565434481601</v>
      </c>
      <c r="H19" s="341">
        <v>5447</v>
      </c>
      <c r="I19" s="342">
        <v>94.108500345542495</v>
      </c>
      <c r="J19" s="341"/>
      <c r="K19" s="341">
        <v>10788</v>
      </c>
      <c r="L19" s="342">
        <v>45.264968740821551</v>
      </c>
      <c r="M19" s="341">
        <v>9760</v>
      </c>
      <c r="N19" s="342">
        <v>90.470893585465333</v>
      </c>
      <c r="O19" s="341"/>
      <c r="P19" s="341">
        <v>7257</v>
      </c>
      <c r="Q19" s="342">
        <v>30.449376914362436</v>
      </c>
      <c r="R19" s="341">
        <v>5828</v>
      </c>
      <c r="S19" s="342">
        <v>80.308667493454607</v>
      </c>
    </row>
    <row r="20" spans="1:19" s="275" customFormat="1" ht="18" customHeight="1" x14ac:dyDescent="0.2">
      <c r="A20" s="318"/>
      <c r="B20" s="331" t="s">
        <v>6</v>
      </c>
      <c r="C20" s="341">
        <f t="shared" si="0"/>
        <v>22593</v>
      </c>
      <c r="D20" s="342">
        <f t="shared" si="1"/>
        <v>10.900327593610236</v>
      </c>
      <c r="E20" s="338"/>
      <c r="F20" s="341">
        <v>7448</v>
      </c>
      <c r="G20" s="342">
        <v>32.965962908865578</v>
      </c>
      <c r="H20" s="341">
        <v>5158</v>
      </c>
      <c r="I20" s="342">
        <v>69.253490870032223</v>
      </c>
      <c r="J20" s="341"/>
      <c r="K20" s="341">
        <v>8354</v>
      </c>
      <c r="L20" s="342">
        <v>36.976054530164213</v>
      </c>
      <c r="M20" s="341">
        <v>5295</v>
      </c>
      <c r="N20" s="342">
        <v>63.382810629638499</v>
      </c>
      <c r="O20" s="341"/>
      <c r="P20" s="341">
        <v>6791</v>
      </c>
      <c r="Q20" s="342">
        <v>30.057982560970213</v>
      </c>
      <c r="R20" s="341">
        <v>3518</v>
      </c>
      <c r="S20" s="342">
        <v>51.803858047415694</v>
      </c>
    </row>
    <row r="21" spans="1:19" s="275" customFormat="1" ht="18" customHeight="1" x14ac:dyDescent="0.2">
      <c r="A21" s="318"/>
      <c r="B21" s="331" t="s">
        <v>5</v>
      </c>
      <c r="C21" s="341">
        <f t="shared" si="0"/>
        <v>18818</v>
      </c>
      <c r="D21" s="342">
        <f t="shared" si="1"/>
        <v>9.0790229122541248</v>
      </c>
      <c r="E21" s="338"/>
      <c r="F21" s="341">
        <v>5978</v>
      </c>
      <c r="G21" s="342">
        <v>31.767456690402806</v>
      </c>
      <c r="H21" s="341">
        <v>5177</v>
      </c>
      <c r="I21" s="342">
        <v>86.60086985613917</v>
      </c>
      <c r="J21" s="341"/>
      <c r="K21" s="341">
        <v>6135</v>
      </c>
      <c r="L21" s="342">
        <v>32.601764268253802</v>
      </c>
      <c r="M21" s="341">
        <v>4703</v>
      </c>
      <c r="N21" s="342">
        <v>76.658516707416453</v>
      </c>
      <c r="O21" s="341"/>
      <c r="P21" s="341">
        <v>6705</v>
      </c>
      <c r="Q21" s="342">
        <v>35.630779041343395</v>
      </c>
      <c r="R21" s="341">
        <v>4742</v>
      </c>
      <c r="S21" s="342">
        <v>70.723340790454884</v>
      </c>
    </row>
    <row r="22" spans="1:19" s="275" customFormat="1" ht="18" customHeight="1" x14ac:dyDescent="0.2">
      <c r="A22" s="318"/>
      <c r="B22" s="331" t="s">
        <v>38</v>
      </c>
      <c r="C22" s="341">
        <f t="shared" si="0"/>
        <v>14864</v>
      </c>
      <c r="D22" s="342">
        <f t="shared" si="1"/>
        <v>7.1713570287886759</v>
      </c>
      <c r="E22" s="338"/>
      <c r="F22" s="341">
        <v>5872</v>
      </c>
      <c r="G22" s="342">
        <v>39.504843918191604</v>
      </c>
      <c r="H22" s="341">
        <v>5598</v>
      </c>
      <c r="I22" s="342">
        <v>95.333787465940063</v>
      </c>
      <c r="J22" s="341"/>
      <c r="K22" s="341">
        <v>4746</v>
      </c>
      <c r="L22" s="342">
        <v>31.929494079655544</v>
      </c>
      <c r="M22" s="341">
        <v>4285</v>
      </c>
      <c r="N22" s="342">
        <v>90.286557100716394</v>
      </c>
      <c r="O22" s="341"/>
      <c r="P22" s="341">
        <v>4246</v>
      </c>
      <c r="Q22" s="342">
        <v>28.565662002152852</v>
      </c>
      <c r="R22" s="341">
        <v>3605</v>
      </c>
      <c r="S22" s="342">
        <v>84.903438530381536</v>
      </c>
    </row>
    <row r="23" spans="1:19" s="275" customFormat="1" ht="18" customHeight="1" x14ac:dyDescent="0.2">
      <c r="A23" s="318"/>
      <c r="B23" s="331" t="s">
        <v>45</v>
      </c>
      <c r="C23" s="341">
        <f t="shared" si="0"/>
        <v>25958</v>
      </c>
      <c r="D23" s="342">
        <f t="shared" si="1"/>
        <v>12.523821700302506</v>
      </c>
      <c r="E23" s="338"/>
      <c r="F23" s="341">
        <v>12321</v>
      </c>
      <c r="G23" s="342">
        <v>47.465135988905153</v>
      </c>
      <c r="H23" s="341">
        <v>10659</v>
      </c>
      <c r="I23" s="342">
        <v>86.510835159483818</v>
      </c>
      <c r="J23" s="341"/>
      <c r="K23" s="341">
        <v>8935</v>
      </c>
      <c r="L23" s="342">
        <v>34.420987749441409</v>
      </c>
      <c r="M23" s="341">
        <v>7448</v>
      </c>
      <c r="N23" s="342">
        <v>83.357582540570789</v>
      </c>
      <c r="O23" s="341"/>
      <c r="P23" s="341">
        <v>4702</v>
      </c>
      <c r="Q23" s="342">
        <v>18.113876261653441</v>
      </c>
      <c r="R23" s="341">
        <v>3469</v>
      </c>
      <c r="S23" s="342">
        <v>73.777116120799661</v>
      </c>
    </row>
    <row r="24" spans="1:19" s="275" customFormat="1" ht="18" customHeight="1" x14ac:dyDescent="0.2">
      <c r="A24" s="318">
        <v>47094</v>
      </c>
      <c r="B24" s="331" t="s">
        <v>46</v>
      </c>
      <c r="C24" s="341">
        <f t="shared" si="0"/>
        <v>1164</v>
      </c>
      <c r="D24" s="342">
        <f t="shared" si="1"/>
        <v>0.56158904611881177</v>
      </c>
      <c r="E24" s="338"/>
      <c r="F24" s="341">
        <v>646</v>
      </c>
      <c r="G24" s="342">
        <v>55.498281786941583</v>
      </c>
      <c r="H24" s="341">
        <v>625</v>
      </c>
      <c r="I24" s="342">
        <v>96.749226006191947</v>
      </c>
      <c r="J24" s="341"/>
      <c r="K24" s="341">
        <v>365</v>
      </c>
      <c r="L24" s="342">
        <v>31.357388316151201</v>
      </c>
      <c r="M24" s="341">
        <v>339</v>
      </c>
      <c r="N24" s="342">
        <v>92.876712328767113</v>
      </c>
      <c r="O24" s="341"/>
      <c r="P24" s="341">
        <v>153</v>
      </c>
      <c r="Q24" s="342">
        <v>13.144329896907218</v>
      </c>
      <c r="R24" s="341">
        <v>119</v>
      </c>
      <c r="S24" s="342">
        <v>77.777777777777786</v>
      </c>
    </row>
    <row r="25" spans="1:19" s="275" customFormat="1" ht="18" customHeight="1" x14ac:dyDescent="0.2">
      <c r="B25" s="331" t="s">
        <v>47</v>
      </c>
      <c r="C25" s="341">
        <f t="shared" si="0"/>
        <v>2850</v>
      </c>
      <c r="D25" s="342">
        <f t="shared" si="1"/>
        <v>1.3750247263218329</v>
      </c>
      <c r="E25" s="338"/>
      <c r="F25" s="341">
        <v>775</v>
      </c>
      <c r="G25" s="342">
        <v>27.192982456140353</v>
      </c>
      <c r="H25" s="341">
        <v>628</v>
      </c>
      <c r="I25" s="342">
        <v>81.032258064516128</v>
      </c>
      <c r="J25" s="341"/>
      <c r="K25" s="341">
        <v>1373</v>
      </c>
      <c r="L25" s="342">
        <v>48.175438596491226</v>
      </c>
      <c r="M25" s="341">
        <v>1068</v>
      </c>
      <c r="N25" s="342">
        <v>77.785870356882739</v>
      </c>
      <c r="O25" s="341"/>
      <c r="P25" s="341">
        <v>702</v>
      </c>
      <c r="Q25" s="342">
        <v>24.631578947368421</v>
      </c>
      <c r="R25" s="341">
        <v>440</v>
      </c>
      <c r="S25" s="342">
        <v>62.678062678062673</v>
      </c>
    </row>
    <row r="26" spans="1:19" s="275" customFormat="1" ht="18" customHeight="1" x14ac:dyDescent="0.2">
      <c r="B26" s="331" t="s">
        <v>48</v>
      </c>
      <c r="C26" s="341">
        <f t="shared" si="0"/>
        <v>1401</v>
      </c>
      <c r="D26" s="342">
        <f t="shared" si="1"/>
        <v>0.67593320757083786</v>
      </c>
      <c r="E26" s="338"/>
      <c r="F26" s="341">
        <v>686</v>
      </c>
      <c r="G26" s="342">
        <v>48.965024982155605</v>
      </c>
      <c r="H26" s="341">
        <v>581</v>
      </c>
      <c r="I26" s="342">
        <v>84.693877551020407</v>
      </c>
      <c r="J26" s="341"/>
      <c r="K26" s="341">
        <v>671</v>
      </c>
      <c r="L26" s="342">
        <v>47.89436117059244</v>
      </c>
      <c r="M26" s="341">
        <v>552</v>
      </c>
      <c r="N26" s="342">
        <v>82.265275707898653</v>
      </c>
      <c r="O26" s="341"/>
      <c r="P26" s="341">
        <v>44</v>
      </c>
      <c r="Q26" s="342">
        <v>3.1406138472519629</v>
      </c>
      <c r="R26" s="341">
        <v>38</v>
      </c>
      <c r="S26" s="342">
        <v>86.36363636363636</v>
      </c>
    </row>
    <row r="27" spans="1:19" s="275" customFormat="1" ht="18" customHeight="1" x14ac:dyDescent="0.2">
      <c r="B27" s="331" t="s">
        <v>49</v>
      </c>
      <c r="C27" s="341">
        <f t="shared" si="0"/>
        <v>861</v>
      </c>
      <c r="D27" s="342">
        <f t="shared" si="1"/>
        <v>0.41540220679406947</v>
      </c>
      <c r="E27" s="338"/>
      <c r="F27" s="341">
        <v>473</v>
      </c>
      <c r="G27" s="342">
        <v>54.936120789779331</v>
      </c>
      <c r="H27" s="341">
        <v>423</v>
      </c>
      <c r="I27" s="342">
        <v>89.429175475687103</v>
      </c>
      <c r="J27" s="341"/>
      <c r="K27" s="341">
        <v>365</v>
      </c>
      <c r="L27" s="342">
        <v>42.39256678281069</v>
      </c>
      <c r="M27" s="341">
        <v>318</v>
      </c>
      <c r="N27" s="342">
        <v>87.123287671232873</v>
      </c>
      <c r="O27" s="341"/>
      <c r="P27" s="341">
        <v>23</v>
      </c>
      <c r="Q27" s="342">
        <v>2.6713124274099882</v>
      </c>
      <c r="R27" s="341">
        <v>17</v>
      </c>
      <c r="S27" s="342">
        <v>73.91304347826086</v>
      </c>
    </row>
    <row r="28" spans="1:19" s="275" customFormat="1" ht="18" customHeight="1" x14ac:dyDescent="0.2">
      <c r="B28" s="336" t="s">
        <v>4</v>
      </c>
      <c r="C28" s="343">
        <f t="shared" si="0"/>
        <v>4</v>
      </c>
      <c r="D28" s="344">
        <f t="shared" si="1"/>
        <v>1.9298592650130991E-3</v>
      </c>
      <c r="E28" s="338"/>
      <c r="F28" s="343">
        <v>2</v>
      </c>
      <c r="G28" s="344">
        <v>50</v>
      </c>
      <c r="H28" s="343">
        <v>2</v>
      </c>
      <c r="I28" s="344">
        <v>100</v>
      </c>
      <c r="J28" s="341"/>
      <c r="K28" s="343">
        <v>1</v>
      </c>
      <c r="L28" s="344">
        <v>25</v>
      </c>
      <c r="M28" s="343">
        <v>1</v>
      </c>
      <c r="N28" s="344">
        <v>100</v>
      </c>
      <c r="O28" s="341"/>
      <c r="P28" s="343">
        <v>1</v>
      </c>
      <c r="Q28" s="344">
        <v>25</v>
      </c>
      <c r="R28" s="343">
        <v>1</v>
      </c>
      <c r="S28" s="344">
        <v>100</v>
      </c>
    </row>
    <row r="29" spans="1:19" s="212" customFormat="1" ht="18" customHeight="1" x14ac:dyDescent="0.2">
      <c r="B29" s="332" t="s">
        <v>3</v>
      </c>
      <c r="C29" s="333">
        <f>SUM(C11:C28)</f>
        <v>207269</v>
      </c>
      <c r="D29" s="334">
        <f t="shared" si="1"/>
        <v>100</v>
      </c>
      <c r="E29" s="349"/>
      <c r="F29" s="333">
        <f>SUM(F11:F28)</f>
        <v>72634</v>
      </c>
      <c r="G29" s="334">
        <f t="shared" ref="G29" si="2">F29/$C29*100</f>
        <v>35.043349463740356</v>
      </c>
      <c r="H29" s="333">
        <f>SUM(H11:H28)</f>
        <v>63327</v>
      </c>
      <c r="I29" s="334">
        <f t="shared" ref="I29" si="3">H29/F29*100</f>
        <v>87.18644161136659</v>
      </c>
      <c r="J29" s="352"/>
      <c r="K29" s="333">
        <f>SUM(K11:K28)</f>
        <v>74344</v>
      </c>
      <c r="L29" s="334">
        <f t="shared" ref="L29" si="4">K29/$C29*100</f>
        <v>35.868364299533454</v>
      </c>
      <c r="M29" s="333">
        <f>SUM(M11:M28)</f>
        <v>61812</v>
      </c>
      <c r="N29" s="334">
        <f t="shared" ref="N29" si="5">M29/K29*100</f>
        <v>83.143226084149362</v>
      </c>
      <c r="O29" s="352"/>
      <c r="P29" s="333">
        <f>SUM(P11:P28)</f>
        <v>60291</v>
      </c>
      <c r="Q29" s="353">
        <f t="shared" ref="Q29" si="6">P29/$C29*100</f>
        <v>29.088286236726184</v>
      </c>
      <c r="R29" s="333">
        <f>SUM(R11:R28)</f>
        <v>44891</v>
      </c>
      <c r="S29" s="353">
        <f t="shared" ref="S29" si="7">R29/P29*100</f>
        <v>74.457215836526174</v>
      </c>
    </row>
    <row r="30" spans="1:19" s="256" customFormat="1" ht="6.75" customHeight="1" x14ac:dyDescent="0.2">
      <c r="B30" s="1147"/>
      <c r="C30" s="1147"/>
      <c r="D30" s="1147"/>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U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69</v>
      </c>
    </row>
    <row r="2" spans="1:21" s="205" customFormat="1" ht="49.5" customHeight="1" x14ac:dyDescent="0.2">
      <c r="B2" s="1047"/>
      <c r="C2" s="1047"/>
      <c r="D2" s="1047"/>
      <c r="E2" s="206"/>
      <c r="F2" s="1148"/>
      <c r="G2" s="1148"/>
      <c r="H2" s="1148"/>
      <c r="I2" s="1148"/>
      <c r="J2" s="1148"/>
      <c r="K2" s="1148"/>
      <c r="L2" s="1148"/>
      <c r="M2" s="1148"/>
      <c r="N2" s="1148"/>
      <c r="O2" s="1148"/>
      <c r="P2" s="1148"/>
      <c r="Q2" s="1148"/>
      <c r="S2" s="206"/>
    </row>
    <row r="3" spans="1:21" s="205" customFormat="1" ht="3" customHeight="1" x14ac:dyDescent="0.2">
      <c r="B3" s="206"/>
      <c r="C3" s="206"/>
      <c r="D3" s="206"/>
      <c r="E3" s="206"/>
      <c r="K3" s="206"/>
      <c r="P3" s="206"/>
      <c r="S3" s="206"/>
    </row>
    <row r="4" spans="1:21" s="208" customFormat="1" ht="19.5" customHeight="1" x14ac:dyDescent="0.2">
      <c r="B4" s="1162" t="s">
        <v>443</v>
      </c>
      <c r="C4" s="1162"/>
      <c r="D4" s="1162"/>
      <c r="E4" s="1162"/>
      <c r="F4" s="1162"/>
      <c r="G4" s="1162"/>
      <c r="H4" s="1162"/>
      <c r="I4" s="1162"/>
      <c r="J4" s="1162"/>
      <c r="K4" s="1162"/>
      <c r="L4" s="1162"/>
      <c r="M4" s="1162"/>
      <c r="N4" s="1162"/>
      <c r="O4" s="1162"/>
      <c r="P4" s="1162"/>
      <c r="Q4" s="1162"/>
      <c r="R4" s="1162"/>
      <c r="S4" s="1162"/>
      <c r="T4" s="314"/>
    </row>
    <row r="5" spans="1:21" s="315" customFormat="1" ht="15" customHeight="1" x14ac:dyDescent="0.2">
      <c r="B5" s="1149" t="str">
        <f>porsaad!B6</f>
        <v>Situación a 30 de noviembre de 2023</v>
      </c>
      <c r="C5" s="1149"/>
      <c r="D5" s="1149"/>
      <c r="E5" s="1149"/>
      <c r="F5" s="1149"/>
      <c r="G5" s="1149"/>
      <c r="H5" s="1149"/>
      <c r="I5" s="1149"/>
      <c r="J5" s="1149"/>
      <c r="K5" s="1149"/>
      <c r="L5" s="1149"/>
      <c r="M5" s="1149"/>
      <c r="N5" s="1149"/>
      <c r="O5" s="1149"/>
      <c r="P5" s="1149"/>
      <c r="Q5" s="1149"/>
      <c r="R5" s="1149"/>
      <c r="S5" s="1149"/>
      <c r="T5" s="316"/>
      <c r="U5" s="91"/>
    </row>
    <row r="6" spans="1:21" s="208" customFormat="1" ht="4.5" customHeight="1" x14ac:dyDescent="0.2"/>
    <row r="7" spans="1:21" s="211" customFormat="1" ht="15" customHeight="1" x14ac:dyDescent="0.2">
      <c r="A7" s="212"/>
      <c r="B7" s="1150" t="s">
        <v>15</v>
      </c>
      <c r="C7" s="1153" t="s">
        <v>69</v>
      </c>
      <c r="D7" s="1154"/>
      <c r="E7" s="347"/>
      <c r="F7" s="1164" t="s">
        <v>34</v>
      </c>
      <c r="G7" s="1165"/>
      <c r="H7" s="1165"/>
      <c r="I7" s="1166"/>
      <c r="J7" s="351"/>
      <c r="K7" s="1164" t="s">
        <v>52</v>
      </c>
      <c r="L7" s="1165"/>
      <c r="M7" s="1165"/>
      <c r="N7" s="1166"/>
      <c r="O7" s="351"/>
      <c r="P7" s="1164" t="s">
        <v>53</v>
      </c>
      <c r="Q7" s="1165"/>
      <c r="R7" s="1165"/>
      <c r="S7" s="1166"/>
    </row>
    <row r="8" spans="1:21" s="211" customFormat="1" ht="37.5" customHeight="1" x14ac:dyDescent="0.2">
      <c r="A8" s="212"/>
      <c r="B8" s="1151"/>
      <c r="C8" s="1155"/>
      <c r="D8" s="1156"/>
      <c r="E8" s="347"/>
      <c r="F8" s="1167" t="s">
        <v>75</v>
      </c>
      <c r="G8" s="1168"/>
      <c r="H8" s="1169" t="s">
        <v>298</v>
      </c>
      <c r="I8" s="1170"/>
      <c r="J8" s="329"/>
      <c r="K8" s="1167" t="s">
        <v>75</v>
      </c>
      <c r="L8" s="1168"/>
      <c r="M8" s="1169" t="s">
        <v>298</v>
      </c>
      <c r="N8" s="1170"/>
      <c r="O8" s="329"/>
      <c r="P8" s="1167" t="s">
        <v>75</v>
      </c>
      <c r="Q8" s="1168"/>
      <c r="R8" s="1169" t="s">
        <v>298</v>
      </c>
      <c r="S8" s="1170"/>
    </row>
    <row r="9" spans="1:21" s="216" customFormat="1" ht="29.25" customHeight="1" x14ac:dyDescent="0.2">
      <c r="A9" s="317"/>
      <c r="B9" s="1152"/>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81182</v>
      </c>
      <c r="D11" s="340">
        <f>C11/C$29*100</f>
        <v>14.606096698686061</v>
      </c>
      <c r="E11" s="338"/>
      <c r="F11" s="335">
        <v>26723</v>
      </c>
      <c r="G11" s="340">
        <v>32.91739548175704</v>
      </c>
      <c r="H11" s="335">
        <v>21473</v>
      </c>
      <c r="I11" s="340">
        <v>80.354002170415001</v>
      </c>
      <c r="J11" s="341"/>
      <c r="K11" s="335">
        <v>38018</v>
      </c>
      <c r="L11" s="340">
        <v>46.830578206991696</v>
      </c>
      <c r="M11" s="335">
        <v>30351</v>
      </c>
      <c r="N11" s="340">
        <v>79.833236887789994</v>
      </c>
      <c r="O11" s="341"/>
      <c r="P11" s="335">
        <v>16441</v>
      </c>
      <c r="Q11" s="340">
        <v>20.25202631125126</v>
      </c>
      <c r="R11" s="335">
        <v>13788</v>
      </c>
      <c r="S11" s="340">
        <v>83.863511951827746</v>
      </c>
    </row>
    <row r="12" spans="1:21" s="275" customFormat="1" ht="18" customHeight="1" x14ac:dyDescent="0.2">
      <c r="A12" s="318"/>
      <c r="B12" s="331" t="s">
        <v>10</v>
      </c>
      <c r="C12" s="341">
        <f t="shared" ref="C12:C28" si="0">F12+K12+P12</f>
        <v>20080</v>
      </c>
      <c r="D12" s="342">
        <f t="shared" ref="D12:D29" si="1">C12/C$29*100</f>
        <v>3.6127518626002817</v>
      </c>
      <c r="E12" s="338"/>
      <c r="F12" s="341">
        <v>4549</v>
      </c>
      <c r="G12" s="342">
        <v>22.654382470119522</v>
      </c>
      <c r="H12" s="341">
        <v>3903</v>
      </c>
      <c r="I12" s="342">
        <v>85.799076720158268</v>
      </c>
      <c r="J12" s="341"/>
      <c r="K12" s="341">
        <v>7424</v>
      </c>
      <c r="L12" s="342">
        <v>36.972111553784856</v>
      </c>
      <c r="M12" s="341">
        <v>6254</v>
      </c>
      <c r="N12" s="342">
        <v>84.240301724137936</v>
      </c>
      <c r="O12" s="341"/>
      <c r="P12" s="341">
        <v>8107</v>
      </c>
      <c r="Q12" s="342">
        <v>40.373505976095622</v>
      </c>
      <c r="R12" s="341">
        <v>6798</v>
      </c>
      <c r="S12" s="342">
        <v>83.85345997286295</v>
      </c>
    </row>
    <row r="13" spans="1:21" s="275" customFormat="1" ht="18" customHeight="1" x14ac:dyDescent="0.2">
      <c r="A13" s="318"/>
      <c r="B13" s="331" t="s">
        <v>40</v>
      </c>
      <c r="C13" s="341">
        <f t="shared" si="0"/>
        <v>11273</v>
      </c>
      <c r="D13" s="342">
        <f t="shared" si="1"/>
        <v>2.0282147284408851</v>
      </c>
      <c r="E13" s="338"/>
      <c r="F13" s="341">
        <v>2749</v>
      </c>
      <c r="G13" s="342">
        <v>24.385700345959371</v>
      </c>
      <c r="H13" s="341">
        <v>2657</v>
      </c>
      <c r="I13" s="342">
        <v>96.653328483084749</v>
      </c>
      <c r="J13" s="341"/>
      <c r="K13" s="341">
        <v>4130</v>
      </c>
      <c r="L13" s="342">
        <v>36.63621041426417</v>
      </c>
      <c r="M13" s="341">
        <v>3943</v>
      </c>
      <c r="N13" s="342">
        <v>95.472154963680396</v>
      </c>
      <c r="O13" s="341"/>
      <c r="P13" s="341">
        <v>4394</v>
      </c>
      <c r="Q13" s="342">
        <v>38.978089239776459</v>
      </c>
      <c r="R13" s="341">
        <v>4119</v>
      </c>
      <c r="S13" s="342">
        <v>93.741465634956754</v>
      </c>
    </row>
    <row r="14" spans="1:21" s="275" customFormat="1" ht="18" customHeight="1" x14ac:dyDescent="0.2">
      <c r="A14" s="318"/>
      <c r="B14" s="331" t="s">
        <v>41</v>
      </c>
      <c r="C14" s="341">
        <f t="shared" si="0"/>
        <v>21666</v>
      </c>
      <c r="D14" s="342">
        <f t="shared" si="1"/>
        <v>3.8981016860108415</v>
      </c>
      <c r="E14" s="338"/>
      <c r="F14" s="341">
        <v>4450</v>
      </c>
      <c r="G14" s="342">
        <v>20.539093510569558</v>
      </c>
      <c r="H14" s="341">
        <v>2201</v>
      </c>
      <c r="I14" s="342">
        <v>49.460674157303366</v>
      </c>
      <c r="J14" s="341"/>
      <c r="K14" s="341">
        <v>7493</v>
      </c>
      <c r="L14" s="342">
        <v>34.584141050493862</v>
      </c>
      <c r="M14" s="341">
        <v>2944</v>
      </c>
      <c r="N14" s="342">
        <v>39.290004003736826</v>
      </c>
      <c r="O14" s="341"/>
      <c r="P14" s="341">
        <v>9723</v>
      </c>
      <c r="Q14" s="342">
        <v>44.87676543893658</v>
      </c>
      <c r="R14" s="341">
        <v>2785</v>
      </c>
      <c r="S14" s="342">
        <v>28.643422811889334</v>
      </c>
    </row>
    <row r="15" spans="1:21" s="275" customFormat="1" ht="18" customHeight="1" x14ac:dyDescent="0.2">
      <c r="A15" s="318"/>
      <c r="B15" s="331" t="s">
        <v>9</v>
      </c>
      <c r="C15" s="341">
        <f t="shared" si="0"/>
        <v>16409</v>
      </c>
      <c r="D15" s="342">
        <f t="shared" si="1"/>
        <v>2.952273172978487</v>
      </c>
      <c r="E15" s="338"/>
      <c r="F15" s="341">
        <v>5536</v>
      </c>
      <c r="G15" s="342">
        <v>33.737583033701021</v>
      </c>
      <c r="H15" s="341">
        <v>4713</v>
      </c>
      <c r="I15" s="342">
        <v>85.13367052023122</v>
      </c>
      <c r="J15" s="341"/>
      <c r="K15" s="341">
        <v>6189</v>
      </c>
      <c r="L15" s="342">
        <v>37.717106465963802</v>
      </c>
      <c r="M15" s="341">
        <v>5354</v>
      </c>
      <c r="N15" s="342">
        <v>86.508321215058984</v>
      </c>
      <c r="O15" s="341"/>
      <c r="P15" s="341">
        <v>4684</v>
      </c>
      <c r="Q15" s="342">
        <v>28.54531050033518</v>
      </c>
      <c r="R15" s="341">
        <v>4105</v>
      </c>
      <c r="S15" s="342">
        <v>87.638770281810423</v>
      </c>
    </row>
    <row r="16" spans="1:21" s="275" customFormat="1" ht="18" customHeight="1" x14ac:dyDescent="0.2">
      <c r="A16" s="318"/>
      <c r="B16" s="331" t="s">
        <v>8</v>
      </c>
      <c r="C16" s="341">
        <f t="shared" si="0"/>
        <v>8992</v>
      </c>
      <c r="D16" s="342">
        <f t="shared" si="1"/>
        <v>1.6178219496265804</v>
      </c>
      <c r="E16" s="338"/>
      <c r="F16" s="341">
        <v>2313</v>
      </c>
      <c r="G16" s="342">
        <v>25.722864768683273</v>
      </c>
      <c r="H16" s="341">
        <v>2015</v>
      </c>
      <c r="I16" s="342">
        <v>87.116299178555991</v>
      </c>
      <c r="J16" s="341"/>
      <c r="K16" s="341">
        <v>3545</v>
      </c>
      <c r="L16" s="342">
        <v>39.42393238434164</v>
      </c>
      <c r="M16" s="341">
        <v>2712</v>
      </c>
      <c r="N16" s="342">
        <v>76.502115655853316</v>
      </c>
      <c r="O16" s="341"/>
      <c r="P16" s="341">
        <v>3134</v>
      </c>
      <c r="Q16" s="342">
        <v>34.853202846975087</v>
      </c>
      <c r="R16" s="341">
        <v>2305</v>
      </c>
      <c r="S16" s="342">
        <v>73.548181238034459</v>
      </c>
    </row>
    <row r="17" spans="1:19" s="275" customFormat="1" ht="18" customHeight="1" x14ac:dyDescent="0.2">
      <c r="A17" s="318"/>
      <c r="B17" s="331" t="s">
        <v>7</v>
      </c>
      <c r="C17" s="341">
        <f t="shared" si="0"/>
        <v>32775</v>
      </c>
      <c r="D17" s="342">
        <f t="shared" si="1"/>
        <v>5.8968098753348723</v>
      </c>
      <c r="E17" s="338"/>
      <c r="F17" s="341">
        <v>9133</v>
      </c>
      <c r="G17" s="342">
        <v>27.865751334858885</v>
      </c>
      <c r="H17" s="341">
        <v>6644</v>
      </c>
      <c r="I17" s="342">
        <v>72.747180554034813</v>
      </c>
      <c r="J17" s="341"/>
      <c r="K17" s="341">
        <v>12106</v>
      </c>
      <c r="L17" s="342">
        <v>36.936689549961862</v>
      </c>
      <c r="M17" s="341">
        <v>8444</v>
      </c>
      <c r="N17" s="342">
        <v>69.75053692383942</v>
      </c>
      <c r="O17" s="341"/>
      <c r="P17" s="341">
        <v>11536</v>
      </c>
      <c r="Q17" s="342">
        <v>35.197559115179253</v>
      </c>
      <c r="R17" s="341">
        <v>8176</v>
      </c>
      <c r="S17" s="342">
        <v>70.873786407766985</v>
      </c>
    </row>
    <row r="18" spans="1:19" s="275" customFormat="1" ht="18" customHeight="1" x14ac:dyDescent="0.2">
      <c r="A18" s="318"/>
      <c r="B18" s="331" t="s">
        <v>43</v>
      </c>
      <c r="C18" s="341">
        <f t="shared" si="0"/>
        <v>16927</v>
      </c>
      <c r="D18" s="342">
        <f t="shared" si="1"/>
        <v>3.0454706562866019</v>
      </c>
      <c r="E18" s="338"/>
      <c r="F18" s="341">
        <v>7619</v>
      </c>
      <c r="G18" s="342">
        <v>45.010929284574942</v>
      </c>
      <c r="H18" s="341">
        <v>3878</v>
      </c>
      <c r="I18" s="342">
        <v>50.899068119175752</v>
      </c>
      <c r="J18" s="341"/>
      <c r="K18" s="341">
        <v>6902</v>
      </c>
      <c r="L18" s="342">
        <v>40.775093046611921</v>
      </c>
      <c r="M18" s="341">
        <v>4249</v>
      </c>
      <c r="N18" s="342">
        <v>61.561866125760645</v>
      </c>
      <c r="O18" s="341"/>
      <c r="P18" s="341">
        <v>2406</v>
      </c>
      <c r="Q18" s="342">
        <v>14.213977668813138</v>
      </c>
      <c r="R18" s="341">
        <v>1622</v>
      </c>
      <c r="S18" s="342">
        <v>67.414796342477146</v>
      </c>
    </row>
    <row r="19" spans="1:19" s="275" customFormat="1" ht="18" customHeight="1" x14ac:dyDescent="0.2">
      <c r="A19" s="318"/>
      <c r="B19" s="331" t="s">
        <v>44</v>
      </c>
      <c r="C19" s="341">
        <f t="shared" si="0"/>
        <v>107528</v>
      </c>
      <c r="D19" s="342">
        <f t="shared" si="1"/>
        <v>19.34621425705593</v>
      </c>
      <c r="E19" s="338"/>
      <c r="F19" s="341">
        <v>19184</v>
      </c>
      <c r="G19" s="342">
        <v>17.840934454281676</v>
      </c>
      <c r="H19" s="341">
        <v>12870</v>
      </c>
      <c r="I19" s="342">
        <v>67.087155963302749</v>
      </c>
      <c r="J19" s="341"/>
      <c r="K19" s="341">
        <v>41736</v>
      </c>
      <c r="L19" s="342">
        <v>38.814076333606131</v>
      </c>
      <c r="M19" s="341">
        <v>30619</v>
      </c>
      <c r="N19" s="342">
        <v>73.363523097565647</v>
      </c>
      <c r="O19" s="341"/>
      <c r="P19" s="341">
        <v>46608</v>
      </c>
      <c r="Q19" s="342">
        <v>43.344989212112196</v>
      </c>
      <c r="R19" s="341">
        <v>41558</v>
      </c>
      <c r="S19" s="342">
        <v>89.164950223137666</v>
      </c>
    </row>
    <row r="20" spans="1:19" s="275" customFormat="1" ht="18" customHeight="1" x14ac:dyDescent="0.2">
      <c r="A20" s="318"/>
      <c r="B20" s="331" t="s">
        <v>6</v>
      </c>
      <c r="C20" s="341">
        <f t="shared" si="0"/>
        <v>98115</v>
      </c>
      <c r="D20" s="342">
        <f t="shared" si="1"/>
        <v>17.652646862501324</v>
      </c>
      <c r="E20" s="338"/>
      <c r="F20" s="341">
        <v>28248</v>
      </c>
      <c r="G20" s="342">
        <v>28.790704785201036</v>
      </c>
      <c r="H20" s="341">
        <v>16968</v>
      </c>
      <c r="I20" s="342">
        <v>60.067969413763812</v>
      </c>
      <c r="J20" s="341"/>
      <c r="K20" s="341">
        <v>36115</v>
      </c>
      <c r="L20" s="342">
        <v>36.808846761453395</v>
      </c>
      <c r="M20" s="341">
        <v>20885</v>
      </c>
      <c r="N20" s="342">
        <v>57.829156860030459</v>
      </c>
      <c r="O20" s="341"/>
      <c r="P20" s="341">
        <v>33752</v>
      </c>
      <c r="Q20" s="342">
        <v>34.400448453345561</v>
      </c>
      <c r="R20" s="341">
        <v>20028</v>
      </c>
      <c r="S20" s="342">
        <v>59.338705854467889</v>
      </c>
    </row>
    <row r="21" spans="1:19" s="275" customFormat="1" ht="18" customHeight="1" x14ac:dyDescent="0.2">
      <c r="A21" s="318"/>
      <c r="B21" s="331" t="s">
        <v>5</v>
      </c>
      <c r="C21" s="341">
        <f t="shared" si="0"/>
        <v>6463</v>
      </c>
      <c r="D21" s="342">
        <f t="shared" si="1"/>
        <v>1.1628095262941047</v>
      </c>
      <c r="E21" s="338"/>
      <c r="F21" s="341">
        <v>1990</v>
      </c>
      <c r="G21" s="342">
        <v>30.79065449481665</v>
      </c>
      <c r="H21" s="341">
        <v>1727</v>
      </c>
      <c r="I21" s="342">
        <v>86.78391959798995</v>
      </c>
      <c r="J21" s="341"/>
      <c r="K21" s="341">
        <v>2529</v>
      </c>
      <c r="L21" s="342">
        <v>39.130434782608695</v>
      </c>
      <c r="M21" s="341">
        <v>2259</v>
      </c>
      <c r="N21" s="342">
        <v>89.32384341637011</v>
      </c>
      <c r="O21" s="341"/>
      <c r="P21" s="341">
        <v>1944</v>
      </c>
      <c r="Q21" s="342">
        <v>30.078910722574655</v>
      </c>
      <c r="R21" s="341">
        <v>1786</v>
      </c>
      <c r="S21" s="342">
        <v>91.872427983539097</v>
      </c>
    </row>
    <row r="22" spans="1:19" s="275" customFormat="1" ht="18" customHeight="1" x14ac:dyDescent="0.2">
      <c r="A22" s="318"/>
      <c r="B22" s="331" t="s">
        <v>38</v>
      </c>
      <c r="C22" s="341">
        <f t="shared" si="0"/>
        <v>17497</v>
      </c>
      <c r="D22" s="342">
        <f t="shared" si="1"/>
        <v>3.148023871509817</v>
      </c>
      <c r="E22" s="338"/>
      <c r="F22" s="341">
        <v>5180</v>
      </c>
      <c r="G22" s="342">
        <v>29.605075155740984</v>
      </c>
      <c r="H22" s="341">
        <v>4930</v>
      </c>
      <c r="I22" s="342">
        <v>95.173745173745175</v>
      </c>
      <c r="J22" s="341"/>
      <c r="K22" s="341">
        <v>6317</v>
      </c>
      <c r="L22" s="342">
        <v>36.103331999771385</v>
      </c>
      <c r="M22" s="341">
        <v>6023</v>
      </c>
      <c r="N22" s="342">
        <v>95.345892037359505</v>
      </c>
      <c r="O22" s="341"/>
      <c r="P22" s="341">
        <v>6000</v>
      </c>
      <c r="Q22" s="342">
        <v>34.291592844487631</v>
      </c>
      <c r="R22" s="341">
        <v>5777</v>
      </c>
      <c r="S22" s="342">
        <v>96.283333333333331</v>
      </c>
    </row>
    <row r="23" spans="1:19" s="275" customFormat="1" ht="18" customHeight="1" x14ac:dyDescent="0.2">
      <c r="A23" s="318"/>
      <c r="B23" s="331" t="s">
        <v>45</v>
      </c>
      <c r="C23" s="341">
        <f t="shared" si="0"/>
        <v>45630</v>
      </c>
      <c r="D23" s="342">
        <f t="shared" si="1"/>
        <v>8.2096547555005408</v>
      </c>
      <c r="E23" s="338"/>
      <c r="F23" s="341">
        <v>15105</v>
      </c>
      <c r="G23" s="342">
        <v>33.103221564760027</v>
      </c>
      <c r="H23" s="341">
        <v>10509</v>
      </c>
      <c r="I23" s="342">
        <v>69.572989076464737</v>
      </c>
      <c r="J23" s="341"/>
      <c r="K23" s="341">
        <v>18395</v>
      </c>
      <c r="L23" s="342">
        <v>40.313390313390315</v>
      </c>
      <c r="M23" s="341">
        <v>12981</v>
      </c>
      <c r="N23" s="342">
        <v>70.568089154661592</v>
      </c>
      <c r="O23" s="341"/>
      <c r="P23" s="341">
        <v>12130</v>
      </c>
      <c r="Q23" s="342">
        <v>26.583388121849659</v>
      </c>
      <c r="R23" s="341">
        <v>9308</v>
      </c>
      <c r="S23" s="342">
        <v>76.735366859027209</v>
      </c>
    </row>
    <row r="24" spans="1:19" s="275" customFormat="1" ht="18" customHeight="1" x14ac:dyDescent="0.2">
      <c r="A24" s="318">
        <v>47094</v>
      </c>
      <c r="B24" s="331" t="s">
        <v>46</v>
      </c>
      <c r="C24" s="341">
        <f t="shared" si="0"/>
        <v>24059</v>
      </c>
      <c r="D24" s="342">
        <f t="shared" si="1"/>
        <v>4.3286452720269013</v>
      </c>
      <c r="E24" s="338"/>
      <c r="F24" s="341">
        <v>7566</v>
      </c>
      <c r="G24" s="342">
        <v>31.447691092730373</v>
      </c>
      <c r="H24" s="341">
        <v>6252</v>
      </c>
      <c r="I24" s="342">
        <v>82.632831086439325</v>
      </c>
      <c r="J24" s="341"/>
      <c r="K24" s="341">
        <v>9514</v>
      </c>
      <c r="L24" s="342">
        <v>39.54445321916954</v>
      </c>
      <c r="M24" s="341">
        <v>7689</v>
      </c>
      <c r="N24" s="342">
        <v>80.81774227454278</v>
      </c>
      <c r="O24" s="341"/>
      <c r="P24" s="341">
        <v>6979</v>
      </c>
      <c r="Q24" s="342">
        <v>29.007855688100086</v>
      </c>
      <c r="R24" s="341">
        <v>5765</v>
      </c>
      <c r="S24" s="342">
        <v>82.604957730333865</v>
      </c>
    </row>
    <row r="25" spans="1:19" s="275" customFormat="1" ht="18" customHeight="1" x14ac:dyDescent="0.2">
      <c r="B25" s="331" t="s">
        <v>47</v>
      </c>
      <c r="C25" s="341">
        <f t="shared" si="0"/>
        <v>9737</v>
      </c>
      <c r="D25" s="342">
        <f t="shared" si="1"/>
        <v>1.7518608011025369</v>
      </c>
      <c r="E25" s="338"/>
      <c r="F25" s="341">
        <v>1548</v>
      </c>
      <c r="G25" s="342">
        <v>15.898120571017769</v>
      </c>
      <c r="H25" s="341">
        <v>1073</v>
      </c>
      <c r="I25" s="342">
        <v>69.315245478036175</v>
      </c>
      <c r="J25" s="341"/>
      <c r="K25" s="341">
        <v>3173</v>
      </c>
      <c r="L25" s="342">
        <v>32.587039129095203</v>
      </c>
      <c r="M25" s="341">
        <v>2019</v>
      </c>
      <c r="N25" s="342">
        <v>63.6306334699023</v>
      </c>
      <c r="O25" s="341"/>
      <c r="P25" s="341">
        <v>5016</v>
      </c>
      <c r="Q25" s="342">
        <v>51.514840299887034</v>
      </c>
      <c r="R25" s="341">
        <v>2911</v>
      </c>
      <c r="S25" s="342">
        <v>58.03429027113237</v>
      </c>
    </row>
    <row r="26" spans="1:19" s="275" customFormat="1" ht="18" customHeight="1" x14ac:dyDescent="0.2">
      <c r="B26" s="331" t="s">
        <v>48</v>
      </c>
      <c r="C26" s="341">
        <f t="shared" si="0"/>
        <v>34508</v>
      </c>
      <c r="D26" s="342">
        <f t="shared" si="1"/>
        <v>6.2086076331977349</v>
      </c>
      <c r="E26" s="338"/>
      <c r="F26" s="341">
        <v>7140</v>
      </c>
      <c r="G26" s="342">
        <v>20.690854294656312</v>
      </c>
      <c r="H26" s="341">
        <v>3832</v>
      </c>
      <c r="I26" s="342">
        <v>53.669467787114847</v>
      </c>
      <c r="J26" s="341"/>
      <c r="K26" s="341">
        <v>12185</v>
      </c>
      <c r="L26" s="342">
        <v>35.310652602295114</v>
      </c>
      <c r="M26" s="341">
        <v>6509</v>
      </c>
      <c r="N26" s="342">
        <v>53.41813705375462</v>
      </c>
      <c r="O26" s="341"/>
      <c r="P26" s="341">
        <v>15183</v>
      </c>
      <c r="Q26" s="342">
        <v>43.998493103048567</v>
      </c>
      <c r="R26" s="341">
        <v>9435</v>
      </c>
      <c r="S26" s="342">
        <v>62.141869195811104</v>
      </c>
    </row>
    <row r="27" spans="1:19" s="275" customFormat="1" ht="18" customHeight="1" x14ac:dyDescent="0.2">
      <c r="B27" s="331" t="s">
        <v>49</v>
      </c>
      <c r="C27" s="341">
        <f t="shared" si="0"/>
        <v>1239</v>
      </c>
      <c r="D27" s="342">
        <f t="shared" si="1"/>
        <v>0.22291830466940982</v>
      </c>
      <c r="E27" s="338"/>
      <c r="F27" s="341">
        <v>516</v>
      </c>
      <c r="G27" s="342">
        <v>41.646489104116228</v>
      </c>
      <c r="H27" s="341">
        <v>190</v>
      </c>
      <c r="I27" s="342">
        <v>36.821705426356587</v>
      </c>
      <c r="J27" s="341"/>
      <c r="K27" s="341">
        <v>715</v>
      </c>
      <c r="L27" s="342">
        <v>57.707828894269575</v>
      </c>
      <c r="M27" s="341">
        <v>264</v>
      </c>
      <c r="N27" s="342">
        <v>36.923076923076927</v>
      </c>
      <c r="O27" s="341"/>
      <c r="P27" s="341">
        <v>8</v>
      </c>
      <c r="Q27" s="342">
        <v>0.64568200161420497</v>
      </c>
      <c r="R27" s="341">
        <v>4</v>
      </c>
      <c r="S27" s="342">
        <v>50</v>
      </c>
    </row>
    <row r="28" spans="1:19" s="275" customFormat="1" ht="18" customHeight="1" x14ac:dyDescent="0.2">
      <c r="B28" s="336" t="s">
        <v>4</v>
      </c>
      <c r="C28" s="343">
        <f t="shared" si="0"/>
        <v>1729</v>
      </c>
      <c r="D28" s="344">
        <f t="shared" si="1"/>
        <v>0.31107808617708599</v>
      </c>
      <c r="E28" s="338"/>
      <c r="F28" s="343">
        <v>658</v>
      </c>
      <c r="G28" s="344">
        <v>38.056680161943319</v>
      </c>
      <c r="H28" s="343">
        <v>635</v>
      </c>
      <c r="I28" s="344">
        <v>96.504559270516722</v>
      </c>
      <c r="J28" s="341"/>
      <c r="K28" s="343">
        <v>669</v>
      </c>
      <c r="L28" s="344">
        <v>38.692886061307114</v>
      </c>
      <c r="M28" s="343">
        <v>646</v>
      </c>
      <c r="N28" s="344">
        <v>96.562032884902834</v>
      </c>
      <c r="O28" s="341"/>
      <c r="P28" s="343">
        <v>402</v>
      </c>
      <c r="Q28" s="344">
        <v>23.250433776749567</v>
      </c>
      <c r="R28" s="343">
        <v>381</v>
      </c>
      <c r="S28" s="344">
        <v>94.776119402985074</v>
      </c>
    </row>
    <row r="29" spans="1:19" s="212" customFormat="1" ht="18" customHeight="1" x14ac:dyDescent="0.2">
      <c r="B29" s="332" t="s">
        <v>3</v>
      </c>
      <c r="C29" s="333">
        <f>SUM(C11:C28)</f>
        <v>555809</v>
      </c>
      <c r="D29" s="334">
        <f t="shared" si="1"/>
        <v>100</v>
      </c>
      <c r="E29" s="349"/>
      <c r="F29" s="333">
        <f>SUM(F11:F28)</f>
        <v>150207</v>
      </c>
      <c r="G29" s="334">
        <f t="shared" ref="G29" si="2">F29/$C29*100</f>
        <v>27.024931226374527</v>
      </c>
      <c r="H29" s="333">
        <f>SUM(H11:H28)</f>
        <v>106470</v>
      </c>
      <c r="I29" s="334">
        <f t="shared" ref="I29" si="3">H29/F29*100</f>
        <v>70.882182588028513</v>
      </c>
      <c r="J29" s="352"/>
      <c r="K29" s="333">
        <f>SUM(K11:K28)</f>
        <v>217155</v>
      </c>
      <c r="L29" s="334">
        <f t="shared" ref="L29" si="4">K29/$C29*100</f>
        <v>39.070076231223318</v>
      </c>
      <c r="M29" s="333">
        <f>SUM(M11:M28)</f>
        <v>154145</v>
      </c>
      <c r="N29" s="334">
        <f t="shared" ref="N29" si="5">M29/K29*100</f>
        <v>70.983859455227844</v>
      </c>
      <c r="O29" s="352"/>
      <c r="P29" s="333">
        <f>SUM(P11:P28)</f>
        <v>188447</v>
      </c>
      <c r="Q29" s="353">
        <f t="shared" ref="Q29" si="6">P29/$C29*100</f>
        <v>33.904992542402155</v>
      </c>
      <c r="R29" s="333">
        <f>SUM(R11:R28)</f>
        <v>140651</v>
      </c>
      <c r="S29" s="353">
        <f t="shared" ref="S29" si="7">R29/P29*100</f>
        <v>74.636900560900415</v>
      </c>
    </row>
    <row r="30" spans="1:19" s="256" customFormat="1" ht="6.75" customHeight="1" x14ac:dyDescent="0.2">
      <c r="B30" s="1147"/>
      <c r="C30" s="1147"/>
      <c r="D30" s="1147"/>
      <c r="E30" s="293"/>
    </row>
    <row r="31" spans="1:19" ht="25.5" customHeight="1" x14ac:dyDescent="0.2">
      <c r="B31" s="1163"/>
      <c r="C31" s="1163"/>
      <c r="D31" s="1163"/>
      <c r="E31" s="1163"/>
      <c r="F31" s="1163"/>
      <c r="G31" s="1163"/>
      <c r="H31" s="1163"/>
      <c r="I31" s="1163"/>
      <c r="J31" s="1163"/>
      <c r="K31" s="1163"/>
      <c r="L31" s="1163"/>
      <c r="M31" s="1163"/>
      <c r="N31" s="1163"/>
      <c r="O31" s="1163"/>
      <c r="P31" s="1163"/>
      <c r="Q31" s="1163"/>
    </row>
    <row r="32" spans="1:19" x14ac:dyDescent="0.2">
      <c r="B32" s="319"/>
      <c r="K32" s="319"/>
    </row>
  </sheetData>
  <mergeCells count="17">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 ref="B4:S4"/>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68</v>
      </c>
    </row>
    <row r="2" spans="1:21" s="205" customFormat="1" ht="49.5" customHeight="1" x14ac:dyDescent="0.2">
      <c r="B2" s="1047"/>
      <c r="C2" s="1047"/>
      <c r="D2" s="1047"/>
      <c r="E2" s="206"/>
      <c r="F2" s="1148"/>
      <c r="G2" s="1148"/>
      <c r="H2" s="1148"/>
      <c r="I2" s="1148"/>
      <c r="J2" s="1148"/>
      <c r="K2" s="1148"/>
      <c r="L2" s="1148"/>
      <c r="M2" s="1148"/>
      <c r="N2" s="1148"/>
      <c r="O2" s="1148"/>
      <c r="P2" s="1148"/>
      <c r="Q2" s="1148"/>
      <c r="S2" s="206"/>
    </row>
    <row r="3" spans="1:21" s="205" customFormat="1" ht="3" customHeight="1" x14ac:dyDescent="0.2">
      <c r="B3" s="206"/>
      <c r="C3" s="206"/>
      <c r="D3" s="206"/>
      <c r="E3" s="206"/>
      <c r="K3" s="206"/>
      <c r="P3" s="206"/>
      <c r="S3" s="206"/>
    </row>
    <row r="4" spans="1:21" s="208" customFormat="1" ht="15" customHeight="1" x14ac:dyDescent="0.2">
      <c r="B4" s="1162" t="s">
        <v>442</v>
      </c>
      <c r="C4" s="1162"/>
      <c r="D4" s="1162"/>
      <c r="E4" s="1162"/>
      <c r="F4" s="1162"/>
      <c r="G4" s="1162"/>
      <c r="H4" s="1162"/>
      <c r="I4" s="1162"/>
      <c r="J4" s="1162"/>
      <c r="K4" s="1162"/>
      <c r="L4" s="1162"/>
      <c r="M4" s="1162"/>
      <c r="N4" s="1162"/>
      <c r="O4" s="1162"/>
      <c r="P4" s="1162"/>
      <c r="Q4" s="1162"/>
      <c r="R4" s="1162"/>
      <c r="S4" s="1162"/>
      <c r="T4" s="314"/>
    </row>
    <row r="5" spans="1:21" s="315" customFormat="1" ht="15" customHeight="1" x14ac:dyDescent="0.2">
      <c r="B5" s="1149" t="str">
        <f>porsaad!B6</f>
        <v>Situación a 30 de noviembre de 2023</v>
      </c>
      <c r="C5" s="1149"/>
      <c r="D5" s="1149"/>
      <c r="E5" s="1149"/>
      <c r="F5" s="1149"/>
      <c r="G5" s="1149"/>
      <c r="H5" s="1149"/>
      <c r="I5" s="1149"/>
      <c r="J5" s="1149"/>
      <c r="K5" s="1149"/>
      <c r="L5" s="1149"/>
      <c r="M5" s="1149"/>
      <c r="N5" s="1149"/>
      <c r="O5" s="1149"/>
      <c r="P5" s="1149"/>
      <c r="Q5" s="1149"/>
      <c r="R5" s="1149"/>
      <c r="S5" s="1149"/>
      <c r="T5" s="316"/>
      <c r="U5" s="91"/>
    </row>
    <row r="6" spans="1:21" s="208" customFormat="1" ht="4.5" customHeight="1" x14ac:dyDescent="0.2"/>
    <row r="7" spans="1:21" s="211" customFormat="1" ht="15" customHeight="1" x14ac:dyDescent="0.2">
      <c r="A7" s="212"/>
      <c r="B7" s="1150" t="s">
        <v>15</v>
      </c>
      <c r="C7" s="1153" t="s">
        <v>68</v>
      </c>
      <c r="D7" s="1154"/>
      <c r="E7" s="347"/>
      <c r="F7" s="1164" t="s">
        <v>34</v>
      </c>
      <c r="G7" s="1165"/>
      <c r="H7" s="1165"/>
      <c r="I7" s="1166"/>
      <c r="J7" s="351"/>
      <c r="K7" s="1164" t="s">
        <v>52</v>
      </c>
      <c r="L7" s="1165"/>
      <c r="M7" s="1165"/>
      <c r="N7" s="1166"/>
      <c r="O7" s="351"/>
      <c r="P7" s="1164" t="s">
        <v>53</v>
      </c>
      <c r="Q7" s="1165"/>
      <c r="R7" s="1165"/>
      <c r="S7" s="1166"/>
    </row>
    <row r="8" spans="1:21" s="211" customFormat="1" ht="37.5" customHeight="1" x14ac:dyDescent="0.2">
      <c r="A8" s="212"/>
      <c r="B8" s="1151"/>
      <c r="C8" s="1155"/>
      <c r="D8" s="1156"/>
      <c r="E8" s="347"/>
      <c r="F8" s="1167" t="s">
        <v>75</v>
      </c>
      <c r="G8" s="1168"/>
      <c r="H8" s="1169" t="s">
        <v>298</v>
      </c>
      <c r="I8" s="1170"/>
      <c r="J8" s="329"/>
      <c r="K8" s="1167" t="s">
        <v>75</v>
      </c>
      <c r="L8" s="1168"/>
      <c r="M8" s="1169" t="s">
        <v>298</v>
      </c>
      <c r="N8" s="1170"/>
      <c r="O8" s="329"/>
      <c r="P8" s="1167" t="s">
        <v>75</v>
      </c>
      <c r="Q8" s="1168"/>
      <c r="R8" s="1169" t="s">
        <v>298</v>
      </c>
      <c r="S8" s="1170"/>
    </row>
    <row r="9" spans="1:21" s="216" customFormat="1" ht="29.25" customHeight="1" x14ac:dyDescent="0.2">
      <c r="A9" s="317"/>
      <c r="B9" s="1152"/>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11</v>
      </c>
      <c r="D11" s="340">
        <f>C11/C$29*100</f>
        <v>0.10995601759296282</v>
      </c>
      <c r="E11" s="338"/>
      <c r="F11" s="335">
        <v>8</v>
      </c>
      <c r="G11" s="340">
        <v>72.727272727272734</v>
      </c>
      <c r="H11" s="335">
        <v>7</v>
      </c>
      <c r="I11" s="340">
        <v>87.5</v>
      </c>
      <c r="J11" s="341"/>
      <c r="K11" s="335">
        <v>3</v>
      </c>
      <c r="L11" s="340">
        <v>27.27272727272727</v>
      </c>
      <c r="M11" s="335">
        <v>3</v>
      </c>
      <c r="N11" s="340">
        <v>100</v>
      </c>
      <c r="O11" s="341"/>
      <c r="P11" s="335">
        <v>0</v>
      </c>
      <c r="Q11" s="340">
        <v>0</v>
      </c>
      <c r="R11" s="335">
        <v>0</v>
      </c>
      <c r="S11" s="340" t="s">
        <v>375</v>
      </c>
    </row>
    <row r="12" spans="1:21" s="275" customFormat="1" ht="18" customHeight="1" x14ac:dyDescent="0.2">
      <c r="A12" s="318"/>
      <c r="B12" s="331" t="s">
        <v>10</v>
      </c>
      <c r="C12" s="341">
        <f t="shared" ref="C12:C28" si="0">F12+K12+P12</f>
        <v>0</v>
      </c>
      <c r="D12" s="342">
        <f t="shared" ref="D12:D29" si="1">C12/C$29*100</f>
        <v>0</v>
      </c>
      <c r="E12" s="338"/>
      <c r="F12" s="341">
        <v>0</v>
      </c>
      <c r="G12" s="342" t="s">
        <v>375</v>
      </c>
      <c r="H12" s="341">
        <v>0</v>
      </c>
      <c r="I12" s="342" t="s">
        <v>375</v>
      </c>
      <c r="J12" s="341"/>
      <c r="K12" s="341">
        <v>0</v>
      </c>
      <c r="L12" s="342" t="s">
        <v>375</v>
      </c>
      <c r="M12" s="341">
        <v>0</v>
      </c>
      <c r="N12" s="342" t="s">
        <v>375</v>
      </c>
      <c r="O12" s="341"/>
      <c r="P12" s="341">
        <v>0</v>
      </c>
      <c r="Q12" s="342" t="s">
        <v>375</v>
      </c>
      <c r="R12" s="341">
        <v>0</v>
      </c>
      <c r="S12" s="342" t="s">
        <v>375</v>
      </c>
    </row>
    <row r="13" spans="1:21" s="275" customFormat="1" ht="18" customHeight="1" x14ac:dyDescent="0.2">
      <c r="A13" s="318"/>
      <c r="B13" s="331" t="s">
        <v>40</v>
      </c>
      <c r="C13" s="341">
        <f t="shared" si="0"/>
        <v>18</v>
      </c>
      <c r="D13" s="342">
        <f t="shared" si="1"/>
        <v>0.1799280287884846</v>
      </c>
      <c r="E13" s="338"/>
      <c r="F13" s="341">
        <v>8</v>
      </c>
      <c r="G13" s="342">
        <v>44.444444444444443</v>
      </c>
      <c r="H13" s="341">
        <v>8</v>
      </c>
      <c r="I13" s="342">
        <v>100</v>
      </c>
      <c r="J13" s="341"/>
      <c r="K13" s="341">
        <v>3</v>
      </c>
      <c r="L13" s="342">
        <v>16.666666666666664</v>
      </c>
      <c r="M13" s="341">
        <v>3</v>
      </c>
      <c r="N13" s="342">
        <v>100</v>
      </c>
      <c r="O13" s="341"/>
      <c r="P13" s="341">
        <v>7</v>
      </c>
      <c r="Q13" s="342">
        <v>38.888888888888893</v>
      </c>
      <c r="R13" s="341">
        <v>7</v>
      </c>
      <c r="S13" s="342">
        <v>100</v>
      </c>
    </row>
    <row r="14" spans="1:21" s="275" customFormat="1" ht="18" customHeight="1" x14ac:dyDescent="0.2">
      <c r="A14" s="318"/>
      <c r="B14" s="331" t="s">
        <v>41</v>
      </c>
      <c r="C14" s="341">
        <f t="shared" si="0"/>
        <v>0</v>
      </c>
      <c r="D14" s="342">
        <f t="shared" si="1"/>
        <v>0</v>
      </c>
      <c r="E14" s="338"/>
      <c r="F14" s="341">
        <v>0</v>
      </c>
      <c r="G14" s="342" t="s">
        <v>375</v>
      </c>
      <c r="H14" s="341">
        <v>0</v>
      </c>
      <c r="I14" s="342" t="s">
        <v>375</v>
      </c>
      <c r="J14" s="341"/>
      <c r="K14" s="341">
        <v>0</v>
      </c>
      <c r="L14" s="342" t="s">
        <v>375</v>
      </c>
      <c r="M14" s="341">
        <v>0</v>
      </c>
      <c r="N14" s="342" t="s">
        <v>375</v>
      </c>
      <c r="O14" s="341"/>
      <c r="P14" s="341">
        <v>0</v>
      </c>
      <c r="Q14" s="342" t="s">
        <v>375</v>
      </c>
      <c r="R14" s="341">
        <v>0</v>
      </c>
      <c r="S14" s="342" t="s">
        <v>375</v>
      </c>
    </row>
    <row r="15" spans="1:21" s="275" customFormat="1" ht="18" customHeight="1" x14ac:dyDescent="0.2">
      <c r="A15" s="318"/>
      <c r="B15" s="331" t="s">
        <v>9</v>
      </c>
      <c r="C15" s="341">
        <f t="shared" si="0"/>
        <v>0</v>
      </c>
      <c r="D15" s="342">
        <f t="shared" si="1"/>
        <v>0</v>
      </c>
      <c r="E15" s="338"/>
      <c r="F15" s="341">
        <v>0</v>
      </c>
      <c r="G15" s="342" t="s">
        <v>375</v>
      </c>
      <c r="H15" s="341">
        <v>0</v>
      </c>
      <c r="I15" s="342" t="s">
        <v>375</v>
      </c>
      <c r="J15" s="341"/>
      <c r="K15" s="341">
        <v>0</v>
      </c>
      <c r="L15" s="342" t="s">
        <v>375</v>
      </c>
      <c r="M15" s="341">
        <v>0</v>
      </c>
      <c r="N15" s="342" t="s">
        <v>375</v>
      </c>
      <c r="O15" s="341"/>
      <c r="P15" s="341">
        <v>0</v>
      </c>
      <c r="Q15" s="342" t="s">
        <v>375</v>
      </c>
      <c r="R15" s="341">
        <v>0</v>
      </c>
      <c r="S15" s="342" t="s">
        <v>375</v>
      </c>
    </row>
    <row r="16" spans="1:21" s="275" customFormat="1" ht="18" customHeight="1" x14ac:dyDescent="0.2">
      <c r="A16" s="318"/>
      <c r="B16" s="331" t="s">
        <v>8</v>
      </c>
      <c r="C16" s="341">
        <f t="shared" si="0"/>
        <v>0</v>
      </c>
      <c r="D16" s="342">
        <f t="shared" si="1"/>
        <v>0</v>
      </c>
      <c r="E16" s="338"/>
      <c r="F16" s="341">
        <v>0</v>
      </c>
      <c r="G16" s="342" t="s">
        <v>375</v>
      </c>
      <c r="H16" s="341">
        <v>0</v>
      </c>
      <c r="I16" s="342" t="s">
        <v>375</v>
      </c>
      <c r="J16" s="341"/>
      <c r="K16" s="341">
        <v>0</v>
      </c>
      <c r="L16" s="342" t="s">
        <v>375</v>
      </c>
      <c r="M16" s="341">
        <v>0</v>
      </c>
      <c r="N16" s="342" t="s">
        <v>375</v>
      </c>
      <c r="O16" s="341"/>
      <c r="P16" s="341">
        <v>0</v>
      </c>
      <c r="Q16" s="342" t="s">
        <v>375</v>
      </c>
      <c r="R16" s="341">
        <v>0</v>
      </c>
      <c r="S16" s="342" t="s">
        <v>375</v>
      </c>
    </row>
    <row r="17" spans="1:19" s="275" customFormat="1" ht="18" customHeight="1" x14ac:dyDescent="0.2">
      <c r="A17" s="318"/>
      <c r="B17" s="331" t="s">
        <v>7</v>
      </c>
      <c r="C17" s="341">
        <f t="shared" si="0"/>
        <v>2241</v>
      </c>
      <c r="D17" s="342">
        <f t="shared" si="1"/>
        <v>22.401039584166334</v>
      </c>
      <c r="E17" s="338"/>
      <c r="F17" s="341">
        <v>571</v>
      </c>
      <c r="G17" s="342">
        <v>25.479696564033915</v>
      </c>
      <c r="H17" s="341">
        <v>471</v>
      </c>
      <c r="I17" s="342">
        <v>82.486865148861639</v>
      </c>
      <c r="J17" s="341"/>
      <c r="K17" s="341">
        <v>741</v>
      </c>
      <c r="L17" s="342">
        <v>33.065595716198125</v>
      </c>
      <c r="M17" s="341">
        <v>582</v>
      </c>
      <c r="N17" s="342">
        <v>78.542510121457482</v>
      </c>
      <c r="O17" s="341"/>
      <c r="P17" s="341">
        <v>929</v>
      </c>
      <c r="Q17" s="342">
        <v>41.45470771976796</v>
      </c>
      <c r="R17" s="341">
        <v>731</v>
      </c>
      <c r="S17" s="342">
        <v>78.68675995694295</v>
      </c>
    </row>
    <row r="18" spans="1:19" s="275" customFormat="1" ht="18" customHeight="1" x14ac:dyDescent="0.2">
      <c r="A18" s="318"/>
      <c r="B18" s="331" t="s">
        <v>43</v>
      </c>
      <c r="C18" s="341">
        <f t="shared" si="0"/>
        <v>21</v>
      </c>
      <c r="D18" s="342">
        <f t="shared" si="1"/>
        <v>0.20991603358656541</v>
      </c>
      <c r="E18" s="338"/>
      <c r="F18" s="341">
        <v>13</v>
      </c>
      <c r="G18" s="342">
        <v>61.904761904761905</v>
      </c>
      <c r="H18" s="341">
        <v>9</v>
      </c>
      <c r="I18" s="342">
        <v>69.230769230769226</v>
      </c>
      <c r="J18" s="341"/>
      <c r="K18" s="341">
        <v>5</v>
      </c>
      <c r="L18" s="342">
        <v>23.809523809523807</v>
      </c>
      <c r="M18" s="341">
        <v>3</v>
      </c>
      <c r="N18" s="342">
        <v>60</v>
      </c>
      <c r="O18" s="341"/>
      <c r="P18" s="341">
        <v>3</v>
      </c>
      <c r="Q18" s="342">
        <v>14.285714285714285</v>
      </c>
      <c r="R18" s="341">
        <v>3</v>
      </c>
      <c r="S18" s="342">
        <v>100</v>
      </c>
    </row>
    <row r="19" spans="1:19" s="275" customFormat="1" ht="18" customHeight="1" x14ac:dyDescent="0.2">
      <c r="A19" s="318"/>
      <c r="B19" s="331" t="s">
        <v>44</v>
      </c>
      <c r="C19" s="341">
        <f t="shared" si="0"/>
        <v>98</v>
      </c>
      <c r="D19" s="342">
        <f t="shared" si="1"/>
        <v>0.97960815673730517</v>
      </c>
      <c r="E19" s="338"/>
      <c r="F19" s="341">
        <v>70</v>
      </c>
      <c r="G19" s="342">
        <v>71.428571428571431</v>
      </c>
      <c r="H19" s="341">
        <v>64</v>
      </c>
      <c r="I19" s="342">
        <v>91.428571428571431</v>
      </c>
      <c r="J19" s="341"/>
      <c r="K19" s="341">
        <v>21</v>
      </c>
      <c r="L19" s="342">
        <v>21.428571428571427</v>
      </c>
      <c r="M19" s="341">
        <v>21</v>
      </c>
      <c r="N19" s="342">
        <v>100</v>
      </c>
      <c r="O19" s="341"/>
      <c r="P19" s="341">
        <v>7</v>
      </c>
      <c r="Q19" s="342">
        <v>7.1428571428571423</v>
      </c>
      <c r="R19" s="341">
        <v>7</v>
      </c>
      <c r="S19" s="342">
        <v>100</v>
      </c>
    </row>
    <row r="20" spans="1:19" s="275" customFormat="1" ht="18" customHeight="1" x14ac:dyDescent="0.2">
      <c r="A20" s="318"/>
      <c r="B20" s="331" t="s">
        <v>6</v>
      </c>
      <c r="C20" s="341">
        <f t="shared" si="0"/>
        <v>517</v>
      </c>
      <c r="D20" s="342">
        <f t="shared" si="1"/>
        <v>5.1679328268692526</v>
      </c>
      <c r="E20" s="338"/>
      <c r="F20" s="341">
        <v>191</v>
      </c>
      <c r="G20" s="342">
        <v>36.943907156673113</v>
      </c>
      <c r="H20" s="341">
        <v>135</v>
      </c>
      <c r="I20" s="342">
        <v>70.680628272251312</v>
      </c>
      <c r="J20" s="341"/>
      <c r="K20" s="341">
        <v>231</v>
      </c>
      <c r="L20" s="342">
        <v>44.680851063829785</v>
      </c>
      <c r="M20" s="341">
        <v>186</v>
      </c>
      <c r="N20" s="342">
        <v>80.519480519480524</v>
      </c>
      <c r="O20" s="341"/>
      <c r="P20" s="341">
        <v>95</v>
      </c>
      <c r="Q20" s="342">
        <v>18.375241779497099</v>
      </c>
      <c r="R20" s="341">
        <v>73</v>
      </c>
      <c r="S20" s="342">
        <v>76.84210526315789</v>
      </c>
    </row>
    <row r="21" spans="1:19" s="275" customFormat="1" ht="18" customHeight="1" x14ac:dyDescent="0.2">
      <c r="A21" s="318"/>
      <c r="B21" s="331" t="s">
        <v>5</v>
      </c>
      <c r="C21" s="341">
        <f t="shared" si="0"/>
        <v>0</v>
      </c>
      <c r="D21" s="342">
        <f t="shared" si="1"/>
        <v>0</v>
      </c>
      <c r="E21" s="338"/>
      <c r="F21" s="341">
        <v>0</v>
      </c>
      <c r="G21" s="342" t="s">
        <v>375</v>
      </c>
      <c r="H21" s="341">
        <v>0</v>
      </c>
      <c r="I21" s="342" t="s">
        <v>375</v>
      </c>
      <c r="J21" s="341"/>
      <c r="K21" s="341">
        <v>0</v>
      </c>
      <c r="L21" s="342" t="s">
        <v>375</v>
      </c>
      <c r="M21" s="341">
        <v>0</v>
      </c>
      <c r="N21" s="342" t="s">
        <v>375</v>
      </c>
      <c r="O21" s="341"/>
      <c r="P21" s="341">
        <v>0</v>
      </c>
      <c r="Q21" s="342" t="s">
        <v>375</v>
      </c>
      <c r="R21" s="341">
        <v>0</v>
      </c>
      <c r="S21" s="342" t="s">
        <v>375</v>
      </c>
    </row>
    <row r="22" spans="1:19" s="275" customFormat="1" ht="18" customHeight="1" x14ac:dyDescent="0.2">
      <c r="A22" s="318"/>
      <c r="B22" s="331" t="s">
        <v>38</v>
      </c>
      <c r="C22" s="341">
        <f t="shared" si="0"/>
        <v>128</v>
      </c>
      <c r="D22" s="342">
        <f t="shared" si="1"/>
        <v>1.2794882047181129</v>
      </c>
      <c r="E22" s="338"/>
      <c r="F22" s="341">
        <v>83</v>
      </c>
      <c r="G22" s="342">
        <v>64.84375</v>
      </c>
      <c r="H22" s="341">
        <v>77</v>
      </c>
      <c r="I22" s="342">
        <v>92.771084337349393</v>
      </c>
      <c r="J22" s="341"/>
      <c r="K22" s="341">
        <v>42</v>
      </c>
      <c r="L22" s="342">
        <v>32.8125</v>
      </c>
      <c r="M22" s="341">
        <v>37</v>
      </c>
      <c r="N22" s="342">
        <v>88.095238095238088</v>
      </c>
      <c r="O22" s="341"/>
      <c r="P22" s="341">
        <v>3</v>
      </c>
      <c r="Q22" s="342">
        <v>2.34375</v>
      </c>
      <c r="R22" s="341">
        <v>3</v>
      </c>
      <c r="S22" s="342">
        <v>100</v>
      </c>
    </row>
    <row r="23" spans="1:19" s="275" customFormat="1" ht="18" customHeight="1" x14ac:dyDescent="0.2">
      <c r="A23" s="318"/>
      <c r="B23" s="331" t="s">
        <v>45</v>
      </c>
      <c r="C23" s="341">
        <f t="shared" si="0"/>
        <v>84</v>
      </c>
      <c r="D23" s="342">
        <f t="shared" si="1"/>
        <v>0.83966413434626164</v>
      </c>
      <c r="E23" s="338"/>
      <c r="F23" s="341">
        <v>68</v>
      </c>
      <c r="G23" s="342">
        <v>80.952380952380949</v>
      </c>
      <c r="H23" s="341">
        <v>57</v>
      </c>
      <c r="I23" s="342">
        <v>83.82352941176471</v>
      </c>
      <c r="J23" s="341"/>
      <c r="K23" s="341">
        <v>16</v>
      </c>
      <c r="L23" s="342">
        <v>19.047619047619047</v>
      </c>
      <c r="M23" s="341">
        <v>15</v>
      </c>
      <c r="N23" s="342">
        <v>93.75</v>
      </c>
      <c r="O23" s="341"/>
      <c r="P23" s="341">
        <v>0</v>
      </c>
      <c r="Q23" s="342">
        <v>0</v>
      </c>
      <c r="R23" s="341">
        <v>0</v>
      </c>
      <c r="S23" s="342" t="s">
        <v>375</v>
      </c>
    </row>
    <row r="24" spans="1:19" s="275" customFormat="1" ht="18" customHeight="1" x14ac:dyDescent="0.2">
      <c r="A24" s="318">
        <v>47094</v>
      </c>
      <c r="B24" s="331" t="s">
        <v>46</v>
      </c>
      <c r="C24" s="341">
        <f t="shared" si="0"/>
        <v>3</v>
      </c>
      <c r="D24" s="342">
        <f t="shared" si="1"/>
        <v>2.9988004798080767E-2</v>
      </c>
      <c r="E24" s="338"/>
      <c r="F24" s="341">
        <v>2</v>
      </c>
      <c r="G24" s="342">
        <v>66.666666666666657</v>
      </c>
      <c r="H24" s="341">
        <v>1</v>
      </c>
      <c r="I24" s="342">
        <v>50</v>
      </c>
      <c r="J24" s="341"/>
      <c r="K24" s="341">
        <v>0</v>
      </c>
      <c r="L24" s="342">
        <v>0</v>
      </c>
      <c r="M24" s="341">
        <v>0</v>
      </c>
      <c r="N24" s="342" t="s">
        <v>375</v>
      </c>
      <c r="O24" s="341"/>
      <c r="P24" s="341">
        <v>1</v>
      </c>
      <c r="Q24" s="342">
        <v>33.333333333333329</v>
      </c>
      <c r="R24" s="341">
        <v>1</v>
      </c>
      <c r="S24" s="342">
        <v>100</v>
      </c>
    </row>
    <row r="25" spans="1:19" s="275" customFormat="1" ht="18" customHeight="1" x14ac:dyDescent="0.2">
      <c r="B25" s="331" t="s">
        <v>47</v>
      </c>
      <c r="C25" s="341">
        <f t="shared" si="0"/>
        <v>33</v>
      </c>
      <c r="D25" s="342">
        <f t="shared" si="1"/>
        <v>0.32986805277888848</v>
      </c>
      <c r="E25" s="338"/>
      <c r="F25" s="341">
        <v>10</v>
      </c>
      <c r="G25" s="342">
        <v>30.303030303030305</v>
      </c>
      <c r="H25" s="341">
        <v>8</v>
      </c>
      <c r="I25" s="342">
        <v>80</v>
      </c>
      <c r="J25" s="341"/>
      <c r="K25" s="341">
        <v>14</v>
      </c>
      <c r="L25" s="342">
        <v>42.424242424242422</v>
      </c>
      <c r="M25" s="341">
        <v>8</v>
      </c>
      <c r="N25" s="342">
        <v>57.142857142857139</v>
      </c>
      <c r="O25" s="341"/>
      <c r="P25" s="341">
        <v>9</v>
      </c>
      <c r="Q25" s="342">
        <v>27.27272727272727</v>
      </c>
      <c r="R25" s="341">
        <v>5</v>
      </c>
      <c r="S25" s="342">
        <v>55.555555555555557</v>
      </c>
    </row>
    <row r="26" spans="1:19" s="275" customFormat="1" ht="18" customHeight="1" x14ac:dyDescent="0.2">
      <c r="B26" s="331" t="s">
        <v>48</v>
      </c>
      <c r="C26" s="341">
        <f t="shared" si="0"/>
        <v>6850</v>
      </c>
      <c r="D26" s="342">
        <f t="shared" si="1"/>
        <v>68.472610955617753</v>
      </c>
      <c r="E26" s="338"/>
      <c r="F26" s="341">
        <v>2101</v>
      </c>
      <c r="G26" s="342">
        <v>30.671532846715326</v>
      </c>
      <c r="H26" s="341">
        <v>903</v>
      </c>
      <c r="I26" s="342">
        <v>42.979533555449784</v>
      </c>
      <c r="J26" s="341"/>
      <c r="K26" s="341">
        <v>2366</v>
      </c>
      <c r="L26" s="342">
        <v>34.540145985401459</v>
      </c>
      <c r="M26" s="341">
        <v>811</v>
      </c>
      <c r="N26" s="342">
        <v>34.277261200338124</v>
      </c>
      <c r="O26" s="341"/>
      <c r="P26" s="341">
        <v>2383</v>
      </c>
      <c r="Q26" s="342">
        <v>34.788321167883211</v>
      </c>
      <c r="R26" s="341">
        <v>920</v>
      </c>
      <c r="S26" s="342">
        <v>38.60679815358791</v>
      </c>
    </row>
    <row r="27" spans="1:19" s="275" customFormat="1" ht="18" customHeight="1" x14ac:dyDescent="0.2">
      <c r="B27" s="331" t="s">
        <v>49</v>
      </c>
      <c r="C27" s="341">
        <f t="shared" si="0"/>
        <v>0</v>
      </c>
      <c r="D27" s="342">
        <f t="shared" si="1"/>
        <v>0</v>
      </c>
      <c r="E27" s="338"/>
      <c r="F27" s="341">
        <v>0</v>
      </c>
      <c r="G27" s="342" t="s">
        <v>375</v>
      </c>
      <c r="H27" s="341">
        <v>0</v>
      </c>
      <c r="I27" s="342" t="s">
        <v>375</v>
      </c>
      <c r="J27" s="341"/>
      <c r="K27" s="341">
        <v>0</v>
      </c>
      <c r="L27" s="342" t="s">
        <v>375</v>
      </c>
      <c r="M27" s="341">
        <v>0</v>
      </c>
      <c r="N27" s="342" t="s">
        <v>375</v>
      </c>
      <c r="O27" s="341"/>
      <c r="P27" s="341">
        <v>0</v>
      </c>
      <c r="Q27" s="342" t="s">
        <v>375</v>
      </c>
      <c r="R27" s="341">
        <v>0</v>
      </c>
      <c r="S27" s="342" t="s">
        <v>375</v>
      </c>
    </row>
    <row r="28" spans="1:19" s="275" customFormat="1" ht="18" customHeight="1" x14ac:dyDescent="0.2">
      <c r="B28" s="336" t="s">
        <v>4</v>
      </c>
      <c r="C28" s="343">
        <f t="shared" si="0"/>
        <v>0</v>
      </c>
      <c r="D28" s="344">
        <f t="shared" si="1"/>
        <v>0</v>
      </c>
      <c r="E28" s="338"/>
      <c r="F28" s="343">
        <v>0</v>
      </c>
      <c r="G28" s="344" t="s">
        <v>375</v>
      </c>
      <c r="H28" s="343">
        <v>0</v>
      </c>
      <c r="I28" s="344" t="s">
        <v>375</v>
      </c>
      <c r="J28" s="341"/>
      <c r="K28" s="343">
        <v>0</v>
      </c>
      <c r="L28" s="344" t="s">
        <v>375</v>
      </c>
      <c r="M28" s="343">
        <v>0</v>
      </c>
      <c r="N28" s="344" t="s">
        <v>375</v>
      </c>
      <c r="O28" s="341"/>
      <c r="P28" s="343">
        <v>0</v>
      </c>
      <c r="Q28" s="344" t="s">
        <v>375</v>
      </c>
      <c r="R28" s="343">
        <v>0</v>
      </c>
      <c r="S28" s="344" t="s">
        <v>375</v>
      </c>
    </row>
    <row r="29" spans="1:19" s="212" customFormat="1" ht="18" customHeight="1" x14ac:dyDescent="0.2">
      <c r="B29" s="332" t="s">
        <v>3</v>
      </c>
      <c r="C29" s="333">
        <f>SUM(C11:C28)</f>
        <v>10004</v>
      </c>
      <c r="D29" s="334">
        <f t="shared" si="1"/>
        <v>100</v>
      </c>
      <c r="E29" s="349"/>
      <c r="F29" s="333">
        <f>SUM(F11:F28)</f>
        <v>3125</v>
      </c>
      <c r="G29" s="334">
        <f t="shared" ref="G29" si="2">F29/$C29*100</f>
        <v>31.237504998000798</v>
      </c>
      <c r="H29" s="333">
        <f>SUM(H11:H28)</f>
        <v>1740</v>
      </c>
      <c r="I29" s="334">
        <f t="shared" ref="I29" si="3">H29/F29*100</f>
        <v>55.679999999999993</v>
      </c>
      <c r="J29" s="352"/>
      <c r="K29" s="333">
        <f>SUM(K11:K28)</f>
        <v>3442</v>
      </c>
      <c r="L29" s="334">
        <f t="shared" ref="L29" si="4">K29/$C29*100</f>
        <v>34.406237504997996</v>
      </c>
      <c r="M29" s="333">
        <f>SUM(M11:M28)</f>
        <v>1669</v>
      </c>
      <c r="N29" s="334">
        <f t="shared" ref="N29" si="5">M29/K29*100</f>
        <v>48.489250435793139</v>
      </c>
      <c r="O29" s="352"/>
      <c r="P29" s="333">
        <f>SUM(P11:P28)</f>
        <v>3437</v>
      </c>
      <c r="Q29" s="353">
        <f t="shared" ref="Q29" si="6">P29/$C29*100</f>
        <v>34.356257497001195</v>
      </c>
      <c r="R29" s="333">
        <f>SUM(R11:R28)</f>
        <v>1750</v>
      </c>
      <c r="S29" s="353">
        <f t="shared" ref="S29" si="7">R29/P29*100</f>
        <v>50.916496945010181</v>
      </c>
    </row>
    <row r="30" spans="1:19" s="256" customFormat="1" ht="6.75" customHeight="1" x14ac:dyDescent="0.2">
      <c r="B30" s="1147"/>
      <c r="C30" s="1147"/>
      <c r="D30" s="1147"/>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7"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46" t="s">
        <v>451</v>
      </c>
      <c r="C3" s="1046"/>
      <c r="D3" s="1046"/>
      <c r="E3" s="1046"/>
      <c r="F3" s="1046"/>
      <c r="G3" s="1046"/>
      <c r="H3" s="1046"/>
      <c r="I3" s="1046"/>
      <c r="J3" s="1046"/>
      <c r="K3" s="1046"/>
      <c r="L3" s="1046"/>
      <c r="M3" s="1046"/>
      <c r="N3" s="1046"/>
      <c r="O3" s="1046"/>
      <c r="P3" s="1046"/>
    </row>
    <row r="4" spans="1:21" s="635" customFormat="1" x14ac:dyDescent="0.2">
      <c r="B4" s="1049" t="str">
        <f>porsaad!B6</f>
        <v>Situación a 30 de noviembre de 2023</v>
      </c>
      <c r="C4" s="1049"/>
      <c r="D4" s="1049"/>
      <c r="E4" s="1049"/>
      <c r="F4" s="1049"/>
      <c r="G4" s="1049"/>
      <c r="H4" s="1049"/>
      <c r="I4" s="1049"/>
      <c r="J4" s="1049"/>
      <c r="K4" s="1049"/>
      <c r="L4" s="1049"/>
      <c r="M4" s="1049"/>
      <c r="N4" s="1049"/>
      <c r="O4" s="1049"/>
      <c r="P4" s="1049"/>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72" t="s">
        <v>209</v>
      </c>
      <c r="D6" s="1173"/>
      <c r="E6" s="1173"/>
      <c r="F6" s="1173"/>
      <c r="G6" s="1173"/>
      <c r="H6" s="1173"/>
      <c r="I6" s="1173"/>
      <c r="J6" s="1173"/>
      <c r="K6" s="1173"/>
      <c r="L6" s="1173"/>
      <c r="M6" s="1173"/>
      <c r="N6" s="1173"/>
      <c r="O6" s="1173"/>
      <c r="P6" s="1174"/>
    </row>
    <row r="7" spans="1:21" s="635" customFormat="1" ht="57" customHeight="1" x14ac:dyDescent="0.2">
      <c r="B7" s="1175" t="s">
        <v>15</v>
      </c>
      <c r="C7" s="1171" t="s">
        <v>3</v>
      </c>
      <c r="D7" s="1171"/>
      <c r="E7" s="1171" t="s">
        <v>210</v>
      </c>
      <c r="F7" s="1171"/>
      <c r="G7" s="1171" t="s">
        <v>211</v>
      </c>
      <c r="H7" s="1171"/>
      <c r="I7" s="1171" t="s">
        <v>212</v>
      </c>
      <c r="J7" s="1171"/>
      <c r="K7" s="1171" t="s">
        <v>213</v>
      </c>
      <c r="L7" s="1171"/>
      <c r="M7" s="1171" t="s">
        <v>214</v>
      </c>
      <c r="N7" s="1171"/>
      <c r="O7" s="1171" t="s">
        <v>215</v>
      </c>
      <c r="P7" s="1171"/>
    </row>
    <row r="8" spans="1:21" s="640" customFormat="1" ht="12" customHeight="1" x14ac:dyDescent="0.2">
      <c r="B8" s="1176"/>
      <c r="C8" s="658" t="s">
        <v>12</v>
      </c>
      <c r="D8" s="658" t="s">
        <v>31</v>
      </c>
      <c r="E8" s="994"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4758</v>
      </c>
      <c r="D9" s="661">
        <f>IFERROR(C9/$C9*100,"-")</f>
        <v>100</v>
      </c>
      <c r="E9" s="656">
        <v>0</v>
      </c>
      <c r="F9" s="660">
        <v>0</v>
      </c>
      <c r="G9" s="667">
        <v>4527</v>
      </c>
      <c r="H9" s="661">
        <v>95.145018915510718</v>
      </c>
      <c r="I9" s="667">
        <v>231</v>
      </c>
      <c r="J9" s="661">
        <v>4.8549810844892818</v>
      </c>
      <c r="K9" s="667">
        <v>0</v>
      </c>
      <c r="L9" s="661">
        <v>0</v>
      </c>
      <c r="M9" s="659">
        <v>0</v>
      </c>
      <c r="N9" s="660">
        <v>0</v>
      </c>
      <c r="O9" s="667">
        <v>0</v>
      </c>
      <c r="P9" s="661">
        <f>IFERROR(O9/$C9*100,"-")</f>
        <v>0</v>
      </c>
      <c r="R9" s="1006"/>
    </row>
    <row r="10" spans="1:21" s="644" customFormat="1" ht="16.5" customHeight="1" x14ac:dyDescent="0.2">
      <c r="A10" s="644">
        <v>2</v>
      </c>
      <c r="B10" s="671" t="s">
        <v>10</v>
      </c>
      <c r="C10" s="668">
        <f t="shared" ref="C10:C26" si="0">E10+G10+I10+K10+M10+O10</f>
        <v>8382</v>
      </c>
      <c r="D10" s="662">
        <f t="shared" ref="D10:D26" si="1">IFERROR(C10/$C10*100,"-")</f>
        <v>100</v>
      </c>
      <c r="E10" s="656">
        <v>4</v>
      </c>
      <c r="F10" s="657">
        <v>4.7721307563827246E-2</v>
      </c>
      <c r="G10" s="668">
        <v>6664</v>
      </c>
      <c r="H10" s="662">
        <v>79.503698401336194</v>
      </c>
      <c r="I10" s="668">
        <v>1714</v>
      </c>
      <c r="J10" s="662">
        <v>20.448580291099976</v>
      </c>
      <c r="K10" s="668">
        <v>0</v>
      </c>
      <c r="L10" s="662">
        <v>0</v>
      </c>
      <c r="M10" s="656">
        <v>0</v>
      </c>
      <c r="N10" s="657">
        <v>0</v>
      </c>
      <c r="O10" s="668">
        <v>0</v>
      </c>
      <c r="P10" s="662">
        <f t="shared" ref="P10" si="2">IFERROR(O10/$C10*100,"-")</f>
        <v>0</v>
      </c>
      <c r="R10" s="1006"/>
    </row>
    <row r="11" spans="1:21" s="644" customFormat="1" ht="16.5" customHeight="1" x14ac:dyDescent="0.2">
      <c r="A11" s="644">
        <v>3</v>
      </c>
      <c r="B11" s="671" t="s">
        <v>40</v>
      </c>
      <c r="C11" s="668">
        <f t="shared" si="0"/>
        <v>4479</v>
      </c>
      <c r="D11" s="662">
        <f t="shared" si="1"/>
        <v>100</v>
      </c>
      <c r="E11" s="656">
        <v>252</v>
      </c>
      <c r="F11" s="657">
        <v>5.6262558606831883</v>
      </c>
      <c r="G11" s="668">
        <v>2770</v>
      </c>
      <c r="H11" s="662">
        <v>61.844161643223941</v>
      </c>
      <c r="I11" s="668">
        <v>369</v>
      </c>
      <c r="J11" s="662">
        <v>8.2384460817146685</v>
      </c>
      <c r="K11" s="668">
        <v>900</v>
      </c>
      <c r="L11" s="662">
        <v>20.093770931011388</v>
      </c>
      <c r="M11" s="656">
        <v>188</v>
      </c>
      <c r="N11" s="657">
        <v>4.1973654833668235</v>
      </c>
      <c r="O11" s="668">
        <v>0</v>
      </c>
      <c r="P11" s="662">
        <f t="shared" ref="P11" si="3">IFERROR(O11/$C11*100,"-")</f>
        <v>0</v>
      </c>
      <c r="R11" s="1006"/>
    </row>
    <row r="12" spans="1:21" s="644" customFormat="1" ht="16.5" customHeight="1" x14ac:dyDescent="0.2">
      <c r="A12" s="644">
        <v>4</v>
      </c>
      <c r="B12" s="671" t="s">
        <v>41</v>
      </c>
      <c r="C12" s="668">
        <f t="shared" si="0"/>
        <v>806</v>
      </c>
      <c r="D12" s="662">
        <f t="shared" si="1"/>
        <v>100</v>
      </c>
      <c r="E12" s="656">
        <v>0</v>
      </c>
      <c r="F12" s="657">
        <v>0</v>
      </c>
      <c r="G12" s="668">
        <v>661</v>
      </c>
      <c r="H12" s="662">
        <v>82.009925558312659</v>
      </c>
      <c r="I12" s="668">
        <v>145</v>
      </c>
      <c r="J12" s="662">
        <v>17.990074441687344</v>
      </c>
      <c r="K12" s="668">
        <v>0</v>
      </c>
      <c r="L12" s="662">
        <v>0</v>
      </c>
      <c r="M12" s="656">
        <v>0</v>
      </c>
      <c r="N12" s="657">
        <v>0</v>
      </c>
      <c r="O12" s="668">
        <v>0</v>
      </c>
      <c r="P12" s="662">
        <f t="shared" ref="P12" si="4">IFERROR(O12/$C12*100,"-")</f>
        <v>0</v>
      </c>
      <c r="R12" s="1006"/>
    </row>
    <row r="13" spans="1:21" s="644" customFormat="1" ht="16.5" customHeight="1" x14ac:dyDescent="0.2">
      <c r="A13" s="644">
        <v>5</v>
      </c>
      <c r="B13" s="671" t="s">
        <v>9</v>
      </c>
      <c r="C13" s="668">
        <f t="shared" si="0"/>
        <v>13815</v>
      </c>
      <c r="D13" s="662">
        <f t="shared" si="1"/>
        <v>100</v>
      </c>
      <c r="E13" s="656">
        <v>9194</v>
      </c>
      <c r="F13" s="657">
        <v>66.550850524791898</v>
      </c>
      <c r="G13" s="668">
        <v>1451</v>
      </c>
      <c r="H13" s="662">
        <v>10.503076366268548</v>
      </c>
      <c r="I13" s="668">
        <v>1068</v>
      </c>
      <c r="J13" s="662">
        <v>7.7307274701411508</v>
      </c>
      <c r="K13" s="668">
        <v>2098</v>
      </c>
      <c r="L13" s="662">
        <v>15.186391603329714</v>
      </c>
      <c r="M13" s="656">
        <v>4</v>
      </c>
      <c r="N13" s="657">
        <v>2.8954035468693448E-2</v>
      </c>
      <c r="O13" s="668">
        <v>0</v>
      </c>
      <c r="P13" s="662">
        <f t="shared" ref="P13" si="5">IFERROR(O13/$C13*100,"-")</f>
        <v>0</v>
      </c>
      <c r="R13" s="1006"/>
    </row>
    <row r="14" spans="1:21" s="644" customFormat="1" ht="16.5" customHeight="1" x14ac:dyDescent="0.2">
      <c r="A14" s="644">
        <v>6</v>
      </c>
      <c r="B14" s="671" t="s">
        <v>8</v>
      </c>
      <c r="C14" s="668">
        <f t="shared" si="0"/>
        <v>165</v>
      </c>
      <c r="D14" s="662">
        <f t="shared" si="1"/>
        <v>100</v>
      </c>
      <c r="E14" s="656">
        <v>0</v>
      </c>
      <c r="F14" s="657">
        <v>0</v>
      </c>
      <c r="G14" s="668">
        <v>165</v>
      </c>
      <c r="H14" s="662">
        <v>100</v>
      </c>
      <c r="I14" s="668">
        <v>0</v>
      </c>
      <c r="J14" s="662">
        <v>0</v>
      </c>
      <c r="K14" s="668">
        <v>0</v>
      </c>
      <c r="L14" s="662">
        <v>0</v>
      </c>
      <c r="M14" s="656">
        <v>0</v>
      </c>
      <c r="N14" s="657">
        <v>0</v>
      </c>
      <c r="O14" s="668">
        <v>0</v>
      </c>
      <c r="P14" s="662">
        <f t="shared" ref="P14" si="6">IFERROR(O14/$C14*100,"-")</f>
        <v>0</v>
      </c>
      <c r="R14" s="1006"/>
    </row>
    <row r="15" spans="1:21" s="646" customFormat="1" ht="16.5" customHeight="1" x14ac:dyDescent="0.2">
      <c r="A15" s="646">
        <v>7</v>
      </c>
      <c r="B15" s="671" t="s">
        <v>7</v>
      </c>
      <c r="C15" s="668">
        <f t="shared" si="0"/>
        <v>52085</v>
      </c>
      <c r="D15" s="662">
        <f t="shared" si="1"/>
        <v>100</v>
      </c>
      <c r="E15" s="656">
        <v>12271</v>
      </c>
      <c r="F15" s="657">
        <v>23.559566093884996</v>
      </c>
      <c r="G15" s="668">
        <v>20730</v>
      </c>
      <c r="H15" s="662">
        <v>39.800326389555536</v>
      </c>
      <c r="I15" s="668">
        <v>13459</v>
      </c>
      <c r="J15" s="662">
        <v>25.840453105500622</v>
      </c>
      <c r="K15" s="668">
        <v>5625</v>
      </c>
      <c r="L15" s="662">
        <v>10.799654411058846</v>
      </c>
      <c r="M15" s="656">
        <v>0</v>
      </c>
      <c r="N15" s="657">
        <v>0</v>
      </c>
      <c r="O15" s="668">
        <v>0</v>
      </c>
      <c r="P15" s="662">
        <f t="shared" ref="P15" si="7">IFERROR(O15/$C15*100,"-")</f>
        <v>0</v>
      </c>
      <c r="R15" s="1006"/>
    </row>
    <row r="16" spans="1:21" s="646" customFormat="1" ht="16.5" customHeight="1" x14ac:dyDescent="0.2">
      <c r="A16" s="646">
        <v>8</v>
      </c>
      <c r="B16" s="671" t="s">
        <v>43</v>
      </c>
      <c r="C16" s="668">
        <f t="shared" si="0"/>
        <v>10433</v>
      </c>
      <c r="D16" s="662">
        <f t="shared" si="1"/>
        <v>100</v>
      </c>
      <c r="E16" s="656">
        <v>928</v>
      </c>
      <c r="F16" s="657">
        <v>8.8948528706987435</v>
      </c>
      <c r="G16" s="668">
        <v>7332</v>
      </c>
      <c r="H16" s="662">
        <v>70.277005655132754</v>
      </c>
      <c r="I16" s="668">
        <v>430</v>
      </c>
      <c r="J16" s="662">
        <v>4.1215374293108402</v>
      </c>
      <c r="K16" s="668">
        <v>1743</v>
      </c>
      <c r="L16" s="662">
        <v>16.706604044857663</v>
      </c>
      <c r="M16" s="656">
        <v>0</v>
      </c>
      <c r="N16" s="657">
        <v>0</v>
      </c>
      <c r="O16" s="668">
        <v>0</v>
      </c>
      <c r="P16" s="662">
        <f t="shared" ref="P16" si="8">IFERROR(O16/$C16*100,"-")</f>
        <v>0</v>
      </c>
      <c r="R16" s="1006"/>
    </row>
    <row r="17" spans="1:18" s="646" customFormat="1" ht="16.5" customHeight="1" x14ac:dyDescent="0.2">
      <c r="A17" s="646">
        <v>9</v>
      </c>
      <c r="B17" s="671" t="s">
        <v>44</v>
      </c>
      <c r="C17" s="668">
        <f t="shared" si="0"/>
        <v>23833</v>
      </c>
      <c r="D17" s="662">
        <f t="shared" si="1"/>
        <v>100</v>
      </c>
      <c r="E17" s="656">
        <v>10590</v>
      </c>
      <c r="F17" s="657">
        <v>44.434187890739729</v>
      </c>
      <c r="G17" s="668">
        <v>11374</v>
      </c>
      <c r="H17" s="662">
        <v>47.723744388033403</v>
      </c>
      <c r="I17" s="668">
        <v>1869</v>
      </c>
      <c r="J17" s="662">
        <v>7.8420677212268695</v>
      </c>
      <c r="K17" s="668">
        <v>0</v>
      </c>
      <c r="L17" s="662">
        <v>0</v>
      </c>
      <c r="M17" s="656">
        <v>0</v>
      </c>
      <c r="N17" s="657">
        <v>0</v>
      </c>
      <c r="O17" s="668">
        <v>0</v>
      </c>
      <c r="P17" s="662">
        <f t="shared" ref="P17" si="9">IFERROR(O17/$C17*100,"-")</f>
        <v>0</v>
      </c>
      <c r="R17" s="1006"/>
    </row>
    <row r="18" spans="1:18" s="646" customFormat="1" ht="16.5" customHeight="1" x14ac:dyDescent="0.2">
      <c r="A18" s="646">
        <v>10</v>
      </c>
      <c r="B18" s="671" t="s">
        <v>6</v>
      </c>
      <c r="C18" s="668">
        <f t="shared" si="0"/>
        <v>22593</v>
      </c>
      <c r="D18" s="662">
        <f t="shared" si="1"/>
        <v>100</v>
      </c>
      <c r="E18" s="656">
        <v>11937</v>
      </c>
      <c r="F18" s="657">
        <v>52.834948877971058</v>
      </c>
      <c r="G18" s="668">
        <v>8399</v>
      </c>
      <c r="H18" s="662">
        <v>37.175231266321433</v>
      </c>
      <c r="I18" s="668">
        <v>780</v>
      </c>
      <c r="J18" s="662">
        <v>3.4523967600584253</v>
      </c>
      <c r="K18" s="668">
        <v>1477</v>
      </c>
      <c r="L18" s="662">
        <v>6.5374230956490944</v>
      </c>
      <c r="M18" s="656">
        <v>0</v>
      </c>
      <c r="N18" s="657">
        <v>0</v>
      </c>
      <c r="O18" s="668">
        <v>0</v>
      </c>
      <c r="P18" s="662">
        <f t="shared" ref="P18" si="10">IFERROR(O18/$C18*100,"-")</f>
        <v>0</v>
      </c>
      <c r="R18" s="1006"/>
    </row>
    <row r="19" spans="1:18" s="644" customFormat="1" ht="16.5" customHeight="1" x14ac:dyDescent="0.2">
      <c r="A19" s="644">
        <v>11</v>
      </c>
      <c r="B19" s="671" t="s">
        <v>5</v>
      </c>
      <c r="C19" s="668">
        <f t="shared" si="0"/>
        <v>18818</v>
      </c>
      <c r="D19" s="662">
        <f t="shared" si="1"/>
        <v>100</v>
      </c>
      <c r="E19" s="656">
        <v>14023</v>
      </c>
      <c r="F19" s="657">
        <v>74.519077479009454</v>
      </c>
      <c r="G19" s="668">
        <v>2796</v>
      </c>
      <c r="H19" s="662">
        <v>14.858114571155276</v>
      </c>
      <c r="I19" s="668">
        <v>796</v>
      </c>
      <c r="J19" s="662">
        <v>4.2299925603145923</v>
      </c>
      <c r="K19" s="668">
        <v>1203</v>
      </c>
      <c r="L19" s="662">
        <v>6.3928153895206714</v>
      </c>
      <c r="M19" s="656">
        <v>0</v>
      </c>
      <c r="N19" s="657">
        <v>0</v>
      </c>
      <c r="O19" s="668">
        <v>0</v>
      </c>
      <c r="P19" s="662">
        <f t="shared" ref="P19" si="11">IFERROR(O19/$C19*100,"-")</f>
        <v>0</v>
      </c>
      <c r="R19" s="1006"/>
    </row>
    <row r="20" spans="1:18" s="644" customFormat="1" ht="16.5" customHeight="1" x14ac:dyDescent="0.2">
      <c r="A20" s="644">
        <v>12</v>
      </c>
      <c r="B20" s="671" t="s">
        <v>38</v>
      </c>
      <c r="C20" s="668">
        <f t="shared" si="0"/>
        <v>14864</v>
      </c>
      <c r="D20" s="662">
        <f t="shared" si="1"/>
        <v>100</v>
      </c>
      <c r="E20" s="656">
        <v>2652</v>
      </c>
      <c r="F20" s="657">
        <v>17.841765339074271</v>
      </c>
      <c r="G20" s="668">
        <v>6298</v>
      </c>
      <c r="H20" s="662">
        <v>42.370828848223894</v>
      </c>
      <c r="I20" s="668">
        <v>3370</v>
      </c>
      <c r="J20" s="662">
        <v>22.672228202368139</v>
      </c>
      <c r="K20" s="668">
        <v>2544</v>
      </c>
      <c r="L20" s="662">
        <v>17.115177610333692</v>
      </c>
      <c r="M20" s="656">
        <v>0</v>
      </c>
      <c r="N20" s="657">
        <v>0</v>
      </c>
      <c r="O20" s="668">
        <v>0</v>
      </c>
      <c r="P20" s="662">
        <f t="shared" ref="P20" si="12">IFERROR(O20/$C20*100,"-")</f>
        <v>0</v>
      </c>
      <c r="R20" s="1006"/>
    </row>
    <row r="21" spans="1:18" s="644" customFormat="1" ht="16.5" customHeight="1" x14ac:dyDescent="0.2">
      <c r="A21" s="644">
        <v>13</v>
      </c>
      <c r="B21" s="671" t="s">
        <v>45</v>
      </c>
      <c r="C21" s="668">
        <f t="shared" si="0"/>
        <v>25958</v>
      </c>
      <c r="D21" s="662">
        <f t="shared" si="1"/>
        <v>100</v>
      </c>
      <c r="E21" s="656">
        <v>3079</v>
      </c>
      <c r="F21" s="657">
        <v>11.861468526080591</v>
      </c>
      <c r="G21" s="668">
        <v>14843</v>
      </c>
      <c r="H21" s="662">
        <v>57.180830572463215</v>
      </c>
      <c r="I21" s="668">
        <v>2071</v>
      </c>
      <c r="J21" s="662">
        <v>7.9782725941906163</v>
      </c>
      <c r="K21" s="668">
        <v>5965</v>
      </c>
      <c r="L21" s="662">
        <v>22.979428307265586</v>
      </c>
      <c r="M21" s="656">
        <v>0</v>
      </c>
      <c r="N21" s="657">
        <v>0</v>
      </c>
      <c r="O21" s="668">
        <v>0</v>
      </c>
      <c r="P21" s="662">
        <f t="shared" ref="P21" si="13">IFERROR(O21/$C21*100,"-")</f>
        <v>0</v>
      </c>
      <c r="R21" s="1006"/>
    </row>
    <row r="22" spans="1:18" s="644" customFormat="1" ht="16.5" customHeight="1" x14ac:dyDescent="0.2">
      <c r="A22" s="644">
        <v>14</v>
      </c>
      <c r="B22" s="671" t="s">
        <v>46</v>
      </c>
      <c r="C22" s="668">
        <f t="shared" si="0"/>
        <v>1164</v>
      </c>
      <c r="D22" s="662">
        <f t="shared" si="1"/>
        <v>100</v>
      </c>
      <c r="E22" s="656">
        <v>38</v>
      </c>
      <c r="F22" s="657">
        <v>3.264604810996564</v>
      </c>
      <c r="G22" s="668">
        <v>597</v>
      </c>
      <c r="H22" s="662">
        <v>51.288659793814432</v>
      </c>
      <c r="I22" s="668">
        <v>196</v>
      </c>
      <c r="J22" s="662">
        <v>16.838487972508592</v>
      </c>
      <c r="K22" s="668">
        <v>333</v>
      </c>
      <c r="L22" s="662">
        <v>28.60824742268041</v>
      </c>
      <c r="M22" s="656">
        <v>0</v>
      </c>
      <c r="N22" s="657">
        <v>0</v>
      </c>
      <c r="O22" s="668">
        <v>0</v>
      </c>
      <c r="P22" s="662">
        <f t="shared" ref="P22" si="14">IFERROR(O22/$C22*100,"-")</f>
        <v>0</v>
      </c>
      <c r="R22" s="1006"/>
    </row>
    <row r="23" spans="1:18" s="644" customFormat="1" ht="16.5" customHeight="1" x14ac:dyDescent="0.2">
      <c r="A23" s="644">
        <v>15</v>
      </c>
      <c r="B23" s="671" t="s">
        <v>47</v>
      </c>
      <c r="C23" s="668">
        <f t="shared" si="0"/>
        <v>2850</v>
      </c>
      <c r="D23" s="662">
        <f t="shared" si="1"/>
        <v>100</v>
      </c>
      <c r="E23" s="656">
        <v>1552</v>
      </c>
      <c r="F23" s="657">
        <v>54.456140350877192</v>
      </c>
      <c r="G23" s="668">
        <v>902</v>
      </c>
      <c r="H23" s="662">
        <v>31.649122807017545</v>
      </c>
      <c r="I23" s="668">
        <v>280</v>
      </c>
      <c r="J23" s="662">
        <v>9.8245614035087723</v>
      </c>
      <c r="K23" s="668">
        <v>116</v>
      </c>
      <c r="L23" s="662">
        <v>4.0701754385964914</v>
      </c>
      <c r="M23" s="656">
        <v>0</v>
      </c>
      <c r="N23" s="657">
        <v>0</v>
      </c>
      <c r="O23" s="668">
        <v>0</v>
      </c>
      <c r="P23" s="662">
        <f t="shared" ref="P23" si="15">IFERROR(O23/$C23*100,"-")</f>
        <v>0</v>
      </c>
      <c r="R23" s="1006"/>
    </row>
    <row r="24" spans="1:18" s="644" customFormat="1" ht="16.5" customHeight="1" x14ac:dyDescent="0.2">
      <c r="A24" s="644">
        <v>16</v>
      </c>
      <c r="B24" s="671" t="s">
        <v>48</v>
      </c>
      <c r="C24" s="668">
        <f t="shared" si="0"/>
        <v>1401</v>
      </c>
      <c r="D24" s="662">
        <f t="shared" si="1"/>
        <v>100</v>
      </c>
      <c r="E24" s="656">
        <v>0</v>
      </c>
      <c r="F24" s="657">
        <v>0</v>
      </c>
      <c r="G24" s="668">
        <v>1395</v>
      </c>
      <c r="H24" s="662">
        <v>99.571734475374726</v>
      </c>
      <c r="I24" s="668">
        <v>6</v>
      </c>
      <c r="J24" s="662">
        <v>0.42826552462526768</v>
      </c>
      <c r="K24" s="668">
        <v>0</v>
      </c>
      <c r="L24" s="662">
        <v>0</v>
      </c>
      <c r="M24" s="656">
        <v>0</v>
      </c>
      <c r="N24" s="657">
        <v>0</v>
      </c>
      <c r="O24" s="668">
        <v>0</v>
      </c>
      <c r="P24" s="662">
        <f t="shared" ref="P24" si="16">IFERROR(O24/$C24*100,"-")</f>
        <v>0</v>
      </c>
      <c r="R24" s="1006"/>
    </row>
    <row r="25" spans="1:18" s="644" customFormat="1" ht="16.5" customHeight="1" x14ac:dyDescent="0.2">
      <c r="A25" s="644">
        <v>17</v>
      </c>
      <c r="B25" s="671" t="s">
        <v>49</v>
      </c>
      <c r="C25" s="668">
        <f>E25+G25+I25+K25+M25+O25</f>
        <v>861</v>
      </c>
      <c r="D25" s="662">
        <f t="shared" si="1"/>
        <v>100</v>
      </c>
      <c r="E25" s="656">
        <v>0</v>
      </c>
      <c r="F25" s="657">
        <v>0</v>
      </c>
      <c r="G25" s="668">
        <v>813</v>
      </c>
      <c r="H25" s="662">
        <v>94.42508710801394</v>
      </c>
      <c r="I25" s="668">
        <v>47</v>
      </c>
      <c r="J25" s="662">
        <v>5.4587688734030202</v>
      </c>
      <c r="K25" s="668">
        <v>0</v>
      </c>
      <c r="L25" s="662">
        <v>0</v>
      </c>
      <c r="M25" s="656">
        <v>1</v>
      </c>
      <c r="N25" s="657">
        <v>0.11614401858304298</v>
      </c>
      <c r="O25" s="668">
        <v>0</v>
      </c>
      <c r="P25" s="662">
        <f t="shared" ref="P25" si="17">IFERROR(O25/$C25*100,"-")</f>
        <v>0</v>
      </c>
      <c r="R25" s="1006"/>
    </row>
    <row r="26" spans="1:18" s="644" customFormat="1" ht="16.5" customHeight="1" x14ac:dyDescent="0.2">
      <c r="B26" s="671" t="s">
        <v>4</v>
      </c>
      <c r="C26" s="668">
        <f t="shared" si="0"/>
        <v>4</v>
      </c>
      <c r="D26" s="662">
        <f t="shared" si="1"/>
        <v>100</v>
      </c>
      <c r="E26" s="656">
        <v>1</v>
      </c>
      <c r="F26" s="657">
        <v>25</v>
      </c>
      <c r="G26" s="668">
        <v>3</v>
      </c>
      <c r="H26" s="662">
        <v>75</v>
      </c>
      <c r="I26" s="668">
        <v>0</v>
      </c>
      <c r="J26" s="662">
        <v>0</v>
      </c>
      <c r="K26" s="668">
        <v>0</v>
      </c>
      <c r="L26" s="662">
        <v>0</v>
      </c>
      <c r="M26" s="656">
        <v>0</v>
      </c>
      <c r="N26" s="657">
        <v>0</v>
      </c>
      <c r="O26" s="668">
        <v>0</v>
      </c>
      <c r="P26" s="662">
        <f t="shared" ref="P26" si="18">IFERROR(O26/$C26*100,"-")</f>
        <v>0</v>
      </c>
      <c r="R26" s="1006"/>
    </row>
    <row r="27" spans="1:18" s="642" customFormat="1" ht="14.25" x14ac:dyDescent="0.2">
      <c r="B27" s="663" t="s">
        <v>3</v>
      </c>
      <c r="C27" s="669">
        <f>SUM(C9:C26)</f>
        <v>207269</v>
      </c>
      <c r="D27" s="666">
        <f>C27/$C27*100</f>
        <v>100</v>
      </c>
      <c r="E27" s="664">
        <f>SUM(E9:E26)</f>
        <v>66521</v>
      </c>
      <c r="F27" s="665">
        <f>E27/$C27*100</f>
        <v>32.094042041984089</v>
      </c>
      <c r="G27" s="669">
        <f>SUM(G9:G26)</f>
        <v>91720</v>
      </c>
      <c r="H27" s="666">
        <f>G27/$C27*100</f>
        <v>44.251672946750361</v>
      </c>
      <c r="I27" s="669">
        <f>SUM(I9:I26)</f>
        <v>26831</v>
      </c>
      <c r="J27" s="666">
        <f>I27/$C27*100</f>
        <v>12.945013484891616</v>
      </c>
      <c r="K27" s="669">
        <f>SUM(K9:K26)</f>
        <v>22004</v>
      </c>
      <c r="L27" s="666">
        <f>K27/$C27*100</f>
        <v>10.616155816837058</v>
      </c>
      <c r="M27" s="664">
        <f>SUM(M9:M26)</f>
        <v>193</v>
      </c>
      <c r="N27" s="665">
        <f>M27/$C27*100</f>
        <v>9.3115709536882016E-2</v>
      </c>
      <c r="O27" s="669">
        <f>SUM(O9:O26)</f>
        <v>0</v>
      </c>
      <c r="P27" s="666">
        <f>O27/$C27*100</f>
        <v>0</v>
      </c>
    </row>
    <row r="28" spans="1:18"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8" s="650" customFormat="1" hidden="1" x14ac:dyDescent="0.2">
      <c r="A29" s="639">
        <v>19</v>
      </c>
      <c r="B29" s="639" t="s">
        <v>50</v>
      </c>
      <c r="C29" s="649"/>
      <c r="D29" s="649"/>
      <c r="E29" s="649"/>
      <c r="F29" s="649"/>
      <c r="G29" s="649"/>
      <c r="H29" s="649"/>
      <c r="I29" s="649"/>
      <c r="K29" s="649"/>
      <c r="L29" s="649"/>
      <c r="M29" s="649"/>
      <c r="N29" s="649"/>
      <c r="O29" s="649"/>
      <c r="P29" s="649"/>
    </row>
    <row r="30" spans="1:18" hidden="1" x14ac:dyDescent="0.2">
      <c r="C30" s="652"/>
      <c r="D30" s="652"/>
      <c r="E30" s="652"/>
      <c r="F30" s="652"/>
      <c r="G30" s="652"/>
      <c r="H30" s="652"/>
      <c r="I30" s="652"/>
      <c r="J30" s="652"/>
      <c r="K30" s="652"/>
      <c r="L30" s="652"/>
      <c r="M30" s="652"/>
      <c r="N30" s="652"/>
      <c r="O30" s="652"/>
      <c r="P30" s="652"/>
    </row>
    <row r="31" spans="1:18" hidden="1" x14ac:dyDescent="0.2">
      <c r="B31" s="653"/>
      <c r="C31" s="654"/>
      <c r="D31" s="654"/>
      <c r="E31" s="654"/>
      <c r="F31" s="654"/>
      <c r="G31" s="654"/>
      <c r="M31" s="653"/>
      <c r="N31" s="653"/>
    </row>
    <row r="32" spans="1:18"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x14ac:dyDescent="0.2">
      <c r="B41" s="653"/>
      <c r="D41" s="653"/>
      <c r="M41" s="653"/>
      <c r="N41" s="653"/>
    </row>
    <row r="42" spans="2:14" x14ac:dyDescent="0.2">
      <c r="B42" s="653"/>
      <c r="D42" s="653"/>
      <c r="M42" s="653"/>
      <c r="N42" s="653"/>
    </row>
    <row r="43" spans="2:14" x14ac:dyDescent="0.2">
      <c r="B43" s="653"/>
      <c r="D43" s="653"/>
      <c r="M43" s="653"/>
      <c r="N43" s="653"/>
    </row>
    <row r="44" spans="2:14" x14ac:dyDescent="0.2">
      <c r="D44" s="653"/>
      <c r="M44" s="653"/>
      <c r="N44" s="653"/>
    </row>
    <row r="45" spans="2:14" x14ac:dyDescent="0.2">
      <c r="D45" s="653"/>
      <c r="M45" s="653"/>
      <c r="N45" s="653"/>
    </row>
    <row r="46" spans="2:14" x14ac:dyDescent="0.2">
      <c r="D46" s="653"/>
      <c r="M46" s="653"/>
      <c r="N46" s="653"/>
    </row>
    <row r="47" spans="2:14" x14ac:dyDescent="0.2">
      <c r="D47" s="653"/>
      <c r="M47" s="653"/>
      <c r="N47" s="653"/>
    </row>
    <row r="48" spans="2:14" x14ac:dyDescent="0.2">
      <c r="D48" s="653"/>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35</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46" t="s">
        <v>454</v>
      </c>
      <c r="C3" s="1046"/>
      <c r="D3" s="1046"/>
      <c r="E3" s="1046"/>
      <c r="F3" s="1046"/>
      <c r="G3" s="1046"/>
      <c r="H3" s="1046"/>
      <c r="I3" s="1046"/>
      <c r="J3" s="1046"/>
      <c r="K3" s="1046"/>
      <c r="L3" s="1046"/>
      <c r="M3" s="1046"/>
      <c r="N3" s="1046"/>
      <c r="O3" s="1046"/>
      <c r="P3" s="1046"/>
    </row>
    <row r="4" spans="1:21" s="635" customFormat="1" x14ac:dyDescent="0.2">
      <c r="B4" s="1049" t="str">
        <f>porsaad!B6</f>
        <v>Situación a 30 de noviembre de 2023</v>
      </c>
      <c r="C4" s="1049"/>
      <c r="D4" s="1049"/>
      <c r="E4" s="1049"/>
      <c r="F4" s="1049"/>
      <c r="G4" s="1049"/>
      <c r="H4" s="1049"/>
      <c r="I4" s="1049"/>
      <c r="J4" s="1049"/>
      <c r="K4" s="1049"/>
      <c r="L4" s="1049"/>
      <c r="M4" s="1049"/>
      <c r="N4" s="1049"/>
      <c r="O4" s="1049"/>
      <c r="P4" s="1049"/>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72" t="s">
        <v>209</v>
      </c>
      <c r="D6" s="1173"/>
      <c r="E6" s="1173"/>
      <c r="F6" s="1173"/>
      <c r="G6" s="1173"/>
      <c r="H6" s="1173"/>
      <c r="I6" s="1173"/>
      <c r="J6" s="1173"/>
      <c r="K6" s="1173"/>
      <c r="L6" s="1173"/>
      <c r="M6" s="1173"/>
      <c r="N6" s="1173"/>
      <c r="O6" s="1173"/>
      <c r="P6" s="1174"/>
    </row>
    <row r="7" spans="1:21" s="635" customFormat="1" ht="57" customHeight="1" x14ac:dyDescent="0.2">
      <c r="B7" s="1175" t="s">
        <v>15</v>
      </c>
      <c r="C7" s="1171" t="s">
        <v>3</v>
      </c>
      <c r="D7" s="1171"/>
      <c r="E7" s="1171" t="s">
        <v>210</v>
      </c>
      <c r="F7" s="1171"/>
      <c r="G7" s="1171" t="s">
        <v>211</v>
      </c>
      <c r="H7" s="1171"/>
      <c r="I7" s="1171" t="s">
        <v>212</v>
      </c>
      <c r="J7" s="1171"/>
      <c r="K7" s="1171" t="s">
        <v>213</v>
      </c>
      <c r="L7" s="1171"/>
      <c r="M7" s="1171" t="s">
        <v>214</v>
      </c>
      <c r="N7" s="1171"/>
      <c r="O7" s="1171" t="s">
        <v>215</v>
      </c>
      <c r="P7" s="1171"/>
    </row>
    <row r="8" spans="1:21" s="640" customFormat="1" ht="12" customHeight="1" x14ac:dyDescent="0.2">
      <c r="B8" s="1176"/>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2717</v>
      </c>
      <c r="D9" s="661">
        <f>IFERROR(C9/$C9*100,"-")</f>
        <v>100</v>
      </c>
      <c r="E9" s="659">
        <v>0</v>
      </c>
      <c r="F9" s="660">
        <v>0</v>
      </c>
      <c r="G9" s="667">
        <v>2639</v>
      </c>
      <c r="H9" s="661">
        <v>97.129186602870803</v>
      </c>
      <c r="I9" s="667">
        <v>78</v>
      </c>
      <c r="J9" s="661">
        <v>2.8708133971291865</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3481</v>
      </c>
      <c r="D10" s="662">
        <f t="shared" ref="D10:D26" si="1">IFERROR(C10/$C10*100,"-")</f>
        <v>100</v>
      </c>
      <c r="E10" s="656">
        <v>1</v>
      </c>
      <c r="F10" s="657">
        <v>2.8727377190462512E-2</v>
      </c>
      <c r="G10" s="668">
        <v>3254</v>
      </c>
      <c r="H10" s="662">
        <v>93.47888537776501</v>
      </c>
      <c r="I10" s="668">
        <v>226</v>
      </c>
      <c r="J10" s="662">
        <v>6.4923872450445268</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1635</v>
      </c>
      <c r="D11" s="662">
        <f t="shared" si="1"/>
        <v>100</v>
      </c>
      <c r="E11" s="656">
        <v>78</v>
      </c>
      <c r="F11" s="657">
        <v>4.7706422018348622</v>
      </c>
      <c r="G11" s="668">
        <v>1432</v>
      </c>
      <c r="H11" s="662">
        <v>87.584097859327215</v>
      </c>
      <c r="I11" s="668">
        <v>105</v>
      </c>
      <c r="J11" s="662">
        <v>6.4220183486238538</v>
      </c>
      <c r="K11" s="668">
        <v>4</v>
      </c>
      <c r="L11" s="662">
        <v>0.24464831804281345</v>
      </c>
      <c r="M11" s="656">
        <v>16</v>
      </c>
      <c r="N11" s="657">
        <v>0.9785932721712538</v>
      </c>
      <c r="O11" s="668">
        <v>0</v>
      </c>
      <c r="P11" s="662">
        <f t="shared" si="2"/>
        <v>0</v>
      </c>
      <c r="R11" s="645"/>
    </row>
    <row r="12" spans="1:21" s="644" customFormat="1" ht="16.5" customHeight="1" x14ac:dyDescent="0.2">
      <c r="A12" s="644">
        <v>4</v>
      </c>
      <c r="B12" s="671" t="s">
        <v>41</v>
      </c>
      <c r="C12" s="668">
        <f t="shared" si="0"/>
        <v>392</v>
      </c>
      <c r="D12" s="662">
        <f t="shared" si="1"/>
        <v>100</v>
      </c>
      <c r="E12" s="656">
        <v>0</v>
      </c>
      <c r="F12" s="657">
        <v>0</v>
      </c>
      <c r="G12" s="668">
        <v>360</v>
      </c>
      <c r="H12" s="662">
        <v>91.83673469387756</v>
      </c>
      <c r="I12" s="668">
        <v>32</v>
      </c>
      <c r="J12" s="662">
        <v>8.1632653061224492</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3953</v>
      </c>
      <c r="D13" s="662">
        <f t="shared" si="1"/>
        <v>100</v>
      </c>
      <c r="E13" s="656">
        <v>2339</v>
      </c>
      <c r="F13" s="657">
        <v>59.170250442701743</v>
      </c>
      <c r="G13" s="668">
        <v>938</v>
      </c>
      <c r="H13" s="662">
        <v>23.728813559322035</v>
      </c>
      <c r="I13" s="668">
        <v>252</v>
      </c>
      <c r="J13" s="662">
        <v>6.3749051353402475</v>
      </c>
      <c r="K13" s="668">
        <v>423</v>
      </c>
      <c r="L13" s="662">
        <v>10.700733620035416</v>
      </c>
      <c r="M13" s="656">
        <v>1</v>
      </c>
      <c r="N13" s="657">
        <v>2.5297242600556536E-2</v>
      </c>
      <c r="O13" s="668">
        <v>0</v>
      </c>
      <c r="P13" s="662">
        <f t="shared" si="2"/>
        <v>0</v>
      </c>
      <c r="R13" s="645"/>
    </row>
    <row r="14" spans="1:21" s="644" customFormat="1" ht="16.5" customHeight="1" x14ac:dyDescent="0.2">
      <c r="A14" s="644">
        <v>6</v>
      </c>
      <c r="B14" s="671" t="s">
        <v>8</v>
      </c>
      <c r="C14" s="668">
        <f t="shared" si="0"/>
        <v>85</v>
      </c>
      <c r="D14" s="662">
        <f t="shared" si="1"/>
        <v>100</v>
      </c>
      <c r="E14" s="656">
        <v>0</v>
      </c>
      <c r="F14" s="657">
        <v>0</v>
      </c>
      <c r="G14" s="668">
        <v>85</v>
      </c>
      <c r="H14" s="662">
        <v>100</v>
      </c>
      <c r="I14" s="668">
        <v>0</v>
      </c>
      <c r="J14" s="662">
        <v>0</v>
      </c>
      <c r="K14" s="668">
        <v>0</v>
      </c>
      <c r="L14" s="662">
        <v>0</v>
      </c>
      <c r="M14" s="656">
        <v>0</v>
      </c>
      <c r="N14" s="657">
        <v>0</v>
      </c>
      <c r="O14" s="668">
        <v>0</v>
      </c>
      <c r="P14" s="662">
        <f t="shared" si="2"/>
        <v>0</v>
      </c>
    </row>
    <row r="15" spans="1:21" s="646" customFormat="1" ht="16.5" customHeight="1" x14ac:dyDescent="0.2">
      <c r="A15" s="646">
        <v>7</v>
      </c>
      <c r="B15" s="671" t="s">
        <v>7</v>
      </c>
      <c r="C15" s="668">
        <f t="shared" si="0"/>
        <v>16706</v>
      </c>
      <c r="D15" s="662">
        <f t="shared" si="1"/>
        <v>100</v>
      </c>
      <c r="E15" s="656">
        <v>1938</v>
      </c>
      <c r="F15" s="657">
        <v>11.600622530827248</v>
      </c>
      <c r="G15" s="668">
        <v>11276</v>
      </c>
      <c r="H15" s="662">
        <v>67.496707769663587</v>
      </c>
      <c r="I15" s="668">
        <v>1651</v>
      </c>
      <c r="J15" s="662">
        <v>9.8826768825571651</v>
      </c>
      <c r="K15" s="668">
        <v>1841</v>
      </c>
      <c r="L15" s="662">
        <v>11.019992816951993</v>
      </c>
      <c r="M15" s="656">
        <v>0</v>
      </c>
      <c r="N15" s="657">
        <v>0</v>
      </c>
      <c r="O15" s="668">
        <v>0</v>
      </c>
      <c r="P15" s="662">
        <f t="shared" si="2"/>
        <v>0</v>
      </c>
    </row>
    <row r="16" spans="1:21" s="646" customFormat="1" ht="16.5" customHeight="1" x14ac:dyDescent="0.2">
      <c r="A16" s="646">
        <v>8</v>
      </c>
      <c r="B16" s="671" t="s">
        <v>43</v>
      </c>
      <c r="C16" s="668">
        <f t="shared" si="0"/>
        <v>3676</v>
      </c>
      <c r="D16" s="662">
        <f t="shared" si="1"/>
        <v>100</v>
      </c>
      <c r="E16" s="656">
        <v>173</v>
      </c>
      <c r="F16" s="657">
        <v>4.7062023939064206</v>
      </c>
      <c r="G16" s="668">
        <v>2840</v>
      </c>
      <c r="H16" s="662">
        <v>77.25788900979326</v>
      </c>
      <c r="I16" s="668">
        <v>144</v>
      </c>
      <c r="J16" s="662">
        <v>3.9173014145810661</v>
      </c>
      <c r="K16" s="668">
        <v>519</v>
      </c>
      <c r="L16" s="662">
        <v>14.118607181719259</v>
      </c>
      <c r="M16" s="656">
        <v>0</v>
      </c>
      <c r="N16" s="657">
        <v>0</v>
      </c>
      <c r="O16" s="668">
        <v>0</v>
      </c>
      <c r="P16" s="662">
        <f t="shared" si="2"/>
        <v>0</v>
      </c>
    </row>
    <row r="17" spans="1:16" s="646" customFormat="1" ht="16.5" customHeight="1" x14ac:dyDescent="0.2">
      <c r="A17" s="646">
        <v>9</v>
      </c>
      <c r="B17" s="671" t="s">
        <v>44</v>
      </c>
      <c r="C17" s="668">
        <f t="shared" si="0"/>
        <v>5788</v>
      </c>
      <c r="D17" s="662">
        <f t="shared" si="1"/>
        <v>100</v>
      </c>
      <c r="E17" s="656">
        <v>970</v>
      </c>
      <c r="F17" s="657">
        <v>16.758811333794057</v>
      </c>
      <c r="G17" s="668">
        <v>4503</v>
      </c>
      <c r="H17" s="662">
        <v>77.79889426399447</v>
      </c>
      <c r="I17" s="668">
        <v>315</v>
      </c>
      <c r="J17" s="662">
        <v>5.4422944022114716</v>
      </c>
      <c r="K17" s="668">
        <v>0</v>
      </c>
      <c r="L17" s="662">
        <v>0</v>
      </c>
      <c r="M17" s="656">
        <v>0</v>
      </c>
      <c r="N17" s="657">
        <v>0</v>
      </c>
      <c r="O17" s="668">
        <v>0</v>
      </c>
      <c r="P17" s="662">
        <f t="shared" si="2"/>
        <v>0</v>
      </c>
    </row>
    <row r="18" spans="1:16" s="646" customFormat="1" ht="16.5" customHeight="1" x14ac:dyDescent="0.2">
      <c r="A18" s="646">
        <v>10</v>
      </c>
      <c r="B18" s="671" t="s">
        <v>6</v>
      </c>
      <c r="C18" s="668">
        <f t="shared" si="0"/>
        <v>7448</v>
      </c>
      <c r="D18" s="662">
        <f t="shared" si="1"/>
        <v>100</v>
      </c>
      <c r="E18" s="656">
        <v>2752</v>
      </c>
      <c r="F18" s="657">
        <v>36.949516648764771</v>
      </c>
      <c r="G18" s="668">
        <v>3735</v>
      </c>
      <c r="H18" s="662">
        <v>50.147690655209452</v>
      </c>
      <c r="I18" s="668">
        <v>422</v>
      </c>
      <c r="J18" s="662">
        <v>5.6659505907626206</v>
      </c>
      <c r="K18" s="668">
        <v>539</v>
      </c>
      <c r="L18" s="662">
        <v>7.2368421052631584</v>
      </c>
      <c r="M18" s="656">
        <v>0</v>
      </c>
      <c r="N18" s="657">
        <v>0</v>
      </c>
      <c r="O18" s="668">
        <v>0</v>
      </c>
      <c r="P18" s="662">
        <f t="shared" si="2"/>
        <v>0</v>
      </c>
    </row>
    <row r="19" spans="1:16" s="644" customFormat="1" ht="16.5" customHeight="1" x14ac:dyDescent="0.2">
      <c r="A19" s="644">
        <v>11</v>
      </c>
      <c r="B19" s="671" t="s">
        <v>5</v>
      </c>
      <c r="C19" s="668">
        <f t="shared" si="0"/>
        <v>5978</v>
      </c>
      <c r="D19" s="662">
        <f t="shared" si="1"/>
        <v>100</v>
      </c>
      <c r="E19" s="656">
        <v>3813</v>
      </c>
      <c r="F19" s="657">
        <v>63.783874205419878</v>
      </c>
      <c r="G19" s="668">
        <v>1644</v>
      </c>
      <c r="H19" s="662">
        <v>27.500836400133821</v>
      </c>
      <c r="I19" s="668">
        <v>290</v>
      </c>
      <c r="J19" s="662">
        <v>4.8511207761793242</v>
      </c>
      <c r="K19" s="668">
        <v>231</v>
      </c>
      <c r="L19" s="662">
        <v>3.8641686182669792</v>
      </c>
      <c r="M19" s="656">
        <v>0</v>
      </c>
      <c r="N19" s="657">
        <v>0</v>
      </c>
      <c r="O19" s="668">
        <v>0</v>
      </c>
      <c r="P19" s="662">
        <f t="shared" si="2"/>
        <v>0</v>
      </c>
    </row>
    <row r="20" spans="1:16" s="644" customFormat="1" ht="16.5" customHeight="1" x14ac:dyDescent="0.2">
      <c r="A20" s="644">
        <v>12</v>
      </c>
      <c r="B20" s="671" t="s">
        <v>38</v>
      </c>
      <c r="C20" s="668">
        <f t="shared" si="0"/>
        <v>5872</v>
      </c>
      <c r="D20" s="662">
        <f t="shared" si="1"/>
        <v>100</v>
      </c>
      <c r="E20" s="656">
        <v>459</v>
      </c>
      <c r="F20" s="657">
        <v>7.8167574931880104</v>
      </c>
      <c r="G20" s="668">
        <v>3940</v>
      </c>
      <c r="H20" s="662">
        <v>67.098092643051771</v>
      </c>
      <c r="I20" s="668">
        <v>1154</v>
      </c>
      <c r="J20" s="662">
        <v>19.652588555858312</v>
      </c>
      <c r="K20" s="668">
        <v>319</v>
      </c>
      <c r="L20" s="662">
        <v>5.4325613079019073</v>
      </c>
      <c r="M20" s="656">
        <v>0</v>
      </c>
      <c r="N20" s="657">
        <v>0</v>
      </c>
      <c r="O20" s="668">
        <v>0</v>
      </c>
      <c r="P20" s="662">
        <f t="shared" si="2"/>
        <v>0</v>
      </c>
    </row>
    <row r="21" spans="1:16" s="644" customFormat="1" ht="16.5" customHeight="1" x14ac:dyDescent="0.2">
      <c r="A21" s="644">
        <v>13</v>
      </c>
      <c r="B21" s="671" t="s">
        <v>45</v>
      </c>
      <c r="C21" s="668">
        <f t="shared" si="0"/>
        <v>12321</v>
      </c>
      <c r="D21" s="662">
        <f t="shared" si="1"/>
        <v>100</v>
      </c>
      <c r="E21" s="656">
        <v>1194</v>
      </c>
      <c r="F21" s="657">
        <v>9.6907718529340148</v>
      </c>
      <c r="G21" s="668">
        <v>9065</v>
      </c>
      <c r="H21" s="662">
        <v>73.573573573573569</v>
      </c>
      <c r="I21" s="668">
        <v>872</v>
      </c>
      <c r="J21" s="662">
        <v>7.077347617888158</v>
      </c>
      <c r="K21" s="668">
        <v>1190</v>
      </c>
      <c r="L21" s="662">
        <v>9.6583069556042531</v>
      </c>
      <c r="M21" s="656">
        <v>0</v>
      </c>
      <c r="N21" s="657">
        <v>0</v>
      </c>
      <c r="O21" s="668">
        <v>0</v>
      </c>
      <c r="P21" s="662">
        <f t="shared" si="2"/>
        <v>0</v>
      </c>
    </row>
    <row r="22" spans="1:16" s="644" customFormat="1" ht="16.5" customHeight="1" x14ac:dyDescent="0.2">
      <c r="A22" s="644">
        <v>14</v>
      </c>
      <c r="B22" s="671" t="s">
        <v>46</v>
      </c>
      <c r="C22" s="668">
        <f t="shared" si="0"/>
        <v>646</v>
      </c>
      <c r="D22" s="662">
        <f t="shared" si="1"/>
        <v>100</v>
      </c>
      <c r="E22" s="656">
        <v>4</v>
      </c>
      <c r="F22" s="657">
        <v>0.61919504643962853</v>
      </c>
      <c r="G22" s="668">
        <v>450</v>
      </c>
      <c r="H22" s="662">
        <v>69.659442724458216</v>
      </c>
      <c r="I22" s="668">
        <v>79</v>
      </c>
      <c r="J22" s="662">
        <v>12.229102167182662</v>
      </c>
      <c r="K22" s="668">
        <v>113</v>
      </c>
      <c r="L22" s="662">
        <v>17.492260061919502</v>
      </c>
      <c r="M22" s="656">
        <v>0</v>
      </c>
      <c r="N22" s="657">
        <v>0</v>
      </c>
      <c r="O22" s="668">
        <v>0</v>
      </c>
      <c r="P22" s="662">
        <f t="shared" si="2"/>
        <v>0</v>
      </c>
    </row>
    <row r="23" spans="1:16" s="644" customFormat="1" ht="16.5" customHeight="1" x14ac:dyDescent="0.2">
      <c r="A23" s="644">
        <v>15</v>
      </c>
      <c r="B23" s="671" t="s">
        <v>47</v>
      </c>
      <c r="C23" s="668">
        <f t="shared" si="0"/>
        <v>775</v>
      </c>
      <c r="D23" s="662">
        <f t="shared" si="1"/>
        <v>100</v>
      </c>
      <c r="E23" s="656">
        <v>475</v>
      </c>
      <c r="F23" s="657">
        <v>61.29032258064516</v>
      </c>
      <c r="G23" s="668">
        <v>258</v>
      </c>
      <c r="H23" s="662">
        <v>33.29032258064516</v>
      </c>
      <c r="I23" s="668">
        <v>41</v>
      </c>
      <c r="J23" s="662">
        <v>5.290322580645161</v>
      </c>
      <c r="K23" s="668">
        <v>1</v>
      </c>
      <c r="L23" s="662">
        <v>0.12903225806451613</v>
      </c>
      <c r="M23" s="656">
        <v>0</v>
      </c>
      <c r="N23" s="657">
        <v>0</v>
      </c>
      <c r="O23" s="668">
        <v>0</v>
      </c>
      <c r="P23" s="662">
        <f t="shared" si="2"/>
        <v>0</v>
      </c>
    </row>
    <row r="24" spans="1:16" s="644" customFormat="1" ht="16.5" customHeight="1" x14ac:dyDescent="0.2">
      <c r="A24" s="644">
        <v>16</v>
      </c>
      <c r="B24" s="671" t="s">
        <v>48</v>
      </c>
      <c r="C24" s="668">
        <f t="shared" si="0"/>
        <v>686</v>
      </c>
      <c r="D24" s="662">
        <f t="shared" si="1"/>
        <v>100</v>
      </c>
      <c r="E24" s="656">
        <v>0</v>
      </c>
      <c r="F24" s="657">
        <v>0</v>
      </c>
      <c r="G24" s="668">
        <v>682</v>
      </c>
      <c r="H24" s="662">
        <v>99.416909620991262</v>
      </c>
      <c r="I24" s="668">
        <v>4</v>
      </c>
      <c r="J24" s="662">
        <v>0.58309037900874638</v>
      </c>
      <c r="K24" s="668">
        <v>0</v>
      </c>
      <c r="L24" s="662">
        <v>0</v>
      </c>
      <c r="M24" s="656">
        <v>0</v>
      </c>
      <c r="N24" s="657">
        <v>0</v>
      </c>
      <c r="O24" s="668">
        <v>0</v>
      </c>
      <c r="P24" s="662">
        <f t="shared" si="2"/>
        <v>0</v>
      </c>
    </row>
    <row r="25" spans="1:16" s="644" customFormat="1" ht="16.5" customHeight="1" x14ac:dyDescent="0.2">
      <c r="A25" s="644">
        <v>17</v>
      </c>
      <c r="B25" s="671" t="s">
        <v>49</v>
      </c>
      <c r="C25" s="668">
        <f t="shared" si="0"/>
        <v>473</v>
      </c>
      <c r="D25" s="662">
        <f t="shared" si="1"/>
        <v>100</v>
      </c>
      <c r="E25" s="656">
        <v>0</v>
      </c>
      <c r="F25" s="657">
        <v>0</v>
      </c>
      <c r="G25" s="668">
        <v>456</v>
      </c>
      <c r="H25" s="662">
        <v>96.40591966173362</v>
      </c>
      <c r="I25" s="668">
        <v>17</v>
      </c>
      <c r="J25" s="662">
        <v>3.5940803382663846</v>
      </c>
      <c r="K25" s="668">
        <v>0</v>
      </c>
      <c r="L25" s="662">
        <v>0</v>
      </c>
      <c r="M25" s="656">
        <v>0</v>
      </c>
      <c r="N25" s="657">
        <v>0</v>
      </c>
      <c r="O25" s="668">
        <v>0</v>
      </c>
      <c r="P25" s="662">
        <f t="shared" si="2"/>
        <v>0</v>
      </c>
    </row>
    <row r="26" spans="1:16" s="644" customFormat="1" ht="16.5" customHeight="1" x14ac:dyDescent="0.2">
      <c r="B26" s="671" t="s">
        <v>4</v>
      </c>
      <c r="C26" s="668">
        <f t="shared" si="0"/>
        <v>2</v>
      </c>
      <c r="D26" s="662">
        <f t="shared" si="1"/>
        <v>100</v>
      </c>
      <c r="E26" s="656">
        <v>0</v>
      </c>
      <c r="F26" s="657">
        <v>0</v>
      </c>
      <c r="G26" s="668">
        <v>2</v>
      </c>
      <c r="H26" s="662">
        <v>100</v>
      </c>
      <c r="I26" s="668">
        <v>0</v>
      </c>
      <c r="J26" s="662">
        <v>0</v>
      </c>
      <c r="K26" s="668">
        <v>0</v>
      </c>
      <c r="L26" s="662">
        <v>0</v>
      </c>
      <c r="M26" s="656">
        <v>0</v>
      </c>
      <c r="N26" s="657">
        <v>0</v>
      </c>
      <c r="O26" s="668">
        <v>0</v>
      </c>
      <c r="P26" s="662">
        <f t="shared" si="2"/>
        <v>0</v>
      </c>
    </row>
    <row r="27" spans="1:16" s="642" customFormat="1" ht="14.25" x14ac:dyDescent="0.2">
      <c r="B27" s="663" t="s">
        <v>3</v>
      </c>
      <c r="C27" s="669">
        <f>SUM(C9:C26)</f>
        <v>72634</v>
      </c>
      <c r="D27" s="666">
        <f>C27/$C27*100</f>
        <v>100</v>
      </c>
      <c r="E27" s="669">
        <f>SUM(E9:E26)</f>
        <v>14196</v>
      </c>
      <c r="F27" s="665">
        <f>E27/$C27*100</f>
        <v>19.544565905774157</v>
      </c>
      <c r="G27" s="669">
        <f>SUM(G9:G26)</f>
        <v>47559</v>
      </c>
      <c r="H27" s="666">
        <f>G27/$C27*100</f>
        <v>65.477600022028241</v>
      </c>
      <c r="I27" s="669">
        <f>SUM(I9:I26)</f>
        <v>5682</v>
      </c>
      <c r="J27" s="666">
        <f>I27/$C27*100</f>
        <v>7.8227827188369083</v>
      </c>
      <c r="K27" s="669">
        <f>SUM(K9:K26)</f>
        <v>5180</v>
      </c>
      <c r="L27" s="666">
        <f>K27/$C27*100</f>
        <v>7.1316463364264671</v>
      </c>
      <c r="M27" s="669">
        <f>SUM(M9:M26)</f>
        <v>17</v>
      </c>
      <c r="N27" s="665">
        <f>M27/$C27*100</f>
        <v>2.3405016934218138E-2</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s="1005" customFormat="1" x14ac:dyDescent="0.2">
      <c r="B41" s="653"/>
      <c r="C41" s="1004"/>
      <c r="D41" s="653"/>
      <c r="M41" s="653"/>
      <c r="N41" s="653"/>
    </row>
    <row r="42" spans="2:14" s="1001" customFormat="1" ht="12.75" customHeight="1" x14ac:dyDescent="0.2">
      <c r="B42" s="639"/>
      <c r="C42" s="1007"/>
      <c r="D42" s="639"/>
      <c r="M42" s="639"/>
      <c r="N42" s="639"/>
    </row>
    <row r="43" spans="2:14" s="1001" customFormat="1" x14ac:dyDescent="0.2">
      <c r="B43" s="639"/>
      <c r="D43" s="639"/>
      <c r="M43" s="639"/>
      <c r="N43" s="639"/>
    </row>
    <row r="44" spans="2:14" s="1001" customFormat="1" x14ac:dyDescent="0.2">
      <c r="D44" s="639"/>
      <c r="M44" s="639"/>
      <c r="N44" s="639"/>
    </row>
    <row r="45" spans="2:14" s="1001" customFormat="1" x14ac:dyDescent="0.2">
      <c r="B45" s="859" t="s">
        <v>42</v>
      </c>
      <c r="C45" s="860"/>
      <c r="D45" s="861"/>
      <c r="E45" s="860"/>
      <c r="F45" s="860"/>
      <c r="G45" s="862">
        <f>IFERROR(GETPIVOTDATA("ID PRESTACION
COUNT",#REF!,"CCAA",$B45,"Grado Resuelto",$B$1,"Subtipo",G$1),0)</f>
        <v>0</v>
      </c>
      <c r="H45" s="860"/>
      <c r="M45" s="639"/>
      <c r="N45" s="639"/>
    </row>
    <row r="46" spans="2:14" s="1001" customFormat="1" x14ac:dyDescent="0.2">
      <c r="B46" s="859" t="s">
        <v>50</v>
      </c>
      <c r="C46" s="860"/>
      <c r="D46" s="861"/>
      <c r="E46" s="860"/>
      <c r="F46" s="860"/>
      <c r="G46" s="862">
        <f>IFERROR(GETPIVOTDATA("ID PRESTACION
COUNT",#REF!,"CCAA",$B46,"Grado Resuelto",$B$1,"Subtipo",G$1),0)</f>
        <v>0</v>
      </c>
      <c r="H46" s="860"/>
      <c r="M46" s="639"/>
      <c r="N46" s="639"/>
    </row>
    <row r="47" spans="2:14" s="1001" customFormat="1" x14ac:dyDescent="0.2">
      <c r="D47" s="639"/>
      <c r="M47" s="639"/>
      <c r="N47" s="639"/>
    </row>
    <row r="48" spans="2:14" s="1005" customFormat="1" x14ac:dyDescent="0.2">
      <c r="D48" s="653"/>
    </row>
    <row r="49" spans="4:4" s="1005" customFormat="1"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36</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46" t="s">
        <v>453</v>
      </c>
      <c r="C3" s="1046"/>
      <c r="D3" s="1046"/>
      <c r="E3" s="1046"/>
      <c r="F3" s="1046"/>
      <c r="G3" s="1046"/>
      <c r="H3" s="1046"/>
      <c r="I3" s="1046"/>
      <c r="J3" s="1046"/>
      <c r="K3" s="1046"/>
      <c r="L3" s="1046"/>
      <c r="M3" s="1046"/>
      <c r="N3" s="1046"/>
      <c r="O3" s="1046"/>
      <c r="P3" s="1046"/>
    </row>
    <row r="4" spans="1:21" s="635" customFormat="1" x14ac:dyDescent="0.2">
      <c r="B4" s="1049" t="str">
        <f>porsaad!B6</f>
        <v>Situación a 30 de noviembre de 2023</v>
      </c>
      <c r="C4" s="1049"/>
      <c r="D4" s="1049"/>
      <c r="E4" s="1049"/>
      <c r="F4" s="1049"/>
      <c r="G4" s="1049"/>
      <c r="H4" s="1049"/>
      <c r="I4" s="1049"/>
      <c r="J4" s="1049"/>
      <c r="K4" s="1049"/>
      <c r="L4" s="1049"/>
      <c r="M4" s="1049"/>
      <c r="N4" s="1049"/>
      <c r="O4" s="1049"/>
      <c r="P4" s="1049"/>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72" t="s">
        <v>209</v>
      </c>
      <c r="D6" s="1173"/>
      <c r="E6" s="1173"/>
      <c r="F6" s="1173"/>
      <c r="G6" s="1173"/>
      <c r="H6" s="1173"/>
      <c r="I6" s="1173"/>
      <c r="J6" s="1173"/>
      <c r="K6" s="1173"/>
      <c r="L6" s="1173"/>
      <c r="M6" s="1173"/>
      <c r="N6" s="1173"/>
      <c r="O6" s="1173"/>
      <c r="P6" s="1174"/>
    </row>
    <row r="7" spans="1:21" s="635" customFormat="1" ht="57" customHeight="1" x14ac:dyDescent="0.2">
      <c r="B7" s="1175" t="s">
        <v>15</v>
      </c>
      <c r="C7" s="1171" t="s">
        <v>3</v>
      </c>
      <c r="D7" s="1171"/>
      <c r="E7" s="1171" t="s">
        <v>210</v>
      </c>
      <c r="F7" s="1171"/>
      <c r="G7" s="1171" t="s">
        <v>211</v>
      </c>
      <c r="H7" s="1171"/>
      <c r="I7" s="1171" t="s">
        <v>212</v>
      </c>
      <c r="J7" s="1171"/>
      <c r="K7" s="1171" t="s">
        <v>213</v>
      </c>
      <c r="L7" s="1171"/>
      <c r="M7" s="1171" t="s">
        <v>214</v>
      </c>
      <c r="N7" s="1171"/>
      <c r="O7" s="1171" t="s">
        <v>215</v>
      </c>
      <c r="P7" s="1171"/>
    </row>
    <row r="8" spans="1:21" s="640" customFormat="1" ht="12" customHeight="1" x14ac:dyDescent="0.2">
      <c r="B8" s="1176"/>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1959</v>
      </c>
      <c r="D9" s="661">
        <f>IFERROR(C9/$C9*100,"-")</f>
        <v>100</v>
      </c>
      <c r="E9" s="659">
        <v>0</v>
      </c>
      <c r="F9" s="660">
        <v>0</v>
      </c>
      <c r="G9" s="667">
        <v>1872</v>
      </c>
      <c r="H9" s="661">
        <v>95.558958652373661</v>
      </c>
      <c r="I9" s="667">
        <v>87</v>
      </c>
      <c r="J9" s="661">
        <v>4.4410413476263404</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3671</v>
      </c>
      <c r="D10" s="662">
        <f t="shared" ref="D10:D26" si="1">IFERROR(C10/$C10*100,"-")</f>
        <v>100</v>
      </c>
      <c r="E10" s="656">
        <v>1</v>
      </c>
      <c r="F10" s="657">
        <v>2.7240533914464723E-2</v>
      </c>
      <c r="G10" s="668">
        <v>3356</v>
      </c>
      <c r="H10" s="662">
        <v>91.419231816943608</v>
      </c>
      <c r="I10" s="668">
        <v>314</v>
      </c>
      <c r="J10" s="662">
        <v>8.5535276491419232</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1593</v>
      </c>
      <c r="D11" s="662">
        <f t="shared" si="1"/>
        <v>100</v>
      </c>
      <c r="E11" s="656">
        <v>79</v>
      </c>
      <c r="F11" s="657">
        <v>4.9591964846202128</v>
      </c>
      <c r="G11" s="668">
        <v>1317</v>
      </c>
      <c r="H11" s="662">
        <v>82.674199623352166</v>
      </c>
      <c r="I11" s="668">
        <v>147</v>
      </c>
      <c r="J11" s="662">
        <v>9.2278719397363478</v>
      </c>
      <c r="K11" s="668">
        <v>5</v>
      </c>
      <c r="L11" s="662">
        <v>0.31387319522912743</v>
      </c>
      <c r="M11" s="656">
        <v>45</v>
      </c>
      <c r="N11" s="657">
        <v>2.8248587570621471</v>
      </c>
      <c r="O11" s="668">
        <v>0</v>
      </c>
      <c r="P11" s="662">
        <f t="shared" si="2"/>
        <v>0</v>
      </c>
      <c r="R11" s="645"/>
    </row>
    <row r="12" spans="1:21" s="644" customFormat="1" ht="16.5" customHeight="1" x14ac:dyDescent="0.2">
      <c r="A12" s="644">
        <v>4</v>
      </c>
      <c r="B12" s="671" t="s">
        <v>41</v>
      </c>
      <c r="C12" s="668">
        <f t="shared" si="0"/>
        <v>371</v>
      </c>
      <c r="D12" s="662">
        <f t="shared" si="1"/>
        <v>100</v>
      </c>
      <c r="E12" s="656">
        <v>0</v>
      </c>
      <c r="F12" s="657">
        <v>0</v>
      </c>
      <c r="G12" s="668">
        <v>300</v>
      </c>
      <c r="H12" s="662">
        <v>80.862533692722366</v>
      </c>
      <c r="I12" s="668">
        <v>71</v>
      </c>
      <c r="J12" s="662">
        <v>19.137466307277627</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4372</v>
      </c>
      <c r="D13" s="662">
        <f t="shared" si="1"/>
        <v>100</v>
      </c>
      <c r="E13" s="656">
        <v>2845</v>
      </c>
      <c r="F13" s="657">
        <v>65.073193046660577</v>
      </c>
      <c r="G13" s="668">
        <v>509</v>
      </c>
      <c r="H13" s="662">
        <v>11.642268984446478</v>
      </c>
      <c r="I13" s="668">
        <v>344</v>
      </c>
      <c r="J13" s="662">
        <v>7.8682525160109789</v>
      </c>
      <c r="K13" s="668">
        <v>672</v>
      </c>
      <c r="L13" s="662">
        <v>15.370539798719122</v>
      </c>
      <c r="M13" s="656">
        <v>2</v>
      </c>
      <c r="N13" s="657">
        <v>4.5745654162854532E-2</v>
      </c>
      <c r="O13" s="668">
        <v>0</v>
      </c>
      <c r="P13" s="662">
        <f t="shared" si="2"/>
        <v>0</v>
      </c>
      <c r="R13" s="645"/>
    </row>
    <row r="14" spans="1:21" s="644" customFormat="1" ht="16.5" customHeight="1" x14ac:dyDescent="0.2">
      <c r="A14" s="644">
        <v>6</v>
      </c>
      <c r="B14" s="671" t="s">
        <v>8</v>
      </c>
      <c r="C14" s="668">
        <f t="shared" si="0"/>
        <v>80</v>
      </c>
      <c r="D14" s="662">
        <f t="shared" si="1"/>
        <v>100</v>
      </c>
      <c r="E14" s="656">
        <v>0</v>
      </c>
      <c r="F14" s="657">
        <v>0</v>
      </c>
      <c r="G14" s="668">
        <v>80</v>
      </c>
      <c r="H14" s="662">
        <v>100</v>
      </c>
      <c r="I14" s="668">
        <v>0</v>
      </c>
      <c r="J14" s="662">
        <v>0</v>
      </c>
      <c r="K14" s="668">
        <v>0</v>
      </c>
      <c r="L14" s="662">
        <v>0</v>
      </c>
      <c r="M14" s="656">
        <v>0</v>
      </c>
      <c r="N14" s="657">
        <v>0</v>
      </c>
      <c r="O14" s="668">
        <v>0</v>
      </c>
      <c r="P14" s="662">
        <f t="shared" si="2"/>
        <v>0</v>
      </c>
    </row>
    <row r="15" spans="1:21" s="646" customFormat="1" ht="16.5" customHeight="1" x14ac:dyDescent="0.2">
      <c r="A15" s="646">
        <v>7</v>
      </c>
      <c r="B15" s="671" t="s">
        <v>7</v>
      </c>
      <c r="C15" s="668">
        <f t="shared" si="0"/>
        <v>16727</v>
      </c>
      <c r="D15" s="662">
        <f t="shared" si="1"/>
        <v>100</v>
      </c>
      <c r="E15" s="656">
        <v>3260</v>
      </c>
      <c r="F15" s="657">
        <v>19.489448197524958</v>
      </c>
      <c r="G15" s="668">
        <v>9454</v>
      </c>
      <c r="H15" s="662">
        <v>56.519399772822389</v>
      </c>
      <c r="I15" s="668">
        <v>2028</v>
      </c>
      <c r="J15" s="662">
        <v>12.124110719196509</v>
      </c>
      <c r="K15" s="668">
        <v>1985</v>
      </c>
      <c r="L15" s="662">
        <v>11.867041310456148</v>
      </c>
      <c r="M15" s="656">
        <v>0</v>
      </c>
      <c r="N15" s="657">
        <v>0</v>
      </c>
      <c r="O15" s="668">
        <v>0</v>
      </c>
      <c r="P15" s="662">
        <f t="shared" si="2"/>
        <v>0</v>
      </c>
    </row>
    <row r="16" spans="1:21" s="646" customFormat="1" ht="16.5" customHeight="1" x14ac:dyDescent="0.2">
      <c r="A16" s="646">
        <v>8</v>
      </c>
      <c r="B16" s="671" t="s">
        <v>43</v>
      </c>
      <c r="C16" s="668">
        <f t="shared" si="0"/>
        <v>3838</v>
      </c>
      <c r="D16" s="662">
        <f t="shared" si="1"/>
        <v>100</v>
      </c>
      <c r="E16" s="656">
        <v>252</v>
      </c>
      <c r="F16" s="657">
        <v>6.5659197498697237</v>
      </c>
      <c r="G16" s="668">
        <v>2779</v>
      </c>
      <c r="H16" s="662">
        <v>72.407503908285562</v>
      </c>
      <c r="I16" s="668">
        <v>176</v>
      </c>
      <c r="J16" s="662">
        <v>4.5857217300677435</v>
      </c>
      <c r="K16" s="668">
        <v>631</v>
      </c>
      <c r="L16" s="662">
        <v>16.440854611776967</v>
      </c>
      <c r="M16" s="656">
        <v>0</v>
      </c>
      <c r="N16" s="657">
        <v>0</v>
      </c>
      <c r="O16" s="668">
        <v>0</v>
      </c>
      <c r="P16" s="662">
        <f t="shared" si="2"/>
        <v>0</v>
      </c>
    </row>
    <row r="17" spans="1:16" s="646" customFormat="1" ht="16.5" customHeight="1" x14ac:dyDescent="0.2">
      <c r="A17" s="646">
        <v>9</v>
      </c>
      <c r="B17" s="671" t="s">
        <v>44</v>
      </c>
      <c r="C17" s="668">
        <f t="shared" si="0"/>
        <v>10788</v>
      </c>
      <c r="D17" s="662">
        <f t="shared" si="1"/>
        <v>100</v>
      </c>
      <c r="E17" s="656">
        <v>2881</v>
      </c>
      <c r="F17" s="657">
        <v>26.705598813496479</v>
      </c>
      <c r="G17" s="668">
        <v>6865</v>
      </c>
      <c r="H17" s="662">
        <v>63.635520949202814</v>
      </c>
      <c r="I17" s="668">
        <v>1042</v>
      </c>
      <c r="J17" s="662">
        <v>9.6588802373007034</v>
      </c>
      <c r="K17" s="668">
        <v>0</v>
      </c>
      <c r="L17" s="662">
        <v>0</v>
      </c>
      <c r="M17" s="656">
        <v>0</v>
      </c>
      <c r="N17" s="657">
        <v>0</v>
      </c>
      <c r="O17" s="668">
        <v>0</v>
      </c>
      <c r="P17" s="662">
        <f t="shared" si="2"/>
        <v>0</v>
      </c>
    </row>
    <row r="18" spans="1:16" s="646" customFormat="1" ht="16.5" customHeight="1" x14ac:dyDescent="0.2">
      <c r="A18" s="646">
        <v>10</v>
      </c>
      <c r="B18" s="671" t="s">
        <v>6</v>
      </c>
      <c r="C18" s="668">
        <f t="shared" si="0"/>
        <v>8354</v>
      </c>
      <c r="D18" s="662">
        <f t="shared" si="1"/>
        <v>100</v>
      </c>
      <c r="E18" s="656">
        <v>4058</v>
      </c>
      <c r="F18" s="657">
        <v>48.575532678956193</v>
      </c>
      <c r="G18" s="668">
        <v>3468</v>
      </c>
      <c r="H18" s="662">
        <v>41.513047641848217</v>
      </c>
      <c r="I18" s="668">
        <v>274</v>
      </c>
      <c r="J18" s="662">
        <v>3.2798659324874309</v>
      </c>
      <c r="K18" s="668">
        <v>554</v>
      </c>
      <c r="L18" s="662">
        <v>6.6315537467081631</v>
      </c>
      <c r="M18" s="656">
        <v>0</v>
      </c>
      <c r="N18" s="657">
        <v>0</v>
      </c>
      <c r="O18" s="668">
        <v>0</v>
      </c>
      <c r="P18" s="662">
        <f t="shared" si="2"/>
        <v>0</v>
      </c>
    </row>
    <row r="19" spans="1:16" s="644" customFormat="1" ht="16.5" customHeight="1" x14ac:dyDescent="0.2">
      <c r="A19" s="644">
        <v>11</v>
      </c>
      <c r="B19" s="671" t="s">
        <v>5</v>
      </c>
      <c r="C19" s="668">
        <f t="shared" si="0"/>
        <v>6135</v>
      </c>
      <c r="D19" s="662">
        <f t="shared" si="1"/>
        <v>100</v>
      </c>
      <c r="E19" s="656">
        <v>4338</v>
      </c>
      <c r="F19" s="657">
        <v>70.709046454767716</v>
      </c>
      <c r="G19" s="668">
        <v>1150</v>
      </c>
      <c r="H19" s="662">
        <v>18.744906275468622</v>
      </c>
      <c r="I19" s="668">
        <v>262</v>
      </c>
      <c r="J19" s="662">
        <v>4.2705786471067642</v>
      </c>
      <c r="K19" s="668">
        <v>385</v>
      </c>
      <c r="L19" s="662">
        <v>6.2754686226568861</v>
      </c>
      <c r="M19" s="656">
        <v>0</v>
      </c>
      <c r="N19" s="657">
        <v>0</v>
      </c>
      <c r="O19" s="668">
        <v>0</v>
      </c>
      <c r="P19" s="662">
        <f t="shared" si="2"/>
        <v>0</v>
      </c>
    </row>
    <row r="20" spans="1:16" s="644" customFormat="1" ht="16.5" customHeight="1" x14ac:dyDescent="0.2">
      <c r="A20" s="644">
        <v>12</v>
      </c>
      <c r="B20" s="671" t="s">
        <v>38</v>
      </c>
      <c r="C20" s="668">
        <f t="shared" si="0"/>
        <v>4746</v>
      </c>
      <c r="D20" s="662">
        <f t="shared" si="1"/>
        <v>100</v>
      </c>
      <c r="E20" s="656">
        <v>736</v>
      </c>
      <c r="F20" s="657">
        <v>15.50779603876949</v>
      </c>
      <c r="G20" s="668">
        <v>2317</v>
      </c>
      <c r="H20" s="662">
        <v>48.820058997050147</v>
      </c>
      <c r="I20" s="668">
        <v>997</v>
      </c>
      <c r="J20" s="662">
        <v>21.007163927517912</v>
      </c>
      <c r="K20" s="668">
        <v>696</v>
      </c>
      <c r="L20" s="662">
        <v>14.664981036662454</v>
      </c>
      <c r="M20" s="656">
        <v>0</v>
      </c>
      <c r="N20" s="657">
        <v>0</v>
      </c>
      <c r="O20" s="668">
        <v>0</v>
      </c>
      <c r="P20" s="662">
        <f t="shared" si="2"/>
        <v>0</v>
      </c>
    </row>
    <row r="21" spans="1:16" s="644" customFormat="1" ht="16.5" customHeight="1" x14ac:dyDescent="0.2">
      <c r="A21" s="644">
        <v>13</v>
      </c>
      <c r="B21" s="671" t="s">
        <v>45</v>
      </c>
      <c r="C21" s="668">
        <f t="shared" si="0"/>
        <v>8935</v>
      </c>
      <c r="D21" s="662">
        <f t="shared" si="1"/>
        <v>100</v>
      </c>
      <c r="E21" s="656">
        <v>840</v>
      </c>
      <c r="F21" s="657">
        <v>9.4012311135982092</v>
      </c>
      <c r="G21" s="668">
        <v>5775</v>
      </c>
      <c r="H21" s="662">
        <v>64.633463905987682</v>
      </c>
      <c r="I21" s="668">
        <v>799</v>
      </c>
      <c r="J21" s="662">
        <v>8.9423614997202012</v>
      </c>
      <c r="K21" s="668">
        <v>1521</v>
      </c>
      <c r="L21" s="662">
        <v>17.0229434806939</v>
      </c>
      <c r="M21" s="656">
        <v>0</v>
      </c>
      <c r="N21" s="657">
        <v>0</v>
      </c>
      <c r="O21" s="668">
        <v>0</v>
      </c>
      <c r="P21" s="662">
        <f t="shared" si="2"/>
        <v>0</v>
      </c>
    </row>
    <row r="22" spans="1:16" s="644" customFormat="1" ht="16.5" customHeight="1" x14ac:dyDescent="0.2">
      <c r="A22" s="644">
        <v>14</v>
      </c>
      <c r="B22" s="671" t="s">
        <v>46</v>
      </c>
      <c r="C22" s="668">
        <f t="shared" si="0"/>
        <v>365</v>
      </c>
      <c r="D22" s="662">
        <f t="shared" si="1"/>
        <v>100</v>
      </c>
      <c r="E22" s="656">
        <v>14</v>
      </c>
      <c r="F22" s="657">
        <v>3.8356164383561646</v>
      </c>
      <c r="G22" s="668">
        <v>146</v>
      </c>
      <c r="H22" s="662">
        <v>40</v>
      </c>
      <c r="I22" s="668">
        <v>75</v>
      </c>
      <c r="J22" s="662">
        <v>20.547945205479451</v>
      </c>
      <c r="K22" s="668">
        <v>130</v>
      </c>
      <c r="L22" s="662">
        <v>35.61643835616438</v>
      </c>
      <c r="M22" s="656">
        <v>0</v>
      </c>
      <c r="N22" s="657">
        <v>0</v>
      </c>
      <c r="O22" s="668">
        <v>0</v>
      </c>
      <c r="P22" s="662">
        <f t="shared" si="2"/>
        <v>0</v>
      </c>
    </row>
    <row r="23" spans="1:16" s="644" customFormat="1" ht="16.5" customHeight="1" x14ac:dyDescent="0.2">
      <c r="A23" s="644">
        <v>15</v>
      </c>
      <c r="B23" s="671" t="s">
        <v>47</v>
      </c>
      <c r="C23" s="668">
        <f t="shared" si="0"/>
        <v>1373</v>
      </c>
      <c r="D23" s="662">
        <f t="shared" si="1"/>
        <v>100</v>
      </c>
      <c r="E23" s="656">
        <v>632</v>
      </c>
      <c r="F23" s="657">
        <v>46.03058994901675</v>
      </c>
      <c r="G23" s="668">
        <v>624</v>
      </c>
      <c r="H23" s="662">
        <v>45.447924253459576</v>
      </c>
      <c r="I23" s="668">
        <v>116</v>
      </c>
      <c r="J23" s="662">
        <v>8.4486525855790244</v>
      </c>
      <c r="K23" s="668">
        <v>1</v>
      </c>
      <c r="L23" s="662">
        <v>7.2833211944646759E-2</v>
      </c>
      <c r="M23" s="656">
        <v>0</v>
      </c>
      <c r="N23" s="657">
        <v>0</v>
      </c>
      <c r="O23" s="668">
        <v>0</v>
      </c>
      <c r="P23" s="662">
        <f t="shared" si="2"/>
        <v>0</v>
      </c>
    </row>
    <row r="24" spans="1:16" s="644" customFormat="1" ht="16.5" customHeight="1" x14ac:dyDescent="0.2">
      <c r="A24" s="644">
        <v>16</v>
      </c>
      <c r="B24" s="671" t="s">
        <v>48</v>
      </c>
      <c r="C24" s="668">
        <f t="shared" si="0"/>
        <v>671</v>
      </c>
      <c r="D24" s="662">
        <f t="shared" si="1"/>
        <v>100</v>
      </c>
      <c r="E24" s="656">
        <v>0</v>
      </c>
      <c r="F24" s="657">
        <v>0</v>
      </c>
      <c r="G24" s="668">
        <v>669</v>
      </c>
      <c r="H24" s="662">
        <v>99.701937406855436</v>
      </c>
      <c r="I24" s="668">
        <v>2</v>
      </c>
      <c r="J24" s="662">
        <v>0.29806259314456035</v>
      </c>
      <c r="K24" s="668">
        <v>0</v>
      </c>
      <c r="L24" s="662">
        <v>0</v>
      </c>
      <c r="M24" s="656">
        <v>0</v>
      </c>
      <c r="N24" s="657">
        <v>0</v>
      </c>
      <c r="O24" s="668">
        <v>0</v>
      </c>
      <c r="P24" s="662">
        <f t="shared" si="2"/>
        <v>0</v>
      </c>
    </row>
    <row r="25" spans="1:16" s="644" customFormat="1" ht="16.5" customHeight="1" x14ac:dyDescent="0.2">
      <c r="A25" s="644">
        <v>17</v>
      </c>
      <c r="B25" s="671" t="s">
        <v>49</v>
      </c>
      <c r="C25" s="668">
        <f t="shared" si="0"/>
        <v>365</v>
      </c>
      <c r="D25" s="662">
        <f t="shared" si="1"/>
        <v>100</v>
      </c>
      <c r="E25" s="656">
        <v>0</v>
      </c>
      <c r="F25" s="657">
        <v>0</v>
      </c>
      <c r="G25" s="668">
        <v>347</v>
      </c>
      <c r="H25" s="662">
        <v>95.06849315068493</v>
      </c>
      <c r="I25" s="668">
        <v>18</v>
      </c>
      <c r="J25" s="662">
        <v>4.9315068493150687</v>
      </c>
      <c r="K25" s="668">
        <v>0</v>
      </c>
      <c r="L25" s="662">
        <v>0</v>
      </c>
      <c r="M25" s="656">
        <v>0</v>
      </c>
      <c r="N25" s="657">
        <v>0</v>
      </c>
      <c r="O25" s="668">
        <v>0</v>
      </c>
      <c r="P25" s="662">
        <f t="shared" si="2"/>
        <v>0</v>
      </c>
    </row>
    <row r="26" spans="1:16" s="644" customFormat="1" ht="16.5" customHeight="1" x14ac:dyDescent="0.2">
      <c r="B26" s="671" t="s">
        <v>4</v>
      </c>
      <c r="C26" s="668">
        <f t="shared" si="0"/>
        <v>1</v>
      </c>
      <c r="D26" s="662">
        <f t="shared" si="1"/>
        <v>100</v>
      </c>
      <c r="E26" s="656">
        <v>0</v>
      </c>
      <c r="F26" s="657">
        <v>0</v>
      </c>
      <c r="G26" s="668">
        <v>1</v>
      </c>
      <c r="H26" s="662">
        <v>100</v>
      </c>
      <c r="I26" s="668">
        <v>0</v>
      </c>
      <c r="J26" s="662">
        <v>0</v>
      </c>
      <c r="K26" s="668">
        <v>0</v>
      </c>
      <c r="L26" s="662">
        <v>0</v>
      </c>
      <c r="M26" s="656">
        <v>0</v>
      </c>
      <c r="N26" s="657">
        <v>0</v>
      </c>
      <c r="O26" s="668">
        <v>0</v>
      </c>
      <c r="P26" s="662">
        <f t="shared" si="2"/>
        <v>0</v>
      </c>
    </row>
    <row r="27" spans="1:16" s="642" customFormat="1" ht="14.25" x14ac:dyDescent="0.2">
      <c r="B27" s="663" t="s">
        <v>3</v>
      </c>
      <c r="C27" s="669">
        <f>SUM(C9:C26)</f>
        <v>74344</v>
      </c>
      <c r="D27" s="666">
        <f>C27/$C27*100</f>
        <v>100</v>
      </c>
      <c r="E27" s="664">
        <f>SUM(E9:E26)</f>
        <v>19936</v>
      </c>
      <c r="F27" s="665">
        <f>E27/$C27*100</f>
        <v>26.815882922629935</v>
      </c>
      <c r="G27" s="669">
        <f>SUM(G9:G26)</f>
        <v>41029</v>
      </c>
      <c r="H27" s="666">
        <f>G27/$C27*100</f>
        <v>55.188044764876786</v>
      </c>
      <c r="I27" s="669">
        <f>SUM(I9:I26)</f>
        <v>6752</v>
      </c>
      <c r="J27" s="666">
        <f>I27/$C27*100</f>
        <v>9.0821048100720976</v>
      </c>
      <c r="K27" s="669">
        <f>SUM(K9:K26)</f>
        <v>6580</v>
      </c>
      <c r="L27" s="666">
        <f>K27/$C27*100</f>
        <v>8.8507478747444317</v>
      </c>
      <c r="M27" s="664">
        <f>SUM(M9:M26)</f>
        <v>47</v>
      </c>
      <c r="N27" s="665">
        <f>M27/$C27*100</f>
        <v>6.3219627676745938E-2</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x14ac:dyDescent="0.2">
      <c r="B41" s="653"/>
      <c r="D41" s="653"/>
      <c r="M41" s="653"/>
      <c r="N41" s="653"/>
    </row>
    <row r="42" spans="2:14" s="1001" customFormat="1" x14ac:dyDescent="0.2">
      <c r="B42" s="639"/>
      <c r="D42" s="639"/>
      <c r="M42" s="639"/>
      <c r="N42" s="639"/>
    </row>
    <row r="43" spans="2:14" s="1001" customFormat="1" x14ac:dyDescent="0.2">
      <c r="B43" s="639"/>
      <c r="D43" s="639"/>
      <c r="M43" s="639"/>
      <c r="N43" s="639"/>
    </row>
    <row r="44" spans="2:14" s="1001" customFormat="1" x14ac:dyDescent="0.2">
      <c r="D44" s="639"/>
      <c r="M44" s="639"/>
      <c r="N44" s="639"/>
    </row>
    <row r="45" spans="2:14" s="1001" customFormat="1" x14ac:dyDescent="0.2">
      <c r="B45" s="859" t="s">
        <v>42</v>
      </c>
      <c r="C45" s="860"/>
      <c r="D45" s="861"/>
      <c r="E45" s="860"/>
      <c r="F45" s="860"/>
      <c r="G45" s="862">
        <f>IFERROR(GETPIVOTDATA("ID PRESTACION
COUNT",#REF!,"CCAA",$B45,"Grado Resuelto",$B$1,"Subtipo",G$1),0)</f>
        <v>0</v>
      </c>
      <c r="H45" s="860"/>
      <c r="M45" s="639"/>
      <c r="N45" s="639"/>
    </row>
    <row r="46" spans="2:14" s="1001" customFormat="1" x14ac:dyDescent="0.2">
      <c r="B46" s="859" t="s">
        <v>50</v>
      </c>
      <c r="C46" s="860"/>
      <c r="D46" s="861"/>
      <c r="E46" s="860"/>
      <c r="F46" s="860"/>
      <c r="G46" s="862">
        <f>IFERROR(GETPIVOTDATA("ID PRESTACION
COUNT",#REF!,"CCAA",$B46,"Grado Resuelto",$B$1,"Subtipo",G$1),0)</f>
        <v>0</v>
      </c>
      <c r="H46" s="860"/>
      <c r="M46" s="639"/>
      <c r="N46" s="639"/>
    </row>
    <row r="47" spans="2:14" s="1001" customFormat="1" x14ac:dyDescent="0.2">
      <c r="D47" s="639"/>
      <c r="M47" s="639"/>
      <c r="N47" s="639"/>
    </row>
    <row r="48" spans="2:14" s="1005" customFormat="1" x14ac:dyDescent="0.2">
      <c r="D48" s="653"/>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7" style="651" bestFit="1" customWidth="1"/>
    <col min="7" max="7" width="8.28515625" style="651" customWidth="1"/>
    <col min="8" max="8" width="7" style="651" bestFit="1" customWidth="1"/>
    <col min="9" max="9" width="9.7109375" style="651" customWidth="1"/>
    <col min="10" max="10" width="6.5703125"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51</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46" t="s">
        <v>452</v>
      </c>
      <c r="C3" s="1046"/>
      <c r="D3" s="1046"/>
      <c r="E3" s="1046"/>
      <c r="F3" s="1046"/>
      <c r="G3" s="1046"/>
      <c r="H3" s="1046"/>
      <c r="I3" s="1046"/>
      <c r="J3" s="1046"/>
      <c r="K3" s="1046"/>
      <c r="L3" s="1046"/>
      <c r="M3" s="1046"/>
      <c r="N3" s="1046"/>
      <c r="O3" s="1046"/>
      <c r="P3" s="1046"/>
    </row>
    <row r="4" spans="1:21" s="635" customFormat="1" x14ac:dyDescent="0.2">
      <c r="B4" s="1049" t="str">
        <f>porsaad!B6</f>
        <v>Situación a 30 de noviembre de 2023</v>
      </c>
      <c r="C4" s="1049"/>
      <c r="D4" s="1049"/>
      <c r="E4" s="1049"/>
      <c r="F4" s="1049"/>
      <c r="G4" s="1049"/>
      <c r="H4" s="1049"/>
      <c r="I4" s="1049"/>
      <c r="J4" s="1049"/>
      <c r="K4" s="1049"/>
      <c r="L4" s="1049"/>
      <c r="M4" s="1049"/>
      <c r="N4" s="1049"/>
      <c r="O4" s="1049"/>
      <c r="P4" s="1049"/>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72" t="s">
        <v>209</v>
      </c>
      <c r="D6" s="1173"/>
      <c r="E6" s="1173"/>
      <c r="F6" s="1173"/>
      <c r="G6" s="1173"/>
      <c r="H6" s="1173"/>
      <c r="I6" s="1173"/>
      <c r="J6" s="1173"/>
      <c r="K6" s="1173"/>
      <c r="L6" s="1173"/>
      <c r="M6" s="1173"/>
      <c r="N6" s="1173"/>
      <c r="O6" s="1173"/>
      <c r="P6" s="1174"/>
    </row>
    <row r="7" spans="1:21" s="635" customFormat="1" ht="57" customHeight="1" x14ac:dyDescent="0.2">
      <c r="B7" s="1175" t="s">
        <v>15</v>
      </c>
      <c r="C7" s="1171" t="s">
        <v>3</v>
      </c>
      <c r="D7" s="1171"/>
      <c r="E7" s="1171" t="s">
        <v>210</v>
      </c>
      <c r="F7" s="1171"/>
      <c r="G7" s="1171" t="s">
        <v>211</v>
      </c>
      <c r="H7" s="1171"/>
      <c r="I7" s="1171" t="s">
        <v>212</v>
      </c>
      <c r="J7" s="1171"/>
      <c r="K7" s="1171" t="s">
        <v>213</v>
      </c>
      <c r="L7" s="1171"/>
      <c r="M7" s="1171" t="s">
        <v>214</v>
      </c>
      <c r="N7" s="1171"/>
      <c r="O7" s="1171" t="s">
        <v>215</v>
      </c>
      <c r="P7" s="1171"/>
    </row>
    <row r="8" spans="1:21" s="640" customFormat="1" ht="12" customHeight="1" x14ac:dyDescent="0.2">
      <c r="B8" s="1176"/>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82</v>
      </c>
      <c r="D9" s="661">
        <f>IFERROR(C9/$C9*100,"-")</f>
        <v>100</v>
      </c>
      <c r="E9" s="659">
        <v>0</v>
      </c>
      <c r="F9" s="660">
        <v>0</v>
      </c>
      <c r="G9" s="667">
        <v>16</v>
      </c>
      <c r="H9" s="661">
        <v>19.512195121951219</v>
      </c>
      <c r="I9" s="667">
        <v>66</v>
      </c>
      <c r="J9" s="661">
        <v>80.487804878048792</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1230</v>
      </c>
      <c r="D10" s="662">
        <f t="shared" ref="D10:D26" si="1">IFERROR(C10/$C10*100,"-")</f>
        <v>100</v>
      </c>
      <c r="E10" s="656">
        <v>2</v>
      </c>
      <c r="F10" s="657">
        <v>0.16260162601626016</v>
      </c>
      <c r="G10" s="668">
        <v>54</v>
      </c>
      <c r="H10" s="662">
        <v>4.3902439024390238</v>
      </c>
      <c r="I10" s="668">
        <v>1174</v>
      </c>
      <c r="J10" s="662">
        <v>95.447154471544721</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1251</v>
      </c>
      <c r="D11" s="662">
        <f t="shared" si="1"/>
        <v>100</v>
      </c>
      <c r="E11" s="656">
        <v>95</v>
      </c>
      <c r="F11" s="657">
        <v>7.59392486011191</v>
      </c>
      <c r="G11" s="668">
        <v>21</v>
      </c>
      <c r="H11" s="662">
        <v>1.6786570743405276</v>
      </c>
      <c r="I11" s="668">
        <v>117</v>
      </c>
      <c r="J11" s="662">
        <v>9.3525179856115113</v>
      </c>
      <c r="K11" s="668">
        <v>891</v>
      </c>
      <c r="L11" s="662">
        <v>71.223021582733821</v>
      </c>
      <c r="M11" s="656">
        <v>127</v>
      </c>
      <c r="N11" s="657">
        <v>10.151878497202238</v>
      </c>
      <c r="O11" s="668">
        <v>0</v>
      </c>
      <c r="P11" s="662">
        <f t="shared" si="2"/>
        <v>0</v>
      </c>
      <c r="R11" s="645"/>
    </row>
    <row r="12" spans="1:21" s="644" customFormat="1" ht="16.5" customHeight="1" x14ac:dyDescent="0.2">
      <c r="A12" s="644">
        <v>4</v>
      </c>
      <c r="B12" s="671" t="s">
        <v>41</v>
      </c>
      <c r="C12" s="668">
        <f t="shared" si="0"/>
        <v>43</v>
      </c>
      <c r="D12" s="662">
        <f t="shared" si="1"/>
        <v>100</v>
      </c>
      <c r="E12" s="656">
        <v>0</v>
      </c>
      <c r="F12" s="657">
        <v>0</v>
      </c>
      <c r="G12" s="668">
        <v>1</v>
      </c>
      <c r="H12" s="662">
        <v>2.3255813953488373</v>
      </c>
      <c r="I12" s="668">
        <v>42</v>
      </c>
      <c r="J12" s="662">
        <v>97.674418604651152</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5490</v>
      </c>
      <c r="D13" s="662">
        <f t="shared" si="1"/>
        <v>100</v>
      </c>
      <c r="E13" s="656">
        <v>4010</v>
      </c>
      <c r="F13" s="657">
        <v>73.04189435336977</v>
      </c>
      <c r="G13" s="668">
        <v>4</v>
      </c>
      <c r="H13" s="662">
        <v>7.2859744990892539E-2</v>
      </c>
      <c r="I13" s="668">
        <v>472</v>
      </c>
      <c r="J13" s="662">
        <v>8.5974499089253182</v>
      </c>
      <c r="K13" s="668">
        <v>1003</v>
      </c>
      <c r="L13" s="662">
        <v>18.269581056466304</v>
      </c>
      <c r="M13" s="656">
        <v>1</v>
      </c>
      <c r="N13" s="657">
        <v>1.8214936247723135E-2</v>
      </c>
      <c r="O13" s="668">
        <v>0</v>
      </c>
      <c r="P13" s="662">
        <f t="shared" si="2"/>
        <v>0</v>
      </c>
      <c r="R13" s="645"/>
    </row>
    <row r="14" spans="1:21" s="644" customFormat="1" ht="16.5" customHeight="1" x14ac:dyDescent="0.2">
      <c r="A14" s="644">
        <v>6</v>
      </c>
      <c r="B14" s="671" t="s">
        <v>8</v>
      </c>
      <c r="C14" s="668">
        <f t="shared" si="0"/>
        <v>0</v>
      </c>
      <c r="D14" s="662" t="str">
        <f t="shared" si="1"/>
        <v>-</v>
      </c>
      <c r="E14" s="656">
        <v>0</v>
      </c>
      <c r="F14" s="657" t="s">
        <v>375</v>
      </c>
      <c r="G14" s="668">
        <v>0</v>
      </c>
      <c r="H14" s="662" t="s">
        <v>375</v>
      </c>
      <c r="I14" s="668">
        <v>0</v>
      </c>
      <c r="J14" s="662" t="s">
        <v>375</v>
      </c>
      <c r="K14" s="668">
        <v>0</v>
      </c>
      <c r="L14" s="662" t="s">
        <v>375</v>
      </c>
      <c r="M14" s="656">
        <v>0</v>
      </c>
      <c r="N14" s="657" t="s">
        <v>375</v>
      </c>
      <c r="O14" s="668">
        <v>0</v>
      </c>
      <c r="P14" s="662" t="str">
        <f t="shared" si="2"/>
        <v>-</v>
      </c>
    </row>
    <row r="15" spans="1:21" s="646" customFormat="1" ht="16.5" customHeight="1" x14ac:dyDescent="0.2">
      <c r="A15" s="646">
        <v>7</v>
      </c>
      <c r="B15" s="671" t="s">
        <v>7</v>
      </c>
      <c r="C15" s="668">
        <f t="shared" si="0"/>
        <v>18652</v>
      </c>
      <c r="D15" s="662">
        <f t="shared" si="1"/>
        <v>100</v>
      </c>
      <c r="E15" s="656">
        <v>7073</v>
      </c>
      <c r="F15" s="657">
        <v>37.92086639502466</v>
      </c>
      <c r="G15" s="668">
        <v>0</v>
      </c>
      <c r="H15" s="662">
        <v>0</v>
      </c>
      <c r="I15" s="668">
        <v>9780</v>
      </c>
      <c r="J15" s="662">
        <v>52.434055329187224</v>
      </c>
      <c r="K15" s="668">
        <v>1799</v>
      </c>
      <c r="L15" s="662">
        <v>9.6450782757881193</v>
      </c>
      <c r="M15" s="656">
        <v>0</v>
      </c>
      <c r="N15" s="657">
        <v>0</v>
      </c>
      <c r="O15" s="668">
        <v>0</v>
      </c>
      <c r="P15" s="662">
        <f t="shared" si="2"/>
        <v>0</v>
      </c>
    </row>
    <row r="16" spans="1:21" s="646" customFormat="1" ht="16.5" customHeight="1" x14ac:dyDescent="0.2">
      <c r="A16" s="646">
        <v>8</v>
      </c>
      <c r="B16" s="671" t="s">
        <v>43</v>
      </c>
      <c r="C16" s="668">
        <f t="shared" si="0"/>
        <v>2919</v>
      </c>
      <c r="D16" s="662">
        <f t="shared" si="1"/>
        <v>100</v>
      </c>
      <c r="E16" s="656">
        <v>503</v>
      </c>
      <c r="F16" s="657">
        <v>17.231928742720111</v>
      </c>
      <c r="G16" s="668">
        <v>1713</v>
      </c>
      <c r="H16" s="662">
        <v>58.684480986639265</v>
      </c>
      <c r="I16" s="668">
        <v>110</v>
      </c>
      <c r="J16" s="662">
        <v>3.7684138403562861</v>
      </c>
      <c r="K16" s="668">
        <v>593</v>
      </c>
      <c r="L16" s="662">
        <v>20.315176430284343</v>
      </c>
      <c r="M16" s="656">
        <v>0</v>
      </c>
      <c r="N16" s="657">
        <v>0</v>
      </c>
      <c r="O16" s="668">
        <v>0</v>
      </c>
      <c r="P16" s="662">
        <f t="shared" si="2"/>
        <v>0</v>
      </c>
    </row>
    <row r="17" spans="1:16" s="646" customFormat="1" ht="16.5" customHeight="1" x14ac:dyDescent="0.2">
      <c r="A17" s="646">
        <v>9</v>
      </c>
      <c r="B17" s="671" t="s">
        <v>44</v>
      </c>
      <c r="C17" s="668">
        <f t="shared" si="0"/>
        <v>7257</v>
      </c>
      <c r="D17" s="662">
        <f t="shared" si="1"/>
        <v>100</v>
      </c>
      <c r="E17" s="656">
        <v>6739</v>
      </c>
      <c r="F17" s="657">
        <v>92.862064213862482</v>
      </c>
      <c r="G17" s="668">
        <v>6</v>
      </c>
      <c r="H17" s="662">
        <v>8.2678792889623806E-2</v>
      </c>
      <c r="I17" s="668">
        <v>512</v>
      </c>
      <c r="J17" s="662">
        <v>7.055256993247899</v>
      </c>
      <c r="K17" s="668">
        <v>0</v>
      </c>
      <c r="L17" s="662">
        <v>0</v>
      </c>
      <c r="M17" s="656">
        <v>0</v>
      </c>
      <c r="N17" s="657">
        <v>0</v>
      </c>
      <c r="O17" s="668">
        <v>0</v>
      </c>
      <c r="P17" s="662">
        <f t="shared" si="2"/>
        <v>0</v>
      </c>
    </row>
    <row r="18" spans="1:16" s="646" customFormat="1" ht="16.5" customHeight="1" x14ac:dyDescent="0.2">
      <c r="A18" s="646">
        <v>10</v>
      </c>
      <c r="B18" s="671" t="s">
        <v>6</v>
      </c>
      <c r="C18" s="668">
        <f t="shared" si="0"/>
        <v>6791</v>
      </c>
      <c r="D18" s="662">
        <f t="shared" si="1"/>
        <v>100</v>
      </c>
      <c r="E18" s="656">
        <v>5127</v>
      </c>
      <c r="F18" s="657">
        <v>75.496981298777797</v>
      </c>
      <c r="G18" s="668">
        <v>1196</v>
      </c>
      <c r="H18" s="662">
        <v>17.611544691503461</v>
      </c>
      <c r="I18" s="668">
        <v>84</v>
      </c>
      <c r="J18" s="662">
        <v>1.236931232513621</v>
      </c>
      <c r="K18" s="668">
        <v>384</v>
      </c>
      <c r="L18" s="662">
        <v>5.6545427772051244</v>
      </c>
      <c r="M18" s="656">
        <v>0</v>
      </c>
      <c r="N18" s="657">
        <v>0</v>
      </c>
      <c r="O18" s="668">
        <v>0</v>
      </c>
      <c r="P18" s="662">
        <f t="shared" si="2"/>
        <v>0</v>
      </c>
    </row>
    <row r="19" spans="1:16" s="644" customFormat="1" ht="16.5" customHeight="1" x14ac:dyDescent="0.2">
      <c r="A19" s="644">
        <v>11</v>
      </c>
      <c r="B19" s="671" t="s">
        <v>5</v>
      </c>
      <c r="C19" s="668">
        <f t="shared" si="0"/>
        <v>6705</v>
      </c>
      <c r="D19" s="662">
        <f t="shared" si="1"/>
        <v>100</v>
      </c>
      <c r="E19" s="656">
        <v>5872</v>
      </c>
      <c r="F19" s="657">
        <v>87.576435495898579</v>
      </c>
      <c r="G19" s="668">
        <v>2</v>
      </c>
      <c r="H19" s="662">
        <v>2.9828486204325131E-2</v>
      </c>
      <c r="I19" s="668">
        <v>244</v>
      </c>
      <c r="J19" s="662">
        <v>3.6390753169276659</v>
      </c>
      <c r="K19" s="668">
        <v>587</v>
      </c>
      <c r="L19" s="662">
        <v>8.7546607009694259</v>
      </c>
      <c r="M19" s="656">
        <v>0</v>
      </c>
      <c r="N19" s="657">
        <v>0</v>
      </c>
      <c r="O19" s="668">
        <v>0</v>
      </c>
      <c r="P19" s="662">
        <f t="shared" si="2"/>
        <v>0</v>
      </c>
    </row>
    <row r="20" spans="1:16" s="644" customFormat="1" ht="16.5" customHeight="1" x14ac:dyDescent="0.2">
      <c r="A20" s="644">
        <v>12</v>
      </c>
      <c r="B20" s="671" t="s">
        <v>38</v>
      </c>
      <c r="C20" s="668">
        <f t="shared" si="0"/>
        <v>4246</v>
      </c>
      <c r="D20" s="662">
        <f t="shared" si="1"/>
        <v>100</v>
      </c>
      <c r="E20" s="656">
        <v>1457</v>
      </c>
      <c r="F20" s="657">
        <v>34.314649081488454</v>
      </c>
      <c r="G20" s="668">
        <v>41</v>
      </c>
      <c r="H20" s="662">
        <v>0.96561469618464435</v>
      </c>
      <c r="I20" s="668">
        <v>1219</v>
      </c>
      <c r="J20" s="662">
        <v>28.709373528026376</v>
      </c>
      <c r="K20" s="668">
        <v>1529</v>
      </c>
      <c r="L20" s="662">
        <v>36.010362694300518</v>
      </c>
      <c r="M20" s="656">
        <v>0</v>
      </c>
      <c r="N20" s="657">
        <v>0</v>
      </c>
      <c r="O20" s="668">
        <v>0</v>
      </c>
      <c r="P20" s="662">
        <f t="shared" si="2"/>
        <v>0</v>
      </c>
    </row>
    <row r="21" spans="1:16" s="644" customFormat="1" ht="16.5" customHeight="1" x14ac:dyDescent="0.2">
      <c r="A21" s="644">
        <v>13</v>
      </c>
      <c r="B21" s="671" t="s">
        <v>45</v>
      </c>
      <c r="C21" s="668">
        <f t="shared" si="0"/>
        <v>4702</v>
      </c>
      <c r="D21" s="662">
        <f t="shared" si="1"/>
        <v>100</v>
      </c>
      <c r="E21" s="656">
        <v>1045</v>
      </c>
      <c r="F21" s="657">
        <v>22.22458528285836</v>
      </c>
      <c r="G21" s="668">
        <v>3</v>
      </c>
      <c r="H21" s="662">
        <v>6.3802637175669932E-2</v>
      </c>
      <c r="I21" s="668">
        <v>400</v>
      </c>
      <c r="J21" s="662">
        <v>8.5070182900893236</v>
      </c>
      <c r="K21" s="668">
        <v>3254</v>
      </c>
      <c r="L21" s="662">
        <v>69.20459378987664</v>
      </c>
      <c r="M21" s="656">
        <v>0</v>
      </c>
      <c r="N21" s="657">
        <v>0</v>
      </c>
      <c r="O21" s="668">
        <v>0</v>
      </c>
      <c r="P21" s="662">
        <f t="shared" si="2"/>
        <v>0</v>
      </c>
    </row>
    <row r="22" spans="1:16" s="644" customFormat="1" ht="16.5" customHeight="1" x14ac:dyDescent="0.2">
      <c r="A22" s="644">
        <v>14</v>
      </c>
      <c r="B22" s="671" t="s">
        <v>46</v>
      </c>
      <c r="C22" s="668">
        <f t="shared" si="0"/>
        <v>153</v>
      </c>
      <c r="D22" s="662">
        <f t="shared" si="1"/>
        <v>100</v>
      </c>
      <c r="E22" s="656">
        <v>20</v>
      </c>
      <c r="F22" s="657">
        <v>13.071895424836603</v>
      </c>
      <c r="G22" s="668">
        <v>1</v>
      </c>
      <c r="H22" s="662">
        <v>0.65359477124183007</v>
      </c>
      <c r="I22" s="668">
        <v>42</v>
      </c>
      <c r="J22" s="662">
        <v>27.450980392156865</v>
      </c>
      <c r="K22" s="668">
        <v>90</v>
      </c>
      <c r="L22" s="662">
        <v>58.82352941176471</v>
      </c>
      <c r="M22" s="656">
        <v>0</v>
      </c>
      <c r="N22" s="657">
        <v>0</v>
      </c>
      <c r="O22" s="668">
        <v>0</v>
      </c>
      <c r="P22" s="662">
        <f t="shared" si="2"/>
        <v>0</v>
      </c>
    </row>
    <row r="23" spans="1:16" s="644" customFormat="1" ht="16.5" customHeight="1" x14ac:dyDescent="0.2">
      <c r="A23" s="644">
        <v>15</v>
      </c>
      <c r="B23" s="671" t="s">
        <v>47</v>
      </c>
      <c r="C23" s="668">
        <f t="shared" si="0"/>
        <v>702</v>
      </c>
      <c r="D23" s="662">
        <f t="shared" si="1"/>
        <v>100</v>
      </c>
      <c r="E23" s="656">
        <v>445</v>
      </c>
      <c r="F23" s="657">
        <v>63.390313390313388</v>
      </c>
      <c r="G23" s="668">
        <v>20</v>
      </c>
      <c r="H23" s="662">
        <v>2.8490028490028489</v>
      </c>
      <c r="I23" s="668">
        <v>123</v>
      </c>
      <c r="J23" s="662">
        <v>17.52136752136752</v>
      </c>
      <c r="K23" s="668">
        <v>114</v>
      </c>
      <c r="L23" s="662">
        <v>16.239316239316238</v>
      </c>
      <c r="M23" s="656">
        <v>0</v>
      </c>
      <c r="N23" s="657">
        <v>0</v>
      </c>
      <c r="O23" s="668">
        <v>0</v>
      </c>
      <c r="P23" s="662">
        <f t="shared" si="2"/>
        <v>0</v>
      </c>
    </row>
    <row r="24" spans="1:16" s="644" customFormat="1" ht="16.5" customHeight="1" x14ac:dyDescent="0.2">
      <c r="A24" s="644">
        <v>16</v>
      </c>
      <c r="B24" s="671" t="s">
        <v>48</v>
      </c>
      <c r="C24" s="668">
        <f t="shared" si="0"/>
        <v>44</v>
      </c>
      <c r="D24" s="662">
        <f t="shared" si="1"/>
        <v>100</v>
      </c>
      <c r="E24" s="656">
        <v>0</v>
      </c>
      <c r="F24" s="657">
        <v>0</v>
      </c>
      <c r="G24" s="668">
        <v>44</v>
      </c>
      <c r="H24" s="662">
        <v>100</v>
      </c>
      <c r="I24" s="668">
        <v>0</v>
      </c>
      <c r="J24" s="662">
        <v>0</v>
      </c>
      <c r="K24" s="668">
        <v>0</v>
      </c>
      <c r="L24" s="662">
        <v>0</v>
      </c>
      <c r="M24" s="656">
        <v>0</v>
      </c>
      <c r="N24" s="657">
        <v>0</v>
      </c>
      <c r="O24" s="668">
        <v>0</v>
      </c>
      <c r="P24" s="662">
        <f t="shared" si="2"/>
        <v>0</v>
      </c>
    </row>
    <row r="25" spans="1:16" s="644" customFormat="1" ht="16.5" customHeight="1" x14ac:dyDescent="0.2">
      <c r="A25" s="644">
        <v>17</v>
      </c>
      <c r="B25" s="671" t="s">
        <v>49</v>
      </c>
      <c r="C25" s="668">
        <f t="shared" si="0"/>
        <v>23</v>
      </c>
      <c r="D25" s="662">
        <f t="shared" si="1"/>
        <v>100</v>
      </c>
      <c r="E25" s="656">
        <v>0</v>
      </c>
      <c r="F25" s="657">
        <v>0</v>
      </c>
      <c r="G25" s="668">
        <v>10</v>
      </c>
      <c r="H25" s="662">
        <v>43.478260869565219</v>
      </c>
      <c r="I25" s="668">
        <v>12</v>
      </c>
      <c r="J25" s="662">
        <v>52.173913043478258</v>
      </c>
      <c r="K25" s="668">
        <v>0</v>
      </c>
      <c r="L25" s="662">
        <v>0</v>
      </c>
      <c r="M25" s="656">
        <v>1</v>
      </c>
      <c r="N25" s="657">
        <v>4.3478260869565215</v>
      </c>
      <c r="O25" s="668">
        <v>0</v>
      </c>
      <c r="P25" s="662">
        <f t="shared" si="2"/>
        <v>0</v>
      </c>
    </row>
    <row r="26" spans="1:16" s="644" customFormat="1" ht="16.5" customHeight="1" x14ac:dyDescent="0.2">
      <c r="B26" s="671" t="s">
        <v>4</v>
      </c>
      <c r="C26" s="668">
        <f t="shared" si="0"/>
        <v>1</v>
      </c>
      <c r="D26" s="662">
        <f t="shared" si="1"/>
        <v>100</v>
      </c>
      <c r="E26" s="656">
        <v>1</v>
      </c>
      <c r="F26" s="657">
        <v>100</v>
      </c>
      <c r="G26" s="668">
        <v>0</v>
      </c>
      <c r="H26" s="662">
        <v>0</v>
      </c>
      <c r="I26" s="668">
        <v>0</v>
      </c>
      <c r="J26" s="662">
        <v>0</v>
      </c>
      <c r="K26" s="668">
        <v>0</v>
      </c>
      <c r="L26" s="662">
        <v>0</v>
      </c>
      <c r="M26" s="656">
        <v>0</v>
      </c>
      <c r="N26" s="657">
        <v>0</v>
      </c>
      <c r="O26" s="668">
        <v>0</v>
      </c>
      <c r="P26" s="662">
        <f t="shared" si="2"/>
        <v>0</v>
      </c>
    </row>
    <row r="27" spans="1:16" s="642" customFormat="1" ht="14.25" x14ac:dyDescent="0.2">
      <c r="B27" s="663" t="s">
        <v>3</v>
      </c>
      <c r="C27" s="669">
        <f>SUM(C9:C26)</f>
        <v>60291</v>
      </c>
      <c r="D27" s="666">
        <f>C27/$C27*100</f>
        <v>100</v>
      </c>
      <c r="E27" s="664">
        <f>SUM(E9:E26)</f>
        <v>32389</v>
      </c>
      <c r="F27" s="665">
        <f>E27/$C27*100</f>
        <v>53.721119238360615</v>
      </c>
      <c r="G27" s="669">
        <f>SUM(G9:G26)</f>
        <v>3132</v>
      </c>
      <c r="H27" s="666">
        <f>G27/$C27*100</f>
        <v>5.1948051948051948</v>
      </c>
      <c r="I27" s="669">
        <f>SUM(I9:I26)</f>
        <v>14397</v>
      </c>
      <c r="J27" s="666">
        <f>I27/$C27*100</f>
        <v>23.879185948151466</v>
      </c>
      <c r="K27" s="669">
        <f>SUM(K9:K26)</f>
        <v>10244</v>
      </c>
      <c r="L27" s="666">
        <f>K27/$C27*100</f>
        <v>16.990927335754922</v>
      </c>
      <c r="M27" s="664">
        <f>SUM(M9:M26)</f>
        <v>129</v>
      </c>
      <c r="N27" s="665">
        <f>M27/$C27*100</f>
        <v>0.21396228292780017</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s="1001" customFormat="1" x14ac:dyDescent="0.2">
      <c r="B41" s="639"/>
      <c r="D41" s="639"/>
      <c r="M41" s="639"/>
      <c r="N41" s="639"/>
    </row>
    <row r="42" spans="2:14" s="1001" customFormat="1" x14ac:dyDescent="0.2">
      <c r="B42" s="639"/>
      <c r="D42" s="639"/>
      <c r="M42" s="639"/>
      <c r="N42" s="639"/>
    </row>
    <row r="43" spans="2:14" s="1001" customFormat="1" x14ac:dyDescent="0.2">
      <c r="B43" s="639"/>
      <c r="D43" s="639"/>
      <c r="M43" s="639"/>
      <c r="N43" s="639"/>
    </row>
    <row r="44" spans="2:14" s="1001" customFormat="1" x14ac:dyDescent="0.2">
      <c r="D44" s="639"/>
      <c r="M44" s="639"/>
      <c r="N44" s="639"/>
    </row>
    <row r="45" spans="2:14" s="1001" customFormat="1" x14ac:dyDescent="0.2">
      <c r="B45" s="859" t="s">
        <v>42</v>
      </c>
      <c r="C45" s="860"/>
      <c r="D45" s="861"/>
      <c r="E45" s="860"/>
      <c r="F45" s="860"/>
      <c r="G45" s="862">
        <f>IFERROR(GETPIVOTDATA("ID PRESTACION
COUNT",#REF!,"CCAA",$B45,"Grado Resuelto",$B$1,"Subtipo",G$1),0)</f>
        <v>0</v>
      </c>
      <c r="H45" s="860"/>
      <c r="M45" s="639"/>
      <c r="N45" s="639"/>
    </row>
    <row r="46" spans="2:14" s="1001" customFormat="1" x14ac:dyDescent="0.2">
      <c r="B46" s="859" t="s">
        <v>50</v>
      </c>
      <c r="C46" s="860"/>
      <c r="D46" s="861"/>
      <c r="E46" s="860"/>
      <c r="F46" s="860"/>
      <c r="G46" s="862">
        <f>IFERROR(GETPIVOTDATA("ID PRESTACION
COUNT",#REF!,"CCAA",$B46,"Grado Resuelto",$B$1,"Subtipo",G$1),0)</f>
        <v>0</v>
      </c>
      <c r="H46" s="860"/>
      <c r="M46" s="639"/>
      <c r="N46" s="639"/>
    </row>
    <row r="47" spans="2:14" s="1001" customFormat="1" x14ac:dyDescent="0.2">
      <c r="D47" s="639"/>
      <c r="M47" s="639"/>
      <c r="N47" s="639"/>
    </row>
    <row r="48" spans="2:14" s="1001" customFormat="1" x14ac:dyDescent="0.2">
      <c r="D48" s="639"/>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2578125" defaultRowHeight="12.75" x14ac:dyDescent="0.2"/>
  <cols>
    <col min="1" max="1" width="1.140625" style="478" customWidth="1"/>
    <col min="2" max="2" width="25.28515625" style="478" customWidth="1"/>
    <col min="3" max="3" width="11.28515625" style="478" customWidth="1"/>
    <col min="4" max="16384" width="11.42578125" style="478"/>
  </cols>
  <sheetData>
    <row r="1" spans="1:39" s="457" customFormat="1" ht="14.25" x14ac:dyDescent="0.2">
      <c r="B1" s="458"/>
      <c r="C1" s="458"/>
      <c r="D1" s="459"/>
      <c r="E1" s="459"/>
      <c r="N1" s="459"/>
    </row>
    <row r="2" spans="1:39" s="460" customFormat="1" ht="47.25" customHeight="1" x14ac:dyDescent="0.2">
      <c r="B2" s="1181"/>
      <c r="C2" s="1181"/>
      <c r="D2" s="1181"/>
      <c r="E2" s="1181"/>
      <c r="F2" s="1181"/>
      <c r="G2" s="1181"/>
      <c r="H2" s="1181"/>
      <c r="I2" s="461"/>
      <c r="L2" s="462"/>
      <c r="N2" s="463"/>
      <c r="O2" s="463"/>
      <c r="P2" s="463"/>
      <c r="Q2" s="463"/>
      <c r="R2" s="463"/>
      <c r="S2" s="463"/>
      <c r="T2" s="463"/>
      <c r="U2" s="463"/>
      <c r="V2" s="463"/>
      <c r="W2" s="463"/>
      <c r="X2" s="463"/>
      <c r="Y2" s="463"/>
      <c r="Z2" s="463"/>
      <c r="AA2" s="463"/>
      <c r="AB2" s="463"/>
      <c r="AC2" s="463"/>
      <c r="AD2" s="463"/>
      <c r="AE2" s="463"/>
      <c r="AF2" s="463"/>
      <c r="AG2" s="463"/>
    </row>
    <row r="3" spans="1:39" s="464" customFormat="1" ht="1.5" customHeight="1" x14ac:dyDescent="0.2">
      <c r="B3" s="465"/>
      <c r="C3" s="465"/>
      <c r="D3" s="465"/>
      <c r="E3" s="465"/>
      <c r="F3" s="465"/>
      <c r="G3" s="465"/>
      <c r="H3" s="465"/>
      <c r="I3" s="465"/>
      <c r="J3" s="465"/>
      <c r="K3" s="465"/>
      <c r="L3" s="465"/>
      <c r="M3" s="465"/>
      <c r="N3" s="466"/>
      <c r="O3" s="463"/>
      <c r="P3" s="463"/>
      <c r="Q3" s="463"/>
      <c r="R3" s="463"/>
      <c r="S3" s="463"/>
      <c r="T3" s="463"/>
      <c r="U3" s="463"/>
      <c r="V3" s="463"/>
      <c r="W3" s="463"/>
      <c r="X3" s="463"/>
      <c r="Y3" s="463"/>
      <c r="Z3" s="463"/>
      <c r="AA3" s="463"/>
      <c r="AB3" s="463"/>
      <c r="AC3" s="463"/>
      <c r="AD3" s="463"/>
      <c r="AE3" s="463"/>
      <c r="AF3" s="463"/>
      <c r="AG3" s="463"/>
    </row>
    <row r="4" spans="1:39" s="464" customFormat="1" ht="24.75" customHeight="1" x14ac:dyDescent="0.2">
      <c r="A4" s="467"/>
      <c r="B4" s="1182" t="s">
        <v>455</v>
      </c>
      <c r="C4" s="1182"/>
      <c r="D4" s="1182"/>
      <c r="E4" s="1182"/>
      <c r="F4" s="1182"/>
      <c r="G4" s="1182"/>
      <c r="H4" s="1182"/>
      <c r="I4" s="1182"/>
      <c r="J4" s="1182"/>
      <c r="K4" s="1182"/>
      <c r="L4" s="1182"/>
      <c r="M4" s="468"/>
      <c r="N4" s="466"/>
      <c r="O4" s="463"/>
      <c r="P4" s="463"/>
      <c r="Q4" s="463"/>
      <c r="R4" s="463"/>
      <c r="S4" s="463"/>
      <c r="T4" s="463"/>
      <c r="U4" s="463"/>
      <c r="V4" s="463"/>
      <c r="W4" s="463"/>
      <c r="X4" s="463"/>
      <c r="Y4" s="463"/>
      <c r="Z4" s="463"/>
      <c r="AA4" s="463"/>
      <c r="AB4" s="463"/>
      <c r="AC4" s="463"/>
      <c r="AD4" s="463"/>
      <c r="AE4" s="463"/>
      <c r="AF4" s="463"/>
      <c r="AG4" s="463"/>
    </row>
    <row r="5" spans="1:39" s="464" customFormat="1" ht="14.25" customHeight="1" x14ac:dyDescent="0.2">
      <c r="A5" s="467"/>
      <c r="B5" s="1183" t="s">
        <v>489</v>
      </c>
      <c r="C5" s="1183"/>
      <c r="D5" s="1183"/>
      <c r="E5" s="1183"/>
      <c r="F5" s="1183"/>
      <c r="G5" s="1183"/>
      <c r="H5" s="1183"/>
      <c r="I5" s="1183"/>
      <c r="J5" s="1183"/>
      <c r="K5" s="1183"/>
      <c r="L5" s="1183"/>
      <c r="M5" s="469"/>
      <c r="N5" s="469"/>
      <c r="O5" s="470"/>
      <c r="P5" s="470"/>
      <c r="Q5" s="470"/>
      <c r="R5" s="470"/>
      <c r="S5" s="470"/>
      <c r="T5" s="470"/>
      <c r="U5" s="470"/>
      <c r="V5" s="470"/>
      <c r="W5" s="470"/>
      <c r="X5" s="470"/>
      <c r="Y5" s="470"/>
      <c r="Z5" s="470"/>
      <c r="AA5" s="470"/>
      <c r="AB5" s="470"/>
      <c r="AC5" s="463"/>
      <c r="AD5" s="463"/>
      <c r="AE5" s="463"/>
      <c r="AF5" s="463"/>
      <c r="AG5" s="463"/>
    </row>
    <row r="6" spans="1:39" s="471" customFormat="1" ht="15" x14ac:dyDescent="0.25">
      <c r="B6" s="472"/>
      <c r="C6" s="472"/>
      <c r="D6" s="472"/>
      <c r="E6" s="472"/>
      <c r="F6" s="472"/>
      <c r="G6" s="473"/>
      <c r="H6" s="473"/>
      <c r="I6" s="473"/>
      <c r="J6" s="473"/>
      <c r="K6" s="473"/>
      <c r="L6" s="473"/>
      <c r="M6" s="473"/>
      <c r="N6" s="474"/>
      <c r="O6" s="474"/>
      <c r="P6" s="474"/>
      <c r="Q6" s="474"/>
      <c r="R6" s="474"/>
      <c r="S6" s="474"/>
      <c r="T6" s="474"/>
      <c r="U6" s="474"/>
      <c r="V6" s="474"/>
      <c r="W6" s="474"/>
      <c r="X6" s="474"/>
      <c r="Y6" s="474"/>
      <c r="Z6" s="474"/>
      <c r="AA6" s="474"/>
      <c r="AB6" s="474"/>
      <c r="AC6" s="475"/>
      <c r="AD6" s="475"/>
      <c r="AE6" s="475"/>
      <c r="AF6" s="475"/>
      <c r="AG6" s="475"/>
    </row>
    <row r="7" spans="1:39" s="724" customFormat="1" ht="15" x14ac:dyDescent="0.25">
      <c r="B7" s="473"/>
      <c r="C7" s="1180"/>
      <c r="D7" s="1180"/>
      <c r="E7" s="1180"/>
      <c r="F7" s="1180"/>
      <c r="G7" s="1180"/>
      <c r="H7" s="1180"/>
      <c r="I7" s="473"/>
      <c r="J7" s="1180"/>
      <c r="K7" s="1180"/>
      <c r="L7" s="1180"/>
      <c r="M7" s="1180"/>
      <c r="N7" s="473"/>
      <c r="O7" s="473"/>
      <c r="P7" s="473"/>
      <c r="Q7" s="1180"/>
      <c r="R7" s="1180"/>
      <c r="S7" s="1180"/>
      <c r="T7" s="1180"/>
      <c r="U7" s="1180"/>
      <c r="V7" s="1180"/>
      <c r="W7" s="473"/>
      <c r="X7" s="473"/>
      <c r="AF7" s="1177"/>
      <c r="AG7" s="1177"/>
      <c r="AH7" s="1177"/>
      <c r="AI7" s="1177"/>
      <c r="AJ7" s="1177"/>
      <c r="AK7" s="1177"/>
      <c r="AL7" s="1177"/>
      <c r="AM7" s="1177"/>
    </row>
    <row r="8" spans="1:39" s="724" customFormat="1" ht="15" x14ac:dyDescent="0.25">
      <c r="B8" s="473" t="s">
        <v>144</v>
      </c>
      <c r="C8" s="723" t="s">
        <v>145</v>
      </c>
      <c r="D8" s="723" t="s">
        <v>76</v>
      </c>
      <c r="E8" s="723"/>
      <c r="F8" s="723"/>
      <c r="G8" s="723"/>
      <c r="H8" s="723" t="s">
        <v>146</v>
      </c>
      <c r="I8" s="473" t="s">
        <v>145</v>
      </c>
      <c r="J8" s="723" t="s">
        <v>76</v>
      </c>
      <c r="K8" s="723"/>
      <c r="L8" s="723"/>
      <c r="M8" s="723"/>
      <c r="N8" s="473"/>
      <c r="O8" s="473"/>
      <c r="P8" s="725"/>
      <c r="Q8" s="723"/>
      <c r="R8" s="723"/>
      <c r="S8" s="723"/>
      <c r="T8" s="723"/>
      <c r="U8" s="723"/>
      <c r="V8" s="723"/>
      <c r="W8" s="473"/>
      <c r="X8" s="473"/>
      <c r="AE8" s="726"/>
      <c r="AF8" s="727"/>
      <c r="AG8" s="727"/>
      <c r="AH8" s="727"/>
      <c r="AI8" s="727"/>
      <c r="AJ8" s="727"/>
      <c r="AK8" s="727"/>
      <c r="AL8" s="727"/>
      <c r="AM8" s="727"/>
    </row>
    <row r="9" spans="1:39" s="724" customFormat="1" ht="15" x14ac:dyDescent="0.25">
      <c r="A9" s="1178"/>
      <c r="B9" s="735" t="s">
        <v>147</v>
      </c>
      <c r="C9" s="728">
        <v>200935</v>
      </c>
      <c r="D9" s="477">
        <v>0.34456888376727046</v>
      </c>
      <c r="E9" s="476"/>
      <c r="F9" s="476"/>
      <c r="G9" s="476"/>
      <c r="H9" s="476" t="s">
        <v>148</v>
      </c>
      <c r="I9" s="735">
        <v>165522</v>
      </c>
      <c r="J9" s="477">
        <v>0.28380324675770024</v>
      </c>
      <c r="K9" s="476"/>
      <c r="L9" s="476"/>
      <c r="M9" s="476"/>
      <c r="N9" s="473"/>
      <c r="O9" s="1179"/>
      <c r="P9" s="729"/>
      <c r="Q9" s="476"/>
      <c r="R9" s="476"/>
      <c r="S9" s="476"/>
      <c r="T9" s="476"/>
      <c r="U9" s="476"/>
      <c r="V9" s="476"/>
      <c r="W9" s="473"/>
      <c r="X9" s="473"/>
      <c r="AD9" s="1178"/>
      <c r="AE9" s="730"/>
      <c r="AF9" s="731"/>
      <c r="AG9" s="731"/>
      <c r="AH9" s="731"/>
      <c r="AI9" s="731"/>
      <c r="AJ9" s="731"/>
      <c r="AK9" s="731"/>
      <c r="AL9" s="731"/>
      <c r="AM9" s="731"/>
    </row>
    <row r="10" spans="1:39" s="724" customFormat="1" ht="15" x14ac:dyDescent="0.25">
      <c r="A10" s="1178"/>
      <c r="B10" s="735" t="s">
        <v>151</v>
      </c>
      <c r="C10" s="728">
        <v>141426</v>
      </c>
      <c r="D10" s="477">
        <v>0.24252120813034062</v>
      </c>
      <c r="E10" s="476"/>
      <c r="F10" s="476"/>
      <c r="G10" s="476"/>
      <c r="H10" s="476" t="s">
        <v>150</v>
      </c>
      <c r="I10" s="735">
        <v>273659</v>
      </c>
      <c r="J10" s="477">
        <v>0.46921444100763338</v>
      </c>
      <c r="K10" s="476"/>
      <c r="L10" s="476"/>
      <c r="M10" s="476"/>
      <c r="N10" s="473"/>
      <c r="O10" s="1179"/>
      <c r="P10" s="729"/>
      <c r="Q10" s="476"/>
      <c r="R10" s="476"/>
      <c r="S10" s="476"/>
      <c r="T10" s="476"/>
      <c r="U10" s="476"/>
      <c r="V10" s="476"/>
      <c r="W10" s="473"/>
      <c r="X10" s="473"/>
      <c r="AD10" s="1178"/>
      <c r="AE10" s="730"/>
      <c r="AF10" s="731"/>
      <c r="AG10" s="731"/>
      <c r="AH10" s="731"/>
      <c r="AI10" s="731"/>
      <c r="AJ10" s="731"/>
      <c r="AK10" s="731"/>
      <c r="AL10" s="731"/>
      <c r="AM10" s="731"/>
    </row>
    <row r="11" spans="1:39" s="724" customFormat="1" ht="15" x14ac:dyDescent="0.25">
      <c r="A11" s="1178"/>
      <c r="B11" s="735" t="s">
        <v>149</v>
      </c>
      <c r="C11" s="728">
        <v>117109</v>
      </c>
      <c r="D11" s="477">
        <v>0.20082174538582764</v>
      </c>
      <c r="E11" s="476"/>
      <c r="F11" s="476"/>
      <c r="G11" s="476"/>
      <c r="H11" s="476" t="s">
        <v>152</v>
      </c>
      <c r="I11" s="735">
        <v>103078</v>
      </c>
      <c r="J11" s="477">
        <v>0.17673705651992017</v>
      </c>
      <c r="K11" s="476"/>
      <c r="L11" s="476"/>
      <c r="M11" s="476"/>
      <c r="N11" s="473"/>
      <c r="O11" s="1179"/>
      <c r="P11" s="729"/>
      <c r="Q11" s="476"/>
      <c r="R11" s="476"/>
      <c r="S11" s="476"/>
      <c r="T11" s="476"/>
      <c r="U11" s="476"/>
      <c r="V11" s="476"/>
      <c r="W11" s="473"/>
      <c r="X11" s="473"/>
      <c r="AD11" s="1178"/>
      <c r="AE11" s="730"/>
      <c r="AF11" s="731"/>
      <c r="AG11" s="731"/>
      <c r="AH11" s="731"/>
      <c r="AI11" s="731"/>
      <c r="AJ11" s="731"/>
      <c r="AK11" s="731"/>
      <c r="AL11" s="731"/>
      <c r="AM11" s="731"/>
    </row>
    <row r="12" spans="1:39" s="724" customFormat="1" ht="15" x14ac:dyDescent="0.25">
      <c r="A12" s="1178"/>
      <c r="B12" s="735" t="s">
        <v>155</v>
      </c>
      <c r="C12" s="728">
        <v>25928</v>
      </c>
      <c r="D12" s="477">
        <v>4.4462050007802463E-2</v>
      </c>
      <c r="E12" s="476"/>
      <c r="F12" s="476"/>
      <c r="G12" s="476"/>
      <c r="H12" s="476" t="s">
        <v>154</v>
      </c>
      <c r="I12" s="735">
        <v>35997</v>
      </c>
      <c r="J12" s="477">
        <v>6.1720287777678712E-2</v>
      </c>
      <c r="K12" s="476"/>
      <c r="L12" s="476"/>
      <c r="M12" s="476"/>
      <c r="N12" s="473"/>
      <c r="O12" s="1179"/>
      <c r="P12" s="729"/>
      <c r="Q12" s="476"/>
      <c r="R12" s="476"/>
      <c r="S12" s="476"/>
      <c r="T12" s="476"/>
      <c r="U12" s="476"/>
      <c r="V12" s="476"/>
      <c r="W12" s="473"/>
      <c r="X12" s="473"/>
      <c r="AD12" s="1178"/>
      <c r="AE12" s="730"/>
      <c r="AF12" s="731"/>
      <c r="AG12" s="731"/>
      <c r="AH12" s="731"/>
      <c r="AI12" s="731"/>
      <c r="AJ12" s="731"/>
      <c r="AK12" s="731"/>
      <c r="AL12" s="731"/>
      <c r="AM12" s="731"/>
    </row>
    <row r="13" spans="1:39" s="724" customFormat="1" ht="15" x14ac:dyDescent="0.25">
      <c r="A13" s="1178"/>
      <c r="B13" s="735" t="s">
        <v>153</v>
      </c>
      <c r="C13" s="728">
        <v>19194</v>
      </c>
      <c r="D13" s="477">
        <v>3.2914400950700425E-2</v>
      </c>
      <c r="E13" s="476"/>
      <c r="F13" s="476"/>
      <c r="G13" s="476"/>
      <c r="H13" s="476" t="s">
        <v>156</v>
      </c>
      <c r="I13" s="735">
        <v>4972</v>
      </c>
      <c r="J13" s="477">
        <v>8.5249679370674927E-3</v>
      </c>
      <c r="K13" s="476"/>
      <c r="L13" s="476"/>
      <c r="M13" s="476"/>
      <c r="N13" s="473"/>
      <c r="O13" s="1179"/>
      <c r="P13" s="729"/>
      <c r="Q13" s="476"/>
      <c r="R13" s="476"/>
      <c r="S13" s="476"/>
      <c r="T13" s="476"/>
      <c r="U13" s="476"/>
      <c r="V13" s="476"/>
      <c r="W13" s="473"/>
      <c r="X13" s="473"/>
      <c r="AD13" s="1178"/>
      <c r="AE13" s="730"/>
      <c r="AF13" s="731"/>
      <c r="AG13" s="731"/>
      <c r="AH13" s="731"/>
      <c r="AI13" s="731"/>
      <c r="AJ13" s="731"/>
      <c r="AK13" s="731"/>
      <c r="AL13" s="731"/>
      <c r="AM13" s="731"/>
    </row>
    <row r="14" spans="1:39" s="724" customFormat="1" ht="15" x14ac:dyDescent="0.25">
      <c r="A14" s="1178"/>
      <c r="B14" s="735" t="s">
        <v>159</v>
      </c>
      <c r="C14" s="728">
        <v>10249</v>
      </c>
      <c r="D14" s="477">
        <v>1.7575268070424539E-2</v>
      </c>
      <c r="E14" s="476"/>
      <c r="F14" s="476"/>
      <c r="G14" s="476"/>
      <c r="H14" s="476" t="s">
        <v>158</v>
      </c>
      <c r="I14" s="735">
        <v>794</v>
      </c>
      <c r="J14" s="476"/>
      <c r="K14" s="476"/>
      <c r="L14" s="476"/>
      <c r="M14" s="476"/>
      <c r="N14" s="473"/>
      <c r="O14" s="1179"/>
      <c r="P14" s="729"/>
      <c r="Q14" s="476"/>
      <c r="R14" s="476"/>
      <c r="S14" s="476"/>
      <c r="T14" s="476"/>
      <c r="U14" s="476"/>
      <c r="V14" s="476"/>
      <c r="W14" s="473"/>
      <c r="X14" s="473"/>
      <c r="AD14" s="1178"/>
      <c r="AE14" s="730"/>
      <c r="AF14" s="731"/>
      <c r="AG14" s="731"/>
      <c r="AH14" s="731"/>
      <c r="AI14" s="731"/>
      <c r="AJ14" s="731"/>
      <c r="AK14" s="731"/>
      <c r="AL14" s="731"/>
      <c r="AM14" s="731"/>
    </row>
    <row r="15" spans="1:39" s="724" customFormat="1" ht="15" x14ac:dyDescent="0.25">
      <c r="A15" s="1178"/>
      <c r="B15" s="735" t="s">
        <v>157</v>
      </c>
      <c r="C15" s="728">
        <v>10274</v>
      </c>
      <c r="D15" s="477">
        <v>1.7618138760419722E-2</v>
      </c>
      <c r="E15" s="476"/>
      <c r="F15" s="476"/>
      <c r="G15" s="476"/>
      <c r="H15" s="476"/>
      <c r="I15" s="473"/>
      <c r="J15" s="476"/>
      <c r="K15" s="476"/>
      <c r="L15" s="476"/>
      <c r="M15" s="476"/>
      <c r="N15" s="473"/>
      <c r="O15" s="1179"/>
      <c r="P15" s="729"/>
      <c r="Q15" s="476"/>
      <c r="R15" s="476"/>
      <c r="S15" s="476"/>
      <c r="T15" s="476"/>
      <c r="U15" s="476"/>
      <c r="V15" s="476"/>
      <c r="W15" s="473"/>
      <c r="X15" s="473"/>
      <c r="AD15" s="1178"/>
      <c r="AE15" s="730"/>
      <c r="AF15" s="731"/>
      <c r="AG15" s="731"/>
      <c r="AH15" s="731"/>
      <c r="AI15" s="731"/>
      <c r="AJ15" s="731"/>
      <c r="AK15" s="731"/>
      <c r="AL15" s="731"/>
      <c r="AM15" s="731"/>
    </row>
    <row r="16" spans="1:39" s="724" customFormat="1" ht="15" x14ac:dyDescent="0.25">
      <c r="A16" s="1178"/>
      <c r="B16" s="735" t="s">
        <v>200</v>
      </c>
      <c r="C16" s="728">
        <v>8197</v>
      </c>
      <c r="D16" s="477">
        <v>1.4056441835620055E-2</v>
      </c>
      <c r="E16" s="476"/>
      <c r="F16" s="476"/>
      <c r="G16" s="476"/>
      <c r="H16" s="476"/>
      <c r="I16" s="473"/>
      <c r="J16" s="476"/>
      <c r="K16" s="476"/>
      <c r="L16" s="476"/>
      <c r="M16" s="476"/>
      <c r="N16" s="473"/>
      <c r="O16" s="1179"/>
      <c r="P16" s="729"/>
      <c r="Q16" s="476"/>
      <c r="R16" s="476"/>
      <c r="S16" s="476"/>
      <c r="T16" s="476"/>
      <c r="U16" s="476"/>
      <c r="V16" s="476"/>
      <c r="W16" s="473"/>
      <c r="X16" s="473"/>
      <c r="AD16" s="1178"/>
      <c r="AE16" s="730"/>
      <c r="AF16" s="731"/>
      <c r="AG16" s="731"/>
      <c r="AH16" s="731"/>
      <c r="AI16" s="731"/>
      <c r="AJ16" s="731"/>
      <c r="AK16" s="731"/>
      <c r="AL16" s="731"/>
      <c r="AM16" s="731"/>
    </row>
    <row r="17" spans="1:28" s="724" customFormat="1" ht="15" x14ac:dyDescent="0.25">
      <c r="A17" s="732"/>
      <c r="B17" s="735" t="s">
        <v>158</v>
      </c>
      <c r="C17" s="733">
        <v>49837</v>
      </c>
      <c r="D17" s="477">
        <v>8.5461863091594092E-2</v>
      </c>
      <c r="E17" s="473"/>
      <c r="F17" s="473"/>
      <c r="G17" s="473"/>
      <c r="H17" s="473"/>
      <c r="I17" s="473"/>
      <c r="J17" s="473"/>
      <c r="K17" s="473"/>
      <c r="L17" s="473"/>
      <c r="M17" s="473"/>
      <c r="N17" s="473"/>
      <c r="O17" s="473"/>
      <c r="P17" s="473"/>
      <c r="Q17" s="473"/>
      <c r="R17" s="473"/>
      <c r="S17" s="473"/>
      <c r="T17" s="473"/>
      <c r="U17" s="473"/>
      <c r="V17" s="473"/>
      <c r="W17" s="473"/>
      <c r="X17" s="473"/>
    </row>
    <row r="18" spans="1:28" s="724" customFormat="1" ht="15" x14ac:dyDescent="0.25">
      <c r="B18" s="473" t="s">
        <v>161</v>
      </c>
      <c r="C18" s="473" t="s">
        <v>145</v>
      </c>
      <c r="D18" s="473" t="s">
        <v>76</v>
      </c>
      <c r="E18" s="473"/>
      <c r="F18" s="473"/>
      <c r="G18" s="473"/>
      <c r="H18" s="473"/>
      <c r="I18" s="473"/>
      <c r="J18" s="473"/>
      <c r="K18" s="473"/>
      <c r="L18" s="473"/>
      <c r="M18" s="473"/>
      <c r="N18" s="473"/>
      <c r="O18" s="473"/>
      <c r="P18" s="473"/>
      <c r="Q18" s="473"/>
      <c r="R18" s="473"/>
      <c r="S18" s="473"/>
      <c r="T18" s="473"/>
      <c r="U18" s="473"/>
      <c r="V18" s="473"/>
      <c r="W18" s="473"/>
      <c r="X18" s="473"/>
    </row>
    <row r="19" spans="1:28" s="724" customFormat="1" ht="15" x14ac:dyDescent="0.25">
      <c r="B19" s="473" t="s">
        <v>26</v>
      </c>
      <c r="C19" s="473">
        <v>156184</v>
      </c>
      <c r="D19" s="734">
        <v>0.26742828181130163</v>
      </c>
      <c r="E19" s="473"/>
      <c r="F19" s="473"/>
      <c r="G19" s="473"/>
      <c r="H19" s="473"/>
      <c r="I19" s="473"/>
      <c r="J19" s="473"/>
      <c r="K19" s="473"/>
      <c r="L19" s="473"/>
      <c r="M19" s="473"/>
      <c r="N19" s="473"/>
      <c r="O19" s="473"/>
      <c r="P19" s="473"/>
      <c r="Q19" s="473"/>
      <c r="R19" s="473"/>
      <c r="S19" s="473"/>
      <c r="T19" s="473"/>
      <c r="U19" s="473"/>
      <c r="V19" s="473"/>
      <c r="W19" s="473"/>
      <c r="X19" s="473"/>
      <c r="Y19" s="473"/>
      <c r="Z19" s="473"/>
      <c r="AA19" s="473"/>
      <c r="AB19" s="473"/>
    </row>
    <row r="20" spans="1:28" s="724" customFormat="1" ht="15" x14ac:dyDescent="0.25">
      <c r="B20" s="473" t="s">
        <v>27</v>
      </c>
      <c r="C20" s="473">
        <v>427838</v>
      </c>
      <c r="D20" s="734">
        <v>0.73257171818869837</v>
      </c>
      <c r="E20" s="473"/>
      <c r="F20" s="473"/>
      <c r="G20" s="473"/>
      <c r="H20" s="473"/>
      <c r="I20" s="473"/>
      <c r="J20" s="473"/>
      <c r="K20" s="473"/>
      <c r="L20" s="473"/>
      <c r="M20" s="473"/>
      <c r="N20" s="473"/>
      <c r="O20" s="473"/>
      <c r="P20" s="473"/>
      <c r="Q20" s="473"/>
      <c r="R20" s="473"/>
      <c r="S20" s="473"/>
      <c r="T20" s="473"/>
      <c r="U20" s="473"/>
      <c r="V20" s="473"/>
      <c r="W20" s="473"/>
      <c r="X20" s="473"/>
      <c r="Y20" s="473"/>
      <c r="Z20" s="473"/>
      <c r="AA20" s="473"/>
      <c r="AB20" s="473"/>
    </row>
    <row r="21" spans="1:28" s="724" customFormat="1" ht="15" x14ac:dyDescent="0.25">
      <c r="B21" s="473" t="s">
        <v>162</v>
      </c>
      <c r="C21" s="473" t="e">
        <v>#REF!</v>
      </c>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row>
    <row r="22" spans="1:28" s="724" customFormat="1" ht="15" x14ac:dyDescent="0.25">
      <c r="B22" s="473"/>
      <c r="C22" s="473"/>
      <c r="D22" s="473"/>
      <c r="E22" s="473"/>
      <c r="F22" s="473"/>
      <c r="G22" s="473"/>
      <c r="H22" s="473"/>
      <c r="I22" s="473"/>
      <c r="J22" s="473"/>
      <c r="K22" s="473"/>
      <c r="L22" s="473"/>
      <c r="M22" s="473"/>
      <c r="N22" s="473"/>
      <c r="O22" s="473"/>
      <c r="P22" s="473"/>
      <c r="Q22" s="473"/>
      <c r="R22" s="473"/>
      <c r="S22" s="473"/>
      <c r="T22" s="473"/>
      <c r="U22" s="473"/>
      <c r="V22" s="473"/>
      <c r="W22" s="473"/>
      <c r="X22" s="473"/>
      <c r="Y22" s="473"/>
      <c r="Z22" s="473"/>
      <c r="AA22" s="473"/>
      <c r="AB22" s="473"/>
    </row>
    <row r="23" spans="1:28" s="475" customFormat="1" ht="15" x14ac:dyDescent="0.25">
      <c r="B23" s="474"/>
      <c r="C23" s="474"/>
      <c r="D23" s="474"/>
      <c r="E23" s="473"/>
      <c r="F23" s="473"/>
      <c r="G23" s="473"/>
      <c r="H23" s="473"/>
      <c r="I23" s="473"/>
      <c r="J23" s="473"/>
      <c r="K23" s="473"/>
      <c r="L23" s="473"/>
      <c r="M23" s="473"/>
      <c r="N23" s="472"/>
      <c r="O23" s="472"/>
      <c r="P23" s="472"/>
      <c r="Q23" s="472"/>
      <c r="R23" s="472"/>
      <c r="S23" s="472"/>
      <c r="T23" s="472"/>
      <c r="U23" s="472"/>
      <c r="V23" s="472"/>
      <c r="W23" s="472"/>
      <c r="X23" s="472"/>
      <c r="Y23" s="472"/>
      <c r="Z23" s="472"/>
      <c r="AA23" s="472"/>
      <c r="AB23" s="472"/>
    </row>
    <row r="24" spans="1:28" s="475" customFormat="1" ht="15" x14ac:dyDescent="0.25">
      <c r="B24" s="473"/>
      <c r="C24" s="473"/>
      <c r="D24" s="473"/>
      <c r="E24" s="473"/>
      <c r="F24" s="473"/>
      <c r="G24" s="473"/>
      <c r="H24" s="473"/>
      <c r="I24" s="473"/>
      <c r="J24" s="473"/>
      <c r="K24" s="473"/>
      <c r="L24" s="473"/>
      <c r="M24" s="473"/>
      <c r="N24" s="472"/>
      <c r="O24" s="472"/>
      <c r="P24" s="472"/>
      <c r="Q24" s="472"/>
      <c r="R24" s="472"/>
      <c r="S24" s="472"/>
      <c r="T24" s="472"/>
      <c r="U24" s="472"/>
      <c r="V24" s="472"/>
      <c r="W24" s="472"/>
      <c r="X24" s="472"/>
      <c r="Y24" s="472"/>
      <c r="Z24" s="472"/>
      <c r="AA24" s="472"/>
      <c r="AB24" s="472"/>
    </row>
    <row r="25" spans="1:28" s="475" customFormat="1" ht="15" x14ac:dyDescent="0.25">
      <c r="B25" s="473"/>
      <c r="C25" s="473"/>
      <c r="D25" s="473"/>
      <c r="E25" s="473"/>
      <c r="F25" s="473"/>
      <c r="G25" s="473"/>
      <c r="H25" s="473"/>
      <c r="I25" s="473"/>
      <c r="J25" s="473"/>
      <c r="K25" s="473"/>
      <c r="L25" s="473"/>
      <c r="M25" s="473"/>
      <c r="N25" s="472"/>
      <c r="O25" s="472"/>
      <c r="P25" s="472"/>
      <c r="Q25" s="472"/>
      <c r="R25" s="472"/>
      <c r="S25" s="472"/>
      <c r="T25" s="472"/>
      <c r="U25" s="472"/>
      <c r="V25" s="472"/>
      <c r="W25" s="472"/>
      <c r="X25" s="472"/>
      <c r="Y25" s="472"/>
      <c r="Z25" s="472"/>
      <c r="AA25" s="472"/>
      <c r="AB25" s="472"/>
    </row>
    <row r="26" spans="1:28" s="475" customFormat="1" ht="15" x14ac:dyDescent="0.25">
      <c r="B26" s="473"/>
      <c r="C26" s="473"/>
      <c r="D26" s="473"/>
      <c r="E26" s="473"/>
      <c r="F26" s="473"/>
      <c r="G26" s="473"/>
      <c r="H26" s="473"/>
      <c r="I26" s="473"/>
      <c r="J26" s="473"/>
      <c r="K26" s="473"/>
      <c r="L26" s="473"/>
      <c r="M26" s="473"/>
      <c r="N26" s="472"/>
      <c r="O26" s="472"/>
      <c r="P26" s="472"/>
      <c r="Q26" s="472"/>
      <c r="R26" s="472"/>
      <c r="S26" s="472"/>
      <c r="T26" s="472"/>
      <c r="U26" s="472"/>
      <c r="V26" s="472"/>
      <c r="W26" s="472"/>
      <c r="X26" s="472"/>
      <c r="Y26" s="472"/>
      <c r="Z26" s="472"/>
      <c r="AA26" s="472"/>
      <c r="AB26" s="472"/>
    </row>
    <row r="27" spans="1:28" s="475" customFormat="1" ht="15" x14ac:dyDescent="0.25">
      <c r="B27" s="473"/>
      <c r="C27" s="473"/>
      <c r="D27" s="473"/>
      <c r="E27" s="473"/>
      <c r="F27" s="473"/>
      <c r="G27" s="473"/>
      <c r="H27" s="473"/>
      <c r="I27" s="473"/>
      <c r="J27" s="473"/>
      <c r="K27" s="473"/>
      <c r="L27" s="473"/>
      <c r="M27" s="473"/>
      <c r="N27" s="472"/>
      <c r="O27" s="472"/>
      <c r="P27" s="472"/>
      <c r="Q27" s="472"/>
      <c r="R27" s="472"/>
      <c r="S27" s="472"/>
      <c r="T27" s="472"/>
      <c r="U27" s="472"/>
      <c r="V27" s="472"/>
      <c r="W27" s="472"/>
      <c r="X27" s="472"/>
      <c r="Y27" s="472"/>
      <c r="Z27" s="472"/>
      <c r="AA27" s="472"/>
      <c r="AB27" s="472"/>
    </row>
    <row r="28" spans="1:28" s="475" customFormat="1" ht="15" x14ac:dyDescent="0.25">
      <c r="B28" s="473"/>
      <c r="C28" s="473"/>
      <c r="D28" s="473"/>
      <c r="E28" s="473"/>
      <c r="F28" s="473"/>
      <c r="G28" s="473"/>
      <c r="H28" s="473"/>
      <c r="I28" s="473"/>
      <c r="J28" s="473"/>
      <c r="K28" s="473"/>
      <c r="L28" s="473"/>
      <c r="M28" s="473"/>
      <c r="N28" s="472"/>
      <c r="O28" s="472"/>
      <c r="P28" s="472"/>
      <c r="Q28" s="472"/>
      <c r="R28" s="472"/>
      <c r="S28" s="472"/>
      <c r="T28" s="472"/>
      <c r="U28" s="472"/>
      <c r="V28" s="472"/>
      <c r="W28" s="472"/>
      <c r="X28" s="472"/>
      <c r="Y28" s="472"/>
      <c r="Z28" s="472"/>
      <c r="AA28" s="472"/>
      <c r="AB28" s="472"/>
    </row>
    <row r="29" spans="1:28" s="475" customFormat="1" ht="15" x14ac:dyDescent="0.25">
      <c r="B29" s="473"/>
      <c r="C29" s="473"/>
      <c r="D29" s="473"/>
      <c r="E29" s="473"/>
      <c r="F29" s="473"/>
      <c r="G29" s="473"/>
      <c r="H29" s="473"/>
      <c r="I29" s="473"/>
      <c r="J29" s="473"/>
      <c r="K29" s="473"/>
      <c r="L29" s="473"/>
      <c r="M29" s="473"/>
      <c r="N29" s="472"/>
      <c r="O29" s="472"/>
      <c r="P29" s="472"/>
      <c r="Q29" s="472"/>
      <c r="R29" s="472"/>
      <c r="S29" s="472"/>
      <c r="T29" s="472"/>
      <c r="U29" s="472"/>
      <c r="V29" s="472"/>
      <c r="W29" s="472"/>
      <c r="X29" s="472"/>
      <c r="Y29" s="472"/>
      <c r="Z29" s="472"/>
      <c r="AA29" s="472"/>
      <c r="AB29" s="472"/>
    </row>
    <row r="30" spans="1:28" s="472" customFormat="1" ht="15" x14ac:dyDescent="0.25">
      <c r="B30" s="473"/>
      <c r="C30" s="473"/>
      <c r="D30" s="473"/>
      <c r="E30" s="473"/>
      <c r="F30" s="473"/>
      <c r="G30" s="473"/>
      <c r="H30" s="473"/>
      <c r="I30" s="473"/>
      <c r="J30" s="473"/>
      <c r="K30" s="473"/>
      <c r="L30" s="473"/>
      <c r="M30" s="473"/>
    </row>
    <row r="31" spans="1:28" s="472" customFormat="1" ht="15" x14ac:dyDescent="0.25">
      <c r="B31" s="473"/>
      <c r="C31" s="473"/>
      <c r="D31" s="473"/>
      <c r="E31" s="473"/>
      <c r="F31" s="473"/>
      <c r="G31" s="473"/>
      <c r="H31" s="473"/>
      <c r="I31" s="473"/>
      <c r="J31" s="473"/>
      <c r="K31" s="473"/>
      <c r="L31" s="473"/>
      <c r="M31" s="473"/>
    </row>
    <row r="32" spans="1:28" s="472" customFormat="1" ht="15" x14ac:dyDescent="0.25">
      <c r="B32" s="473"/>
      <c r="C32" s="473"/>
      <c r="D32" s="473"/>
      <c r="E32" s="473"/>
      <c r="F32" s="473"/>
      <c r="G32" s="473"/>
      <c r="H32" s="473"/>
      <c r="I32" s="473"/>
      <c r="J32" s="473"/>
      <c r="K32" s="473"/>
      <c r="L32" s="473"/>
      <c r="M32" s="473"/>
    </row>
    <row r="33" spans="2:13" s="472" customFormat="1" ht="15" x14ac:dyDescent="0.25">
      <c r="B33" s="473"/>
      <c r="C33" s="473"/>
      <c r="D33" s="473"/>
      <c r="E33" s="473"/>
      <c r="F33" s="473"/>
      <c r="G33" s="473"/>
      <c r="H33" s="473"/>
      <c r="I33" s="473"/>
      <c r="J33" s="473"/>
      <c r="K33" s="473"/>
      <c r="L33" s="473"/>
      <c r="M33" s="473"/>
    </row>
    <row r="34" spans="2:13" s="472" customFormat="1" ht="15" x14ac:dyDescent="0.25">
      <c r="B34" s="473"/>
      <c r="C34" s="473"/>
      <c r="D34" s="473"/>
      <c r="E34" s="473"/>
      <c r="F34" s="473"/>
      <c r="G34" s="473"/>
      <c r="H34" s="473"/>
    </row>
    <row r="35" spans="2:13" s="472" customFormat="1" ht="15" x14ac:dyDescent="0.25">
      <c r="B35" s="473"/>
      <c r="C35" s="473"/>
      <c r="D35" s="473"/>
      <c r="E35" s="473"/>
      <c r="F35" s="473"/>
      <c r="G35" s="473"/>
      <c r="H35" s="473"/>
    </row>
    <row r="36" spans="2:13" s="472" customFormat="1" ht="15" x14ac:dyDescent="0.25">
      <c r="B36" s="473"/>
      <c r="C36" s="473"/>
      <c r="D36" s="473"/>
      <c r="E36" s="473"/>
      <c r="F36" s="473"/>
      <c r="G36" s="473"/>
      <c r="H36" s="473"/>
    </row>
    <row r="37" spans="2:13" s="472" customFormat="1" ht="15" x14ac:dyDescent="0.25">
      <c r="B37" s="473"/>
      <c r="C37" s="473"/>
      <c r="D37" s="473"/>
      <c r="E37" s="473"/>
      <c r="F37" s="473"/>
      <c r="G37" s="473"/>
      <c r="H37" s="473"/>
    </row>
    <row r="38" spans="2:13" s="472" customFormat="1" ht="15" x14ac:dyDescent="0.25">
      <c r="B38" s="473"/>
      <c r="C38" s="473"/>
      <c r="D38" s="473"/>
      <c r="E38" s="473"/>
      <c r="F38" s="473"/>
      <c r="G38" s="473"/>
      <c r="H38" s="473"/>
    </row>
    <row r="39" spans="2:13" s="472" customFormat="1" ht="15" x14ac:dyDescent="0.25">
      <c r="B39" s="473"/>
      <c r="C39" s="473"/>
      <c r="D39" s="473"/>
      <c r="E39" s="473"/>
      <c r="F39" s="473"/>
      <c r="G39" s="473"/>
      <c r="H39" s="473"/>
    </row>
    <row r="40" spans="2:13" s="472" customFormat="1" ht="15" x14ac:dyDescent="0.25">
      <c r="B40" s="473"/>
      <c r="C40" s="473"/>
      <c r="D40" s="473"/>
      <c r="E40" s="473"/>
      <c r="F40" s="473"/>
      <c r="G40" s="473"/>
      <c r="H40" s="473"/>
    </row>
    <row r="41" spans="2:13" s="472" customFormat="1" ht="15" x14ac:dyDescent="0.25">
      <c r="B41" s="473"/>
      <c r="C41" s="473"/>
      <c r="D41" s="473"/>
      <c r="E41" s="473"/>
      <c r="F41" s="473"/>
      <c r="G41" s="473"/>
      <c r="H41" s="473"/>
    </row>
    <row r="42" spans="2:13" s="472" customFormat="1" ht="15" x14ac:dyDescent="0.25">
      <c r="B42" s="473"/>
      <c r="C42" s="473"/>
      <c r="D42" s="473"/>
    </row>
    <row r="43" spans="2:13" s="472" customFormat="1" ht="15" x14ac:dyDescent="0.25"/>
    <row r="44" spans="2:13" s="472" customFormat="1" ht="15" x14ac:dyDescent="0.25"/>
    <row r="45" spans="2:13" s="472" customFormat="1" ht="15" x14ac:dyDescent="0.25"/>
    <row r="46" spans="2:13" s="472" customFormat="1" ht="15" x14ac:dyDescent="0.25"/>
    <row r="47" spans="2:13" s="472" customFormat="1" ht="15" x14ac:dyDescent="0.25"/>
    <row r="48" spans="2:13" s="472" customFormat="1" ht="15" x14ac:dyDescent="0.25"/>
    <row r="49" s="472" customFormat="1" ht="15" x14ac:dyDescent="0.25"/>
    <row r="50" s="472" customFormat="1" ht="15" x14ac:dyDescent="0.25"/>
    <row r="51" s="472" customFormat="1" ht="15" x14ac:dyDescent="0.25"/>
    <row r="52" s="472" customFormat="1" ht="15" x14ac:dyDescent="0.25"/>
    <row r="53" s="472" customFormat="1" ht="15" x14ac:dyDescent="0.25"/>
    <row r="54" s="472" customFormat="1" ht="15" x14ac:dyDescent="0.25"/>
    <row r="55" s="472" customFormat="1" ht="15" x14ac:dyDescent="0.25"/>
    <row r="56" s="472" customFormat="1" ht="15" x14ac:dyDescent="0.25"/>
    <row r="57" s="472" customFormat="1" ht="15" x14ac:dyDescent="0.25"/>
    <row r="58" s="472" customFormat="1" ht="15" x14ac:dyDescent="0.25"/>
    <row r="59" s="472" customFormat="1" ht="15" x14ac:dyDescent="0.25"/>
    <row r="60" s="472" customFormat="1" ht="15" x14ac:dyDescent="0.25"/>
    <row r="61" s="472" customFormat="1" ht="15" x14ac:dyDescent="0.25"/>
    <row r="62" s="472" customFormat="1" ht="15" x14ac:dyDescent="0.25"/>
    <row r="63" s="472" customFormat="1" ht="15" x14ac:dyDescent="0.25"/>
    <row r="64" s="472" customFormat="1" ht="15" x14ac:dyDescent="0.25"/>
    <row r="65" spans="2:4" s="472" customFormat="1" ht="15" x14ac:dyDescent="0.25"/>
    <row r="66" spans="2:4" s="472" customFormat="1" ht="15" x14ac:dyDescent="0.25"/>
    <row r="67" spans="2:4" s="474" customFormat="1" ht="15" x14ac:dyDescent="0.25">
      <c r="B67" s="472"/>
      <c r="C67" s="472"/>
      <c r="D67" s="472"/>
    </row>
    <row r="68" spans="2:4" s="474" customFormat="1" ht="15" x14ac:dyDescent="0.25"/>
    <row r="69" spans="2:4" s="474" customFormat="1" ht="15" x14ac:dyDescent="0.25"/>
    <row r="70" spans="2:4" s="474" customFormat="1" ht="15" x14ac:dyDescent="0.25"/>
    <row r="71" spans="2:4" s="474" customFormat="1" ht="15" x14ac:dyDescent="0.25"/>
    <row r="72" spans="2:4" s="474" customFormat="1" ht="15" x14ac:dyDescent="0.25"/>
    <row r="73" spans="2:4" s="474" customFormat="1" ht="15" x14ac:dyDescent="0.25"/>
    <row r="74" spans="2:4" s="474" customFormat="1" ht="15" x14ac:dyDescent="0.25"/>
    <row r="75" spans="2:4" s="474" customFormat="1" ht="15" x14ac:dyDescent="0.25"/>
    <row r="76" spans="2:4" s="474" customFormat="1" ht="15" x14ac:dyDescent="0.25"/>
    <row r="77" spans="2:4" s="474" customFormat="1" ht="15" x14ac:dyDescent="0.25"/>
    <row r="78" spans="2:4" s="474" customFormat="1" ht="15" x14ac:dyDescent="0.25"/>
    <row r="79" spans="2:4" s="474" customFormat="1" ht="15" x14ac:dyDescent="0.25"/>
    <row r="80" spans="2:4" s="474" customFormat="1" ht="15" x14ac:dyDescent="0.25"/>
    <row r="81" s="474" customFormat="1" ht="15" x14ac:dyDescent="0.25"/>
    <row r="82" s="474" customFormat="1" ht="15" x14ac:dyDescent="0.25"/>
    <row r="83" s="474" customFormat="1" ht="15" x14ac:dyDescent="0.25"/>
    <row r="84" s="474" customFormat="1" ht="15" x14ac:dyDescent="0.25"/>
    <row r="85" s="474" customFormat="1" ht="15" x14ac:dyDescent="0.25"/>
    <row r="86" s="474" customFormat="1" ht="15" x14ac:dyDescent="0.25"/>
    <row r="87" s="474" customFormat="1" ht="15" x14ac:dyDescent="0.25"/>
    <row r="88" s="474" customFormat="1" ht="15" x14ac:dyDescent="0.25"/>
    <row r="89" s="474" customFormat="1" ht="15" x14ac:dyDescent="0.25"/>
    <row r="90" s="474" customFormat="1" ht="15" x14ac:dyDescent="0.25"/>
    <row r="91" s="474" customFormat="1" ht="15" x14ac:dyDescent="0.25"/>
    <row r="92" s="474" customFormat="1" ht="15" x14ac:dyDescent="0.25"/>
    <row r="93" s="474" customFormat="1" ht="15" x14ac:dyDescent="0.25"/>
    <row r="94" s="474" customFormat="1" ht="15" x14ac:dyDescent="0.25"/>
    <row r="95" s="474" customFormat="1" ht="15" x14ac:dyDescent="0.25"/>
    <row r="96" s="474" customFormat="1" ht="15" x14ac:dyDescent="0.25"/>
    <row r="97" spans="2:4" s="474" customFormat="1" ht="15" x14ac:dyDescent="0.25"/>
    <row r="98" spans="2:4" s="474" customFormat="1" ht="15" x14ac:dyDescent="0.25"/>
    <row r="99" spans="2:4" ht="15" x14ac:dyDescent="0.25">
      <c r="B99" s="474"/>
      <c r="C99" s="474"/>
      <c r="D99" s="474"/>
    </row>
  </sheetData>
  <mergeCells count="18">
    <mergeCell ref="B2:H2"/>
    <mergeCell ref="B4:L4"/>
    <mergeCell ref="B5:L5"/>
    <mergeCell ref="C7:D7"/>
    <mergeCell ref="E7:F7"/>
    <mergeCell ref="G7:H7"/>
    <mergeCell ref="J7:K7"/>
    <mergeCell ref="L7:M7"/>
    <mergeCell ref="AL7:AM7"/>
    <mergeCell ref="A9:A16"/>
    <mergeCell ref="O9:O16"/>
    <mergeCell ref="AD9:AD16"/>
    <mergeCell ref="Q7:R7"/>
    <mergeCell ref="S7:T7"/>
    <mergeCell ref="U7:V7"/>
    <mergeCell ref="AF7:AG7"/>
    <mergeCell ref="AH7:AI7"/>
    <mergeCell ref="AJ7:AK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RowHeight="12.75" x14ac:dyDescent="0.2"/>
  <cols>
    <col min="1" max="1" width="4.28515625" customWidth="1"/>
    <col min="2" max="2" width="12.28515625" customWidth="1"/>
    <col min="3" max="3" width="10.85546875" bestFit="1" customWidth="1"/>
    <col min="4" max="4" width="9.5703125" customWidth="1"/>
    <col min="5" max="5" width="10.85546875" bestFit="1" customWidth="1"/>
    <col min="6" max="6" width="11.7109375" customWidth="1"/>
    <col min="7" max="7" width="10.85546875" bestFit="1" customWidth="1"/>
    <col min="8" max="8" width="9.2851562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84" t="s">
        <v>458</v>
      </c>
      <c r="C6" s="1184"/>
      <c r="D6" s="1184"/>
      <c r="E6" s="1184"/>
      <c r="F6" s="1184"/>
      <c r="G6" s="1184"/>
      <c r="H6" s="1184"/>
      <c r="I6" s="1184"/>
      <c r="J6" s="1184"/>
      <c r="K6" s="1184"/>
      <c r="L6" s="1184"/>
      <c r="M6" s="1184"/>
      <c r="N6" s="1184"/>
      <c r="O6" s="389"/>
    </row>
    <row r="7" spans="1:17" s="7" customFormat="1" ht="11.25" customHeight="1" x14ac:dyDescent="0.2">
      <c r="A7" s="364"/>
      <c r="B7" s="1184"/>
      <c r="C7" s="1184"/>
      <c r="D7" s="1184"/>
      <c r="E7" s="1184"/>
      <c r="F7" s="1184"/>
      <c r="G7" s="1184"/>
      <c r="H7" s="1184"/>
      <c r="I7" s="1184"/>
      <c r="J7" s="1184"/>
      <c r="K7" s="1184"/>
      <c r="L7" s="1184"/>
      <c r="M7" s="1184"/>
      <c r="N7" s="1184"/>
      <c r="O7" s="389"/>
    </row>
    <row r="8" spans="1:17" s="7" customFormat="1" ht="15.75" customHeight="1" x14ac:dyDescent="0.2">
      <c r="A8" s="364"/>
      <c r="B8" s="1185" t="str">
        <f>porsaad!B6</f>
        <v>Situación a 30 de noviembre de 2023</v>
      </c>
      <c r="C8" s="1185"/>
      <c r="D8" s="1185"/>
      <c r="E8" s="1185"/>
      <c r="F8" s="1185"/>
      <c r="G8" s="1185"/>
      <c r="H8" s="1185"/>
      <c r="I8" s="1185"/>
      <c r="J8" s="1185"/>
      <c r="K8" s="1185"/>
      <c r="L8" s="1185"/>
      <c r="M8" s="1185"/>
      <c r="N8" s="1185"/>
      <c r="O8" s="426"/>
      <c r="P8" s="426"/>
      <c r="Q8" s="426"/>
    </row>
    <row r="9" spans="1:17" s="361" customFormat="1" ht="6" customHeight="1" x14ac:dyDescent="0.2">
      <c r="A9" s="365"/>
      <c r="B9"/>
      <c r="C9"/>
      <c r="D9"/>
      <c r="E9"/>
      <c r="F9"/>
      <c r="G9"/>
      <c r="H9"/>
      <c r="I9"/>
      <c r="J9"/>
      <c r="K9"/>
      <c r="L9"/>
      <c r="M9"/>
      <c r="N9"/>
      <c r="O9"/>
      <c r="P9"/>
      <c r="Q9"/>
    </row>
    <row r="10" spans="1:17" s="390" customFormat="1" x14ac:dyDescent="0.2"/>
    <row r="11" spans="1:17" s="390" customFormat="1" x14ac:dyDescent="0.2">
      <c r="C11" s="1186" t="s">
        <v>3</v>
      </c>
      <c r="D11" s="1186"/>
      <c r="E11" s="1186"/>
    </row>
    <row r="12" spans="1:17" s="390" customFormat="1" ht="15" x14ac:dyDescent="0.25">
      <c r="C12" s="390" t="s">
        <v>26</v>
      </c>
      <c r="D12" s="390" t="s">
        <v>27</v>
      </c>
      <c r="E12" s="390" t="s">
        <v>162</v>
      </c>
      <c r="F12" s="390" t="s">
        <v>71</v>
      </c>
      <c r="G12" s="390" t="s">
        <v>163</v>
      </c>
      <c r="H12" s="390" t="s">
        <v>164</v>
      </c>
      <c r="I12" s="391"/>
      <c r="J12" s="391"/>
      <c r="K12" s="391"/>
    </row>
    <row r="13" spans="1:17" s="390" customFormat="1" ht="15" x14ac:dyDescent="0.25">
      <c r="B13" s="390" t="s">
        <v>11</v>
      </c>
      <c r="C13" s="392">
        <v>14686</v>
      </c>
      <c r="D13" s="392">
        <v>67762</v>
      </c>
      <c r="E13" s="392" t="e">
        <v>#REF!</v>
      </c>
      <c r="F13" s="392">
        <v>82448</v>
      </c>
      <c r="G13" s="479">
        <v>0.17812439355715118</v>
      </c>
      <c r="H13" s="479">
        <v>0.82187560644284885</v>
      </c>
      <c r="I13" s="480">
        <v>0.26742828181130163</v>
      </c>
      <c r="J13" s="391"/>
      <c r="K13" s="391"/>
      <c r="M13" s="392"/>
      <c r="N13" s="392"/>
      <c r="O13" s="393"/>
      <c r="P13" s="393"/>
      <c r="Q13" s="393"/>
    </row>
    <row r="14" spans="1:17" s="390" customFormat="1" ht="15" x14ac:dyDescent="0.25">
      <c r="B14" s="390" t="s">
        <v>10</v>
      </c>
      <c r="C14" s="392">
        <v>6218</v>
      </c>
      <c r="D14" s="392">
        <v>14360</v>
      </c>
      <c r="E14" s="392" t="e">
        <v>#REF!</v>
      </c>
      <c r="F14" s="392">
        <v>20578</v>
      </c>
      <c r="G14" s="479">
        <v>0.30216736320342114</v>
      </c>
      <c r="H14" s="479">
        <v>0.69783263679657892</v>
      </c>
      <c r="I14" s="480">
        <v>0.26742828181130163</v>
      </c>
      <c r="J14" s="391"/>
      <c r="K14" s="391"/>
      <c r="M14" s="392"/>
      <c r="N14" s="392"/>
      <c r="O14" s="393"/>
      <c r="P14" s="393"/>
      <c r="Q14" s="393"/>
    </row>
    <row r="15" spans="1:17" s="390" customFormat="1" ht="15" x14ac:dyDescent="0.25">
      <c r="B15" s="390" t="s">
        <v>40</v>
      </c>
      <c r="C15" s="392">
        <v>2947</v>
      </c>
      <c r="D15" s="392">
        <v>8422</v>
      </c>
      <c r="E15" s="392" t="e">
        <v>#REF!</v>
      </c>
      <c r="F15" s="392">
        <v>11369</v>
      </c>
      <c r="G15" s="479">
        <v>0.25921365115665407</v>
      </c>
      <c r="H15" s="479">
        <v>0.74078634884334593</v>
      </c>
      <c r="I15" s="480">
        <v>0.26742828181130163</v>
      </c>
      <c r="J15" s="391"/>
      <c r="K15" s="391"/>
      <c r="M15" s="392"/>
      <c r="N15" s="392"/>
      <c r="O15" s="393"/>
      <c r="P15" s="393"/>
      <c r="Q15" s="393"/>
    </row>
    <row r="16" spans="1:17" s="390" customFormat="1" ht="15" x14ac:dyDescent="0.25">
      <c r="B16" s="390" t="s">
        <v>41</v>
      </c>
      <c r="C16" s="392">
        <v>6752</v>
      </c>
      <c r="D16" s="392">
        <v>16187</v>
      </c>
      <c r="E16" s="392" t="e">
        <v>#REF!</v>
      </c>
      <c r="F16" s="392">
        <v>22939</v>
      </c>
      <c r="G16" s="479">
        <v>0.29434587383931299</v>
      </c>
      <c r="H16" s="479">
        <v>0.70565412616068701</v>
      </c>
      <c r="I16" s="480">
        <v>0.26742828181130163</v>
      </c>
      <c r="J16" s="391"/>
      <c r="K16" s="391"/>
      <c r="M16" s="392"/>
      <c r="N16" s="392"/>
      <c r="O16" s="393"/>
      <c r="P16" s="393"/>
      <c r="Q16" s="393"/>
    </row>
    <row r="17" spans="2:17" s="390" customFormat="1" ht="15" x14ac:dyDescent="0.25">
      <c r="B17" s="390" t="s">
        <v>9</v>
      </c>
      <c r="C17" s="392">
        <v>3701</v>
      </c>
      <c r="D17" s="392">
        <v>13112</v>
      </c>
      <c r="E17" s="392" t="e">
        <v>#REF!</v>
      </c>
      <c r="F17" s="392">
        <v>16813</v>
      </c>
      <c r="G17" s="479">
        <v>0.22012728246000118</v>
      </c>
      <c r="H17" s="479">
        <v>0.77987271753999876</v>
      </c>
      <c r="I17" s="480">
        <v>0.26742828181130163</v>
      </c>
      <c r="J17" s="391"/>
      <c r="K17" s="391"/>
      <c r="M17" s="392"/>
      <c r="N17" s="392"/>
      <c r="O17" s="393"/>
      <c r="P17" s="393"/>
      <c r="Q17" s="393"/>
    </row>
    <row r="18" spans="2:17" s="390" customFormat="1" ht="15" x14ac:dyDescent="0.25">
      <c r="B18" s="390" t="s">
        <v>8</v>
      </c>
      <c r="C18" s="392">
        <v>2541</v>
      </c>
      <c r="D18" s="392">
        <v>6671</v>
      </c>
      <c r="E18" s="392" t="e">
        <v>#REF!</v>
      </c>
      <c r="F18" s="392">
        <v>9212</v>
      </c>
      <c r="G18" s="479">
        <v>0.27583586626139817</v>
      </c>
      <c r="H18" s="479">
        <v>0.72416413373860178</v>
      </c>
      <c r="I18" s="480">
        <v>0.26742828181130163</v>
      </c>
      <c r="J18" s="391"/>
      <c r="K18" s="391"/>
      <c r="M18" s="392"/>
      <c r="N18" s="392"/>
      <c r="O18" s="393"/>
      <c r="P18" s="393"/>
      <c r="Q18" s="393"/>
    </row>
    <row r="19" spans="2:17" s="390" customFormat="1" ht="15" x14ac:dyDescent="0.25">
      <c r="B19" s="390" t="s">
        <v>7</v>
      </c>
      <c r="C19" s="392">
        <v>7970</v>
      </c>
      <c r="D19" s="392">
        <v>24825</v>
      </c>
      <c r="E19" s="392" t="e">
        <v>#REF!</v>
      </c>
      <c r="F19" s="392">
        <v>32795</v>
      </c>
      <c r="G19" s="479">
        <v>0.24302485134929105</v>
      </c>
      <c r="H19" s="479">
        <v>0.75697514865070892</v>
      </c>
      <c r="I19" s="480">
        <v>0.26742828181130163</v>
      </c>
      <c r="J19" s="391"/>
      <c r="K19" s="391"/>
      <c r="M19" s="392"/>
      <c r="N19" s="392"/>
      <c r="O19" s="393"/>
      <c r="P19" s="393"/>
      <c r="Q19" s="393"/>
    </row>
    <row r="20" spans="2:17" s="390" customFormat="1" ht="15" x14ac:dyDescent="0.25">
      <c r="B20" s="390" t="s">
        <v>43</v>
      </c>
      <c r="C20" s="392">
        <v>4131</v>
      </c>
      <c r="D20" s="392">
        <v>14329</v>
      </c>
      <c r="E20" s="392" t="e">
        <v>#REF!</v>
      </c>
      <c r="F20" s="392">
        <v>18460</v>
      </c>
      <c r="G20" s="479">
        <v>0.22378114842903576</v>
      </c>
      <c r="H20" s="479">
        <v>0.77621885157096426</v>
      </c>
      <c r="I20" s="480">
        <v>0.26742828181130163</v>
      </c>
      <c r="J20" s="391"/>
      <c r="K20" s="391"/>
      <c r="M20" s="392"/>
      <c r="N20" s="392"/>
      <c r="O20" s="393"/>
      <c r="P20" s="393"/>
      <c r="Q20" s="393"/>
    </row>
    <row r="21" spans="2:17" s="390" customFormat="1" ht="15" x14ac:dyDescent="0.25">
      <c r="B21" s="390" t="s">
        <v>44</v>
      </c>
      <c r="C21" s="392">
        <v>41683</v>
      </c>
      <c r="D21" s="392">
        <v>77068</v>
      </c>
      <c r="E21" s="392" t="e">
        <v>#REF!</v>
      </c>
      <c r="F21" s="392">
        <v>118751</v>
      </c>
      <c r="G21" s="479">
        <v>0.35101178095342356</v>
      </c>
      <c r="H21" s="479">
        <v>0.64898821904657644</v>
      </c>
      <c r="I21" s="480">
        <v>0.26742828181130163</v>
      </c>
      <c r="J21" s="391"/>
      <c r="K21" s="391"/>
      <c r="M21" s="392"/>
      <c r="N21" s="392"/>
      <c r="O21" s="393"/>
      <c r="P21" s="393"/>
      <c r="Q21" s="393"/>
    </row>
    <row r="22" spans="2:17" s="390" customFormat="1" ht="15" x14ac:dyDescent="0.25">
      <c r="B22" s="390" t="s">
        <v>6</v>
      </c>
      <c r="C22" s="392">
        <v>27102</v>
      </c>
      <c r="D22" s="392">
        <v>77333</v>
      </c>
      <c r="E22" s="392" t="e">
        <v>#REF!</v>
      </c>
      <c r="F22" s="392">
        <v>104435</v>
      </c>
      <c r="G22" s="479">
        <v>0.2595107004356777</v>
      </c>
      <c r="H22" s="479">
        <v>0.7404892995643223</v>
      </c>
      <c r="I22" s="480">
        <v>0.26742828181130163</v>
      </c>
      <c r="J22" s="391"/>
      <c r="K22" s="391"/>
      <c r="M22" s="392"/>
      <c r="N22" s="392"/>
      <c r="O22" s="393"/>
      <c r="P22" s="393"/>
      <c r="Q22" s="393"/>
    </row>
    <row r="23" spans="2:17" s="390" customFormat="1" ht="15" x14ac:dyDescent="0.25">
      <c r="B23" s="390" t="s">
        <v>5</v>
      </c>
      <c r="C23" s="392">
        <v>1209</v>
      </c>
      <c r="D23" s="392">
        <v>5412</v>
      </c>
      <c r="E23" s="392" t="e">
        <v>#REF!</v>
      </c>
      <c r="F23" s="392">
        <v>6621</v>
      </c>
      <c r="G23" s="479">
        <v>0.18260081558676938</v>
      </c>
      <c r="H23" s="479">
        <v>0.81739918441323067</v>
      </c>
      <c r="I23" s="480">
        <v>0.26742828181130163</v>
      </c>
      <c r="J23" s="391"/>
      <c r="K23" s="391"/>
      <c r="M23" s="392"/>
      <c r="N23" s="392"/>
      <c r="O23" s="393"/>
      <c r="P23" s="393"/>
      <c r="Q23" s="393"/>
    </row>
    <row r="24" spans="2:17" s="390" customFormat="1" ht="15" x14ac:dyDescent="0.25">
      <c r="B24" s="390" t="s">
        <v>38</v>
      </c>
      <c r="C24" s="392">
        <v>2693</v>
      </c>
      <c r="D24" s="392">
        <v>15039</v>
      </c>
      <c r="E24" s="392" t="e">
        <v>#REF!</v>
      </c>
      <c r="F24" s="392">
        <v>17732</v>
      </c>
      <c r="G24" s="479">
        <v>0.15187232122715993</v>
      </c>
      <c r="H24" s="479">
        <v>0.84812767877284001</v>
      </c>
      <c r="I24" s="480">
        <v>0.26742828181130163</v>
      </c>
      <c r="J24" s="391"/>
      <c r="K24" s="391"/>
      <c r="M24" s="392"/>
      <c r="N24" s="392"/>
      <c r="O24" s="393"/>
      <c r="P24" s="393"/>
      <c r="Q24" s="393"/>
    </row>
    <row r="25" spans="2:17" s="390" customFormat="1" ht="15" x14ac:dyDescent="0.25">
      <c r="B25" s="390" t="s">
        <v>45</v>
      </c>
      <c r="C25" s="392">
        <v>11876</v>
      </c>
      <c r="D25" s="392">
        <v>35780</v>
      </c>
      <c r="E25" s="392" t="e">
        <v>#REF!</v>
      </c>
      <c r="F25" s="392">
        <v>47656</v>
      </c>
      <c r="G25" s="479">
        <v>0.24920261876783617</v>
      </c>
      <c r="H25" s="479">
        <v>0.75079738123216389</v>
      </c>
      <c r="I25" s="480">
        <v>0.26742828181130163</v>
      </c>
      <c r="J25" s="391"/>
      <c r="K25" s="391"/>
      <c r="M25" s="392"/>
      <c r="N25" s="392"/>
      <c r="O25" s="393"/>
      <c r="P25" s="393"/>
      <c r="Q25" s="393"/>
    </row>
    <row r="26" spans="2:17" s="390" customFormat="1" ht="15" x14ac:dyDescent="0.25">
      <c r="B26" s="390" t="s">
        <v>46</v>
      </c>
      <c r="C26" s="392">
        <v>7160</v>
      </c>
      <c r="D26" s="392">
        <v>17907</v>
      </c>
      <c r="E26" s="392" t="e">
        <v>#REF!</v>
      </c>
      <c r="F26" s="392">
        <v>25067</v>
      </c>
      <c r="G26" s="479">
        <v>0.28563449954122949</v>
      </c>
      <c r="H26" s="479">
        <v>0.71436550045877045</v>
      </c>
      <c r="I26" s="480">
        <v>0.26742828181130163</v>
      </c>
      <c r="J26" s="391"/>
      <c r="K26" s="391"/>
      <c r="M26" s="392"/>
      <c r="N26" s="392"/>
      <c r="O26" s="393"/>
      <c r="P26" s="393"/>
      <c r="Q26" s="393"/>
    </row>
    <row r="27" spans="2:17" s="390" customFormat="1" ht="15" x14ac:dyDescent="0.25">
      <c r="B27" s="390" t="s">
        <v>47</v>
      </c>
      <c r="C27" s="392">
        <v>2831</v>
      </c>
      <c r="D27" s="392">
        <v>7255</v>
      </c>
      <c r="E27" s="392" t="e">
        <v>#REF!</v>
      </c>
      <c r="F27" s="392">
        <v>10086</v>
      </c>
      <c r="G27" s="479">
        <v>0.28068609954392226</v>
      </c>
      <c r="H27" s="479">
        <v>0.71931390045607768</v>
      </c>
      <c r="I27" s="480">
        <v>0.26742828181130163</v>
      </c>
      <c r="J27" s="391"/>
      <c r="K27" s="391"/>
      <c r="M27" s="392"/>
      <c r="N27" s="392"/>
      <c r="O27" s="393"/>
      <c r="P27" s="393"/>
      <c r="Q27" s="393"/>
    </row>
    <row r="28" spans="2:17" s="390" customFormat="1" ht="15" x14ac:dyDescent="0.25">
      <c r="B28" s="390" t="s">
        <v>48</v>
      </c>
      <c r="C28" s="392">
        <v>12083</v>
      </c>
      <c r="D28" s="392">
        <v>23980</v>
      </c>
      <c r="E28" s="392" t="e">
        <v>#REF!</v>
      </c>
      <c r="F28" s="392">
        <v>36063</v>
      </c>
      <c r="G28" s="479">
        <v>0.33505254693175829</v>
      </c>
      <c r="H28" s="479">
        <v>0.66494745306824166</v>
      </c>
      <c r="I28" s="480">
        <v>0.26742828181130163</v>
      </c>
      <c r="J28" s="391"/>
      <c r="K28" s="391"/>
      <c r="M28" s="392"/>
      <c r="N28" s="392"/>
      <c r="O28" s="393"/>
      <c r="P28" s="393"/>
      <c r="Q28" s="393"/>
    </row>
    <row r="29" spans="2:17" s="390" customFormat="1" ht="15" x14ac:dyDescent="0.25">
      <c r="B29" s="390" t="s">
        <v>49</v>
      </c>
      <c r="C29" s="392">
        <v>358</v>
      </c>
      <c r="D29" s="392">
        <v>882</v>
      </c>
      <c r="E29" s="392" t="e">
        <v>#REF!</v>
      </c>
      <c r="F29" s="392">
        <v>1240</v>
      </c>
      <c r="G29" s="479">
        <v>0.28870967741935483</v>
      </c>
      <c r="H29" s="479">
        <v>0.71129032258064517</v>
      </c>
      <c r="I29" s="480">
        <v>0.26742828181130163</v>
      </c>
      <c r="J29" s="391"/>
      <c r="K29" s="391"/>
      <c r="M29" s="392"/>
      <c r="N29" s="392"/>
      <c r="O29" s="393"/>
      <c r="P29" s="393"/>
      <c r="Q29" s="393"/>
    </row>
    <row r="30" spans="2:17" s="390" customFormat="1" ht="15" x14ac:dyDescent="0.25">
      <c r="B30" s="390" t="s">
        <v>42</v>
      </c>
      <c r="C30" s="392">
        <v>138</v>
      </c>
      <c r="D30" s="392">
        <v>666</v>
      </c>
      <c r="E30" s="392" t="e">
        <v>#REF!</v>
      </c>
      <c r="F30" s="392">
        <v>804</v>
      </c>
      <c r="G30" s="479">
        <v>0.17164179104477612</v>
      </c>
      <c r="H30" s="479">
        <v>0.82835820895522383</v>
      </c>
      <c r="I30" s="480">
        <v>0.26742828181130163</v>
      </c>
      <c r="J30" s="391"/>
      <c r="K30" s="391"/>
      <c r="M30" s="392"/>
      <c r="N30" s="392"/>
      <c r="O30" s="393"/>
      <c r="P30" s="393"/>
      <c r="Q30" s="393"/>
    </row>
    <row r="31" spans="2:17" s="390" customFormat="1" ht="15" x14ac:dyDescent="0.25">
      <c r="B31" s="390" t="s">
        <v>50</v>
      </c>
      <c r="C31" s="392">
        <v>105</v>
      </c>
      <c r="D31" s="392">
        <v>848</v>
      </c>
      <c r="E31" s="392" t="e">
        <v>#REF!</v>
      </c>
      <c r="F31" s="392">
        <v>953</v>
      </c>
      <c r="G31" s="479">
        <v>0.11017838405036726</v>
      </c>
      <c r="H31" s="479">
        <v>0.88982161594963272</v>
      </c>
      <c r="I31" s="480">
        <v>0.26742828181130163</v>
      </c>
      <c r="J31" s="391"/>
      <c r="K31" s="391"/>
      <c r="M31" s="392"/>
      <c r="N31" s="392"/>
      <c r="O31" s="393"/>
      <c r="P31" s="393"/>
      <c r="Q31" s="393"/>
    </row>
    <row r="32" spans="2:17" s="390" customFormat="1" ht="15" x14ac:dyDescent="0.25">
      <c r="B32" s="394" t="s">
        <v>3</v>
      </c>
      <c r="C32" s="395">
        <v>156184</v>
      </c>
      <c r="D32" s="395">
        <v>427838</v>
      </c>
      <c r="E32" s="395" t="e">
        <v>#REF!</v>
      </c>
      <c r="F32" s="395">
        <v>584022</v>
      </c>
      <c r="G32" s="481">
        <v>0.26742828181130163</v>
      </c>
      <c r="H32" s="481">
        <v>0.73257171818869837</v>
      </c>
      <c r="I32" s="480">
        <v>0.26742828181130163</v>
      </c>
      <c r="J32" s="391"/>
      <c r="K32" s="391"/>
      <c r="M32" s="392"/>
      <c r="N32" s="392"/>
      <c r="O32" s="393"/>
      <c r="P32" s="393"/>
      <c r="Q32" s="393"/>
    </row>
    <row r="33" spans="9:16" s="390" customFormat="1" ht="15" x14ac:dyDescent="0.25">
      <c r="I33" s="391"/>
      <c r="J33" s="391"/>
      <c r="K33" s="391"/>
      <c r="M33" s="392"/>
      <c r="N33" s="392"/>
      <c r="O33" s="393"/>
      <c r="P33" s="393"/>
    </row>
    <row r="34" spans="9:16" s="390"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40.5" customHeight="1" x14ac:dyDescent="0.25">
      <c r="A3" s="866"/>
      <c r="B3" s="1046" t="s">
        <v>379</v>
      </c>
      <c r="C3" s="1046"/>
      <c r="D3" s="1046"/>
      <c r="E3" s="1046"/>
      <c r="F3" s="1046"/>
      <c r="G3" s="1046"/>
      <c r="H3" s="1046"/>
      <c r="I3" s="1046"/>
      <c r="J3" s="1046"/>
      <c r="K3" s="1046"/>
      <c r="L3" s="1046"/>
      <c r="M3" s="1046"/>
      <c r="N3" s="1046"/>
      <c r="O3" s="1046"/>
      <c r="P3" s="1046"/>
      <c r="Q3" s="1046"/>
      <c r="R3" s="1046"/>
      <c r="S3" s="1046"/>
    </row>
    <row r="5" spans="1:21" x14ac:dyDescent="0.25">
      <c r="B5" s="869"/>
      <c r="C5" s="1041" t="s">
        <v>377</v>
      </c>
      <c r="D5" s="1041"/>
      <c r="E5" s="1041"/>
      <c r="F5" s="1041"/>
      <c r="G5" s="1041"/>
      <c r="H5" s="1041"/>
      <c r="I5" s="1041"/>
      <c r="J5" s="1041" t="s">
        <v>351</v>
      </c>
      <c r="K5" s="1041"/>
      <c r="L5" s="1041"/>
      <c r="M5" s="1041"/>
      <c r="N5" s="1041"/>
      <c r="O5" s="1041"/>
      <c r="P5" s="1041"/>
      <c r="Q5" s="1041"/>
      <c r="R5" s="1041"/>
      <c r="S5" s="1041"/>
    </row>
    <row r="6" spans="1:21" ht="21" customHeight="1" x14ac:dyDescent="0.25">
      <c r="B6" s="869"/>
      <c r="C6" s="1042"/>
      <c r="D6" s="1042"/>
      <c r="E6" s="1042"/>
      <c r="F6" s="1042"/>
      <c r="G6" s="1042"/>
      <c r="H6" s="1042"/>
      <c r="I6" s="1042"/>
      <c r="J6" s="1042">
        <v>43830</v>
      </c>
      <c r="K6" s="1043"/>
      <c r="L6" s="1044">
        <v>44196</v>
      </c>
      <c r="M6" s="1044"/>
      <c r="N6" s="1044">
        <v>44561</v>
      </c>
      <c r="O6" s="1044"/>
      <c r="P6" s="1044">
        <v>44926</v>
      </c>
      <c r="Q6" s="1044"/>
      <c r="R6" s="1044">
        <f>EVO_sol!R6</f>
        <v>45260</v>
      </c>
      <c r="S6" s="1044"/>
    </row>
    <row r="7" spans="1:21" x14ac:dyDescent="0.25">
      <c r="B7" s="938"/>
      <c r="C7" s="871">
        <v>43465</v>
      </c>
      <c r="D7" s="871">
        <v>43830</v>
      </c>
      <c r="E7" s="871">
        <v>44196</v>
      </c>
      <c r="F7" s="871">
        <v>44561</v>
      </c>
      <c r="G7" s="871">
        <v>44926</v>
      </c>
      <c r="H7" s="871">
        <f>EVO!H7</f>
        <v>45260</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287340</v>
      </c>
      <c r="D8" s="917">
        <v>294246</v>
      </c>
      <c r="E8" s="917">
        <v>285089</v>
      </c>
      <c r="F8" s="917">
        <v>295552</v>
      </c>
      <c r="G8" s="917">
        <v>307238</v>
      </c>
      <c r="H8" s="917">
        <v>324437</v>
      </c>
      <c r="I8" s="882"/>
      <c r="J8" s="918">
        <v>2.4034245145124311E-2</v>
      </c>
      <c r="K8" s="917">
        <v>6906</v>
      </c>
      <c r="L8" s="919">
        <v>-3.1120219136368865E-2</v>
      </c>
      <c r="M8" s="920">
        <v>-9157</v>
      </c>
      <c r="N8" s="919">
        <v>3.6700819744009738E-2</v>
      </c>
      <c r="O8" s="920">
        <v>10463</v>
      </c>
      <c r="P8" s="919">
        <v>3.9539573408401862E-2</v>
      </c>
      <c r="Q8" s="920">
        <f>G8-F8</f>
        <v>11686</v>
      </c>
      <c r="R8" s="921">
        <f>[1]Cuadro_CCAA2!N55</f>
        <v>6.325376225682966E-2</v>
      </c>
      <c r="S8" s="920">
        <f>[1]Cuadro_CCAA2!O55</f>
        <v>19301</v>
      </c>
    </row>
    <row r="9" spans="1:21" x14ac:dyDescent="0.25">
      <c r="B9" s="939" t="s">
        <v>10</v>
      </c>
      <c r="C9" s="887">
        <v>35146</v>
      </c>
      <c r="D9" s="887">
        <v>39188</v>
      </c>
      <c r="E9" s="887">
        <v>36344</v>
      </c>
      <c r="F9" s="887">
        <v>37924</v>
      </c>
      <c r="G9" s="887">
        <v>39112</v>
      </c>
      <c r="H9" s="887">
        <v>40365</v>
      </c>
      <c r="I9" s="888"/>
      <c r="J9" s="889">
        <v>0.11500597507539978</v>
      </c>
      <c r="K9" s="887">
        <v>4042</v>
      </c>
      <c r="L9" s="892">
        <v>-7.2573236705113842E-2</v>
      </c>
      <c r="M9" s="890">
        <v>-2844</v>
      </c>
      <c r="N9" s="892">
        <v>4.3473475676865547E-2</v>
      </c>
      <c r="O9" s="890">
        <v>1580</v>
      </c>
      <c r="P9" s="892">
        <v>3.1325809513764291E-2</v>
      </c>
      <c r="Q9" s="890">
        <f t="shared" ref="Q9:Q26" si="0">G9-F9</f>
        <v>1188</v>
      </c>
      <c r="R9" s="891">
        <f>[1]Cuadro_CCAA2!N56</f>
        <v>3.6062628336755553E-2</v>
      </c>
      <c r="S9" s="890">
        <f>[1]Cuadro_CCAA2!O56</f>
        <v>1405</v>
      </c>
    </row>
    <row r="10" spans="1:21" x14ac:dyDescent="0.25">
      <c r="B10" s="939" t="s">
        <v>40</v>
      </c>
      <c r="C10" s="887">
        <v>25573</v>
      </c>
      <c r="D10" s="887">
        <v>26877</v>
      </c>
      <c r="E10" s="887">
        <v>27263</v>
      </c>
      <c r="F10" s="887">
        <v>29763</v>
      </c>
      <c r="G10" s="887">
        <v>31755</v>
      </c>
      <c r="H10" s="887">
        <v>32408</v>
      </c>
      <c r="I10" s="888"/>
      <c r="J10" s="889">
        <v>5.0991279865483019E-2</v>
      </c>
      <c r="K10" s="887">
        <v>1304</v>
      </c>
      <c r="L10" s="892">
        <v>1.436172191836893E-2</v>
      </c>
      <c r="M10" s="890">
        <v>386</v>
      </c>
      <c r="N10" s="892">
        <v>9.1699372776290256E-2</v>
      </c>
      <c r="O10" s="890">
        <v>2500</v>
      </c>
      <c r="P10" s="892">
        <v>6.6928737022477591E-2</v>
      </c>
      <c r="Q10" s="890">
        <f t="shared" si="0"/>
        <v>1992</v>
      </c>
      <c r="R10" s="891">
        <f>[1]Cuadro_CCAA2!N57</f>
        <v>1.7679384518762831E-2</v>
      </c>
      <c r="S10" s="890">
        <f>[1]Cuadro_CCAA2!O57</f>
        <v>563</v>
      </c>
    </row>
    <row r="11" spans="1:21" x14ac:dyDescent="0.25">
      <c r="B11" s="939" t="s">
        <v>41</v>
      </c>
      <c r="C11" s="887">
        <v>20139</v>
      </c>
      <c r="D11" s="887">
        <v>24991</v>
      </c>
      <c r="E11" s="887">
        <v>25528</v>
      </c>
      <c r="F11" s="887">
        <v>26990</v>
      </c>
      <c r="G11" s="887">
        <v>29491</v>
      </c>
      <c r="H11" s="887">
        <v>33198</v>
      </c>
      <c r="I11" s="888"/>
      <c r="J11" s="889">
        <v>0.24092556730721482</v>
      </c>
      <c r="K11" s="887">
        <v>4852</v>
      </c>
      <c r="L11" s="892">
        <v>2.148773558481043E-2</v>
      </c>
      <c r="M11" s="890">
        <v>537</v>
      </c>
      <c r="N11" s="892">
        <v>5.7270448135380736E-2</v>
      </c>
      <c r="O11" s="890">
        <v>1462</v>
      </c>
      <c r="P11" s="892">
        <v>9.2663949610967133E-2</v>
      </c>
      <c r="Q11" s="890">
        <f t="shared" si="0"/>
        <v>2501</v>
      </c>
      <c r="R11" s="891">
        <f>[1]Cuadro_CCAA2!N58</f>
        <v>0.13734626057761479</v>
      </c>
      <c r="S11" s="890">
        <f>[1]Cuadro_CCAA2!O58</f>
        <v>4009</v>
      </c>
    </row>
    <row r="12" spans="1:21" x14ac:dyDescent="0.25">
      <c r="B12" s="939" t="s">
        <v>9</v>
      </c>
      <c r="C12" s="887">
        <v>30594</v>
      </c>
      <c r="D12" s="887">
        <v>32430</v>
      </c>
      <c r="E12" s="887">
        <v>33152</v>
      </c>
      <c r="F12" s="887">
        <v>36737</v>
      </c>
      <c r="G12" s="887">
        <v>41768</v>
      </c>
      <c r="H12" s="887">
        <v>46090</v>
      </c>
      <c r="I12" s="888"/>
      <c r="J12" s="889">
        <v>6.0011767013139927E-2</v>
      </c>
      <c r="K12" s="887">
        <v>1836</v>
      </c>
      <c r="L12" s="892">
        <v>2.2263336416898039E-2</v>
      </c>
      <c r="M12" s="890">
        <v>722</v>
      </c>
      <c r="N12" s="892">
        <v>0.10813827220077221</v>
      </c>
      <c r="O12" s="890">
        <v>3585</v>
      </c>
      <c r="P12" s="892">
        <v>0.13694640280915693</v>
      </c>
      <c r="Q12" s="890">
        <f t="shared" si="0"/>
        <v>5031</v>
      </c>
      <c r="R12" s="891">
        <f>[1]Cuadro_CCAA2!N59</f>
        <v>0.11156666023538486</v>
      </c>
      <c r="S12" s="890">
        <f>[1]Cuadro_CCAA2!O59</f>
        <v>4626</v>
      </c>
      <c r="U12" s="922"/>
    </row>
    <row r="13" spans="1:21" x14ac:dyDescent="0.25">
      <c r="B13" s="939" t="s">
        <v>8</v>
      </c>
      <c r="C13" s="887">
        <v>20401</v>
      </c>
      <c r="D13" s="887">
        <v>21169</v>
      </c>
      <c r="E13" s="887">
        <v>21022</v>
      </c>
      <c r="F13" s="887">
        <v>18734</v>
      </c>
      <c r="G13" s="887">
        <v>18426</v>
      </c>
      <c r="H13" s="887">
        <v>18743</v>
      </c>
      <c r="I13" s="888"/>
      <c r="J13" s="889">
        <v>3.7645213469927885E-2</v>
      </c>
      <c r="K13" s="887">
        <v>768</v>
      </c>
      <c r="L13" s="892">
        <v>-6.9441163966177388E-3</v>
      </c>
      <c r="M13" s="890">
        <v>-147</v>
      </c>
      <c r="N13" s="892">
        <v>-0.10883835981352863</v>
      </c>
      <c r="O13" s="890">
        <v>-2288</v>
      </c>
      <c r="P13" s="892">
        <v>-1.644069606063836E-2</v>
      </c>
      <c r="Q13" s="890">
        <f t="shared" si="0"/>
        <v>-308</v>
      </c>
      <c r="R13" s="891">
        <f>[1]Cuadro_CCAA2!N60</f>
        <v>1.7535287730727545E-2</v>
      </c>
      <c r="S13" s="890">
        <f>[1]Cuadro_CCAA2!O60</f>
        <v>323</v>
      </c>
      <c r="U13" s="922"/>
    </row>
    <row r="14" spans="1:21" x14ac:dyDescent="0.25">
      <c r="B14" s="939" t="s">
        <v>7</v>
      </c>
      <c r="C14" s="887">
        <v>94845</v>
      </c>
      <c r="D14" s="887">
        <v>106369</v>
      </c>
      <c r="E14" s="887">
        <v>105708</v>
      </c>
      <c r="F14" s="887">
        <v>108898</v>
      </c>
      <c r="G14" s="887">
        <v>114380</v>
      </c>
      <c r="H14" s="887">
        <v>121924</v>
      </c>
      <c r="I14" s="888"/>
      <c r="J14" s="889">
        <v>0.1215035057198588</v>
      </c>
      <c r="K14" s="887">
        <v>11524</v>
      </c>
      <c r="L14" s="892">
        <v>-6.2142165480544298E-3</v>
      </c>
      <c r="M14" s="890">
        <v>-661</v>
      </c>
      <c r="N14" s="892">
        <v>3.0177470011730323E-2</v>
      </c>
      <c r="O14" s="890">
        <v>3190</v>
      </c>
      <c r="P14" s="892">
        <v>5.0340685779353134E-2</v>
      </c>
      <c r="Q14" s="890">
        <f t="shared" si="0"/>
        <v>5482</v>
      </c>
      <c r="R14" s="891">
        <f>[1]Cuadro_CCAA2!N61</f>
        <v>6.7542246738464318E-2</v>
      </c>
      <c r="S14" s="890">
        <f>[1]Cuadro_CCAA2!O61</f>
        <v>7714</v>
      </c>
      <c r="U14" s="922"/>
    </row>
    <row r="15" spans="1:21" x14ac:dyDescent="0.25">
      <c r="B15" s="939" t="s">
        <v>43</v>
      </c>
      <c r="C15" s="887">
        <v>64964</v>
      </c>
      <c r="D15" s="887">
        <v>68077</v>
      </c>
      <c r="E15" s="887">
        <v>64772</v>
      </c>
      <c r="F15" s="887">
        <v>66829</v>
      </c>
      <c r="G15" s="887">
        <v>69929</v>
      </c>
      <c r="H15" s="887">
        <v>75339</v>
      </c>
      <c r="I15" s="888"/>
      <c r="J15" s="889">
        <v>4.7918847361615668E-2</v>
      </c>
      <c r="K15" s="887">
        <v>3113</v>
      </c>
      <c r="L15" s="892">
        <v>-4.8547967742409326E-2</v>
      </c>
      <c r="M15" s="890">
        <v>-3305</v>
      </c>
      <c r="N15" s="892">
        <v>3.1757549558451226E-2</v>
      </c>
      <c r="O15" s="890">
        <v>2057</v>
      </c>
      <c r="P15" s="892">
        <v>4.6387047539242054E-2</v>
      </c>
      <c r="Q15" s="890">
        <f t="shared" si="0"/>
        <v>3100</v>
      </c>
      <c r="R15" s="891">
        <f>[1]Cuadro_CCAA2!N62</f>
        <v>7.69483675453142E-2</v>
      </c>
      <c r="S15" s="890">
        <f>[1]Cuadro_CCAA2!O62</f>
        <v>5383</v>
      </c>
      <c r="U15" s="922"/>
    </row>
    <row r="16" spans="1:21" x14ac:dyDescent="0.25">
      <c r="B16" s="939" t="s">
        <v>44</v>
      </c>
      <c r="C16" s="887">
        <v>230178</v>
      </c>
      <c r="D16" s="887">
        <v>239983</v>
      </c>
      <c r="E16" s="887">
        <v>230320</v>
      </c>
      <c r="F16" s="887">
        <v>245417</v>
      </c>
      <c r="G16" s="887">
        <v>257644</v>
      </c>
      <c r="H16" s="887">
        <v>248053</v>
      </c>
      <c r="I16" s="888"/>
      <c r="J16" s="889">
        <v>4.2597468046468467E-2</v>
      </c>
      <c r="K16" s="887">
        <v>9805</v>
      </c>
      <c r="L16" s="892">
        <v>-4.02653521291092E-2</v>
      </c>
      <c r="M16" s="890">
        <v>-9663</v>
      </c>
      <c r="N16" s="892">
        <v>6.5547933310177164E-2</v>
      </c>
      <c r="O16" s="890">
        <v>15097</v>
      </c>
      <c r="P16" s="892">
        <v>4.9821324521121202E-2</v>
      </c>
      <c r="Q16" s="890">
        <f t="shared" si="0"/>
        <v>12227</v>
      </c>
      <c r="R16" s="891">
        <f>[1]Cuadro_CCAA2!N63</f>
        <v>-3.0573402741953082E-2</v>
      </c>
      <c r="S16" s="890">
        <f>[1]Cuadro_CCAA2!O63</f>
        <v>-7823</v>
      </c>
      <c r="U16" s="922"/>
    </row>
    <row r="17" spans="2:23" x14ac:dyDescent="0.25">
      <c r="B17" s="939" t="s">
        <v>6</v>
      </c>
      <c r="C17" s="887">
        <v>85031</v>
      </c>
      <c r="D17" s="887">
        <v>103107</v>
      </c>
      <c r="E17" s="887">
        <v>115485</v>
      </c>
      <c r="F17" s="887">
        <v>129091</v>
      </c>
      <c r="G17" s="887">
        <v>144410</v>
      </c>
      <c r="H17" s="887">
        <v>160391</v>
      </c>
      <c r="I17" s="888"/>
      <c r="J17" s="889">
        <v>0.21258129388105518</v>
      </c>
      <c r="K17" s="887">
        <v>18076</v>
      </c>
      <c r="L17" s="892">
        <v>0.12005004509878092</v>
      </c>
      <c r="M17" s="890">
        <v>12378</v>
      </c>
      <c r="N17" s="892">
        <v>0.11781616660172323</v>
      </c>
      <c r="O17" s="890">
        <v>13606</v>
      </c>
      <c r="P17" s="892">
        <v>0.11866822628998142</v>
      </c>
      <c r="Q17" s="890">
        <f t="shared" si="0"/>
        <v>15319</v>
      </c>
      <c r="R17" s="891">
        <f>[1]Cuadro_CCAA2!N64</f>
        <v>0.13052518802027158</v>
      </c>
      <c r="S17" s="890">
        <f>[1]Cuadro_CCAA2!O64</f>
        <v>18518</v>
      </c>
      <c r="U17" s="922"/>
    </row>
    <row r="18" spans="2:23" x14ac:dyDescent="0.25">
      <c r="B18" s="939" t="s">
        <v>5</v>
      </c>
      <c r="C18" s="887">
        <v>33341</v>
      </c>
      <c r="D18" s="887">
        <v>35443</v>
      </c>
      <c r="E18" s="887">
        <v>34750</v>
      </c>
      <c r="F18" s="887">
        <v>36342</v>
      </c>
      <c r="G18" s="887">
        <v>38917</v>
      </c>
      <c r="H18" s="887">
        <v>40752</v>
      </c>
      <c r="I18" s="888"/>
      <c r="J18" s="889">
        <v>6.3045499535106853E-2</v>
      </c>
      <c r="K18" s="887">
        <v>2102</v>
      </c>
      <c r="L18" s="892">
        <v>-1.9552520949129626E-2</v>
      </c>
      <c r="M18" s="890">
        <v>-693</v>
      </c>
      <c r="N18" s="892">
        <v>4.5812949640287703E-2</v>
      </c>
      <c r="O18" s="890">
        <v>1592</v>
      </c>
      <c r="P18" s="892">
        <v>7.0854658521820379E-2</v>
      </c>
      <c r="Q18" s="890">
        <f t="shared" si="0"/>
        <v>2575</v>
      </c>
      <c r="R18" s="891">
        <f>[1]Cuadro_CCAA2!N65</f>
        <v>5.2506521346109114E-2</v>
      </c>
      <c r="S18" s="890">
        <f>[1]Cuadro_CCAA2!O65</f>
        <v>2033</v>
      </c>
      <c r="U18" s="922"/>
    </row>
    <row r="19" spans="2:23" x14ac:dyDescent="0.25">
      <c r="B19" s="939" t="s">
        <v>38</v>
      </c>
      <c r="C19" s="887">
        <v>67903</v>
      </c>
      <c r="D19" s="887">
        <v>70092</v>
      </c>
      <c r="E19" s="887">
        <v>67467</v>
      </c>
      <c r="F19" s="887">
        <v>69079</v>
      </c>
      <c r="G19" s="887">
        <v>71374</v>
      </c>
      <c r="H19" s="887">
        <v>75321</v>
      </c>
      <c r="I19" s="888"/>
      <c r="J19" s="889">
        <v>3.2237161833792216E-2</v>
      </c>
      <c r="K19" s="887">
        <v>2189</v>
      </c>
      <c r="L19" s="892">
        <v>-3.7450778976202748E-2</v>
      </c>
      <c r="M19" s="890">
        <v>-2625</v>
      </c>
      <c r="N19" s="892">
        <v>2.3893162583188854E-2</v>
      </c>
      <c r="O19" s="890">
        <v>1612</v>
      </c>
      <c r="P19" s="892">
        <v>3.3222831830223454E-2</v>
      </c>
      <c r="Q19" s="890">
        <f t="shared" si="0"/>
        <v>2295</v>
      </c>
      <c r="R19" s="891">
        <f>[1]Cuadro_CCAA2!N66</f>
        <v>6.4457320520067807E-2</v>
      </c>
      <c r="S19" s="890">
        <f>[1]Cuadro_CCAA2!O66</f>
        <v>4561</v>
      </c>
      <c r="U19" s="922"/>
    </row>
    <row r="20" spans="2:23" x14ac:dyDescent="0.25">
      <c r="B20" s="939" t="s">
        <v>45</v>
      </c>
      <c r="C20" s="887">
        <v>161368</v>
      </c>
      <c r="D20" s="887">
        <v>171922</v>
      </c>
      <c r="E20" s="887">
        <v>161936</v>
      </c>
      <c r="F20" s="887">
        <v>163249</v>
      </c>
      <c r="G20" s="887">
        <v>173065</v>
      </c>
      <c r="H20" s="887">
        <v>185807</v>
      </c>
      <c r="I20" s="888"/>
      <c r="J20" s="889">
        <v>6.5403301769867639E-2</v>
      </c>
      <c r="K20" s="887">
        <v>10554</v>
      </c>
      <c r="L20" s="892">
        <v>-5.808448017124046E-2</v>
      </c>
      <c r="M20" s="890">
        <v>-9986</v>
      </c>
      <c r="N20" s="892">
        <v>8.108141487995324E-3</v>
      </c>
      <c r="O20" s="890">
        <v>1313</v>
      </c>
      <c r="P20" s="892">
        <v>6.0129005384412793E-2</v>
      </c>
      <c r="Q20" s="890">
        <f t="shared" si="0"/>
        <v>9816</v>
      </c>
      <c r="R20" s="891">
        <f>[1]Cuadro_CCAA2!N67</f>
        <v>6.2993432343989575E-2</v>
      </c>
      <c r="S20" s="890">
        <f>[1]Cuadro_CCAA2!O67</f>
        <v>11011</v>
      </c>
      <c r="U20" s="922"/>
    </row>
    <row r="21" spans="2:23" x14ac:dyDescent="0.25">
      <c r="B21" s="939" t="s">
        <v>46</v>
      </c>
      <c r="C21" s="887">
        <v>39429</v>
      </c>
      <c r="D21" s="887">
        <v>41312</v>
      </c>
      <c r="E21" s="887">
        <v>40012</v>
      </c>
      <c r="F21" s="887">
        <v>42082</v>
      </c>
      <c r="G21" s="887">
        <v>44287</v>
      </c>
      <c r="H21" s="887">
        <v>47299</v>
      </c>
      <c r="I21" s="888"/>
      <c r="J21" s="889">
        <v>4.7756727281949907E-2</v>
      </c>
      <c r="K21" s="887">
        <v>1883</v>
      </c>
      <c r="L21" s="892">
        <v>-3.1467854376452387E-2</v>
      </c>
      <c r="M21" s="890">
        <v>-1300</v>
      </c>
      <c r="N21" s="892">
        <v>5.1734479656103227E-2</v>
      </c>
      <c r="O21" s="890">
        <v>2070</v>
      </c>
      <c r="P21" s="892">
        <v>5.2397699729100244E-2</v>
      </c>
      <c r="Q21" s="890">
        <f t="shared" si="0"/>
        <v>2205</v>
      </c>
      <c r="R21" s="891">
        <f>[1]Cuadro_CCAA2!N68</f>
        <v>6.9387293692064311E-2</v>
      </c>
      <c r="S21" s="890">
        <f>[1]Cuadro_CCAA2!O68</f>
        <v>3069</v>
      </c>
      <c r="U21" s="922"/>
    </row>
    <row r="22" spans="2:23" x14ac:dyDescent="0.25">
      <c r="B22" s="939" t="s">
        <v>47</v>
      </c>
      <c r="C22" s="887">
        <v>15133</v>
      </c>
      <c r="D22" s="887">
        <v>14637</v>
      </c>
      <c r="E22" s="887">
        <v>14462</v>
      </c>
      <c r="F22" s="887">
        <v>15183</v>
      </c>
      <c r="G22" s="887">
        <v>16013</v>
      </c>
      <c r="H22" s="887">
        <v>16732</v>
      </c>
      <c r="I22" s="888"/>
      <c r="J22" s="889">
        <v>-3.2776052335954486E-2</v>
      </c>
      <c r="K22" s="887">
        <v>-496</v>
      </c>
      <c r="L22" s="892">
        <v>-1.1956001912960312E-2</v>
      </c>
      <c r="M22" s="890">
        <v>-175</v>
      </c>
      <c r="N22" s="892">
        <v>4.9854791868344517E-2</v>
      </c>
      <c r="O22" s="890">
        <v>721</v>
      </c>
      <c r="P22" s="892">
        <v>5.4666403214121084E-2</v>
      </c>
      <c r="Q22" s="890">
        <f t="shared" si="0"/>
        <v>830</v>
      </c>
      <c r="R22" s="891">
        <f>[1]Cuadro_CCAA2!N69</f>
        <v>6.0531152944159228E-2</v>
      </c>
      <c r="S22" s="890">
        <f>[1]Cuadro_CCAA2!O69</f>
        <v>955</v>
      </c>
      <c r="U22" s="922"/>
    </row>
    <row r="23" spans="2:23" x14ac:dyDescent="0.25">
      <c r="B23" s="939" t="s">
        <v>48</v>
      </c>
      <c r="C23" s="887">
        <v>78811</v>
      </c>
      <c r="D23" s="887">
        <v>80742</v>
      </c>
      <c r="E23" s="887">
        <v>79315</v>
      </c>
      <c r="F23" s="887">
        <v>78831</v>
      </c>
      <c r="G23" s="887">
        <v>79067</v>
      </c>
      <c r="H23" s="887">
        <v>81957</v>
      </c>
      <c r="I23" s="888"/>
      <c r="J23" s="889">
        <v>2.450165586022246E-2</v>
      </c>
      <c r="K23" s="887">
        <v>1931</v>
      </c>
      <c r="L23" s="892">
        <v>-1.767357756805632E-2</v>
      </c>
      <c r="M23" s="890">
        <v>-1427</v>
      </c>
      <c r="N23" s="892">
        <v>-6.1022505200781785E-3</v>
      </c>
      <c r="O23" s="890">
        <v>-484</v>
      </c>
      <c r="P23" s="892">
        <v>2.9937461151070544E-3</v>
      </c>
      <c r="Q23" s="890">
        <f t="shared" si="0"/>
        <v>236</v>
      </c>
      <c r="R23" s="891">
        <f>[1]Cuadro_CCAA2!N70</f>
        <v>4.0314288978307022E-2</v>
      </c>
      <c r="S23" s="890">
        <f>[1]Cuadro_CCAA2!O70</f>
        <v>3176</v>
      </c>
      <c r="U23" s="922"/>
    </row>
    <row r="24" spans="2:23" x14ac:dyDescent="0.25">
      <c r="B24" s="939" t="s">
        <v>49</v>
      </c>
      <c r="C24" s="887">
        <v>11167</v>
      </c>
      <c r="D24" s="887">
        <v>11398</v>
      </c>
      <c r="E24" s="887">
        <v>10806</v>
      </c>
      <c r="F24" s="887">
        <v>11690</v>
      </c>
      <c r="G24" s="887">
        <v>10545</v>
      </c>
      <c r="H24" s="887">
        <v>10594</v>
      </c>
      <c r="I24" s="888"/>
      <c r="J24" s="889">
        <v>2.0685949673144188E-2</v>
      </c>
      <c r="K24" s="887">
        <v>231</v>
      </c>
      <c r="L24" s="892">
        <v>-5.1938936655553603E-2</v>
      </c>
      <c r="M24" s="890">
        <v>-592</v>
      </c>
      <c r="N24" s="892">
        <v>8.180640384971305E-2</v>
      </c>
      <c r="O24" s="890">
        <v>884</v>
      </c>
      <c r="P24" s="892">
        <v>-9.7946963216424265E-2</v>
      </c>
      <c r="Q24" s="890">
        <f t="shared" si="0"/>
        <v>-1145</v>
      </c>
      <c r="R24" s="891">
        <f>[1]Cuadro_CCAA2!N71</f>
        <v>1.2286173329552064E-3</v>
      </c>
      <c r="S24" s="890">
        <f>[1]Cuadro_CCAA2!O71</f>
        <v>13</v>
      </c>
      <c r="U24" s="922"/>
    </row>
    <row r="25" spans="2:23" x14ac:dyDescent="0.25">
      <c r="B25" s="940" t="s">
        <v>4</v>
      </c>
      <c r="C25" s="903">
        <v>2949</v>
      </c>
      <c r="D25" s="903">
        <v>3054</v>
      </c>
      <c r="E25" s="903">
        <v>3042</v>
      </c>
      <c r="F25" s="903">
        <v>3187</v>
      </c>
      <c r="G25" s="903">
        <v>3439</v>
      </c>
      <c r="H25" s="903">
        <v>3698</v>
      </c>
      <c r="I25" s="904"/>
      <c r="J25" s="906">
        <v>3.560528992878953E-2</v>
      </c>
      <c r="K25" s="903">
        <v>105</v>
      </c>
      <c r="L25" s="909">
        <v>-3.9292730844793233E-3</v>
      </c>
      <c r="M25" s="907">
        <v>-12</v>
      </c>
      <c r="N25" s="909">
        <v>4.7666009204470727E-2</v>
      </c>
      <c r="O25" s="907">
        <v>145</v>
      </c>
      <c r="P25" s="909">
        <v>7.9071226859115162E-2</v>
      </c>
      <c r="Q25" s="907">
        <f t="shared" si="0"/>
        <v>252</v>
      </c>
      <c r="R25" s="908">
        <f>[1]Cuadro_CCAA2!P74</f>
        <v>8.4775594015840339E-2</v>
      </c>
      <c r="S25" s="907">
        <f>[1]Cuadro_CCAA2!O72+[1]Cuadro_CCAA2!O73</f>
        <v>289</v>
      </c>
      <c r="U25" s="922"/>
      <c r="V25" s="922"/>
      <c r="W25" s="930"/>
    </row>
    <row r="26" spans="2:23" x14ac:dyDescent="0.25">
      <c r="B26" s="872" t="s">
        <v>3</v>
      </c>
      <c r="C26" s="873">
        <v>1304312</v>
      </c>
      <c r="D26" s="873">
        <v>1385037</v>
      </c>
      <c r="E26" s="873">
        <v>1356473</v>
      </c>
      <c r="F26" s="873">
        <v>1415578</v>
      </c>
      <c r="G26" s="873">
        <v>1490860</v>
      </c>
      <c r="H26" s="873">
        <v>1563108</v>
      </c>
      <c r="I26" s="874"/>
      <c r="J26" s="875">
        <v>6.1890866602469341E-2</v>
      </c>
      <c r="K26" s="876">
        <v>80725</v>
      </c>
      <c r="L26" s="877">
        <v>-2.0623275768084204E-2</v>
      </c>
      <c r="M26" s="873">
        <v>-28564</v>
      </c>
      <c r="N26" s="878">
        <v>4.3572559129448241E-2</v>
      </c>
      <c r="O26" s="879">
        <v>59105</v>
      </c>
      <c r="P26" s="878">
        <v>5.3181103407936581E-2</v>
      </c>
      <c r="Q26" s="879">
        <f t="shared" si="0"/>
        <v>75282</v>
      </c>
      <c r="R26" s="878">
        <f>[1]Cuadro_CCAA2!N74</f>
        <v>5.3320053747282659E-2</v>
      </c>
      <c r="S26" s="879">
        <f t="shared" ref="S26" si="1">SUM(S8:S25)</f>
        <v>79126</v>
      </c>
    </row>
  </sheetData>
  <mergeCells count="8">
    <mergeCell ref="B3:S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EVO_derecho!C8:H8</xm:f>
              <xm:sqref>I8</xm:sqref>
            </x14:sparkline>
            <x14:sparkline>
              <xm:f>EVO_derecho!C9:H9</xm:f>
              <xm:sqref>I9</xm:sqref>
            </x14:sparkline>
            <x14:sparkline>
              <xm:f>EVO_derecho!C10:H10</xm:f>
              <xm:sqref>I10</xm:sqref>
            </x14:sparkline>
            <x14:sparkline>
              <xm:f>EVO_derecho!C11:H11</xm:f>
              <xm:sqref>I11</xm:sqref>
            </x14:sparkline>
            <x14:sparkline>
              <xm:f>EVO_derecho!C12:H12</xm:f>
              <xm:sqref>I12</xm:sqref>
            </x14:sparkline>
            <x14:sparkline>
              <xm:f>EVO_derecho!C13:H13</xm:f>
              <xm:sqref>I13</xm:sqref>
            </x14:sparkline>
            <x14:sparkline>
              <xm:f>EVO_derecho!C14:H14</xm:f>
              <xm:sqref>I14</xm:sqref>
            </x14:sparkline>
            <x14:sparkline>
              <xm:f>EVO_derecho!C15:H15</xm:f>
              <xm:sqref>I15</xm:sqref>
            </x14:sparkline>
            <x14:sparkline>
              <xm:f>EVO_derecho!C16:H16</xm:f>
              <xm:sqref>I16</xm:sqref>
            </x14:sparkline>
            <x14:sparkline>
              <xm:f>EVO_derecho!C17:H17</xm:f>
              <xm:sqref>I17</xm:sqref>
            </x14:sparkline>
            <x14:sparkline>
              <xm:f>EVO_derecho!C18:H18</xm:f>
              <xm:sqref>I18</xm:sqref>
            </x14:sparkline>
            <x14:sparkline>
              <xm:f>EVO_derecho!C19:H19</xm:f>
              <xm:sqref>I19</xm:sqref>
            </x14:sparkline>
            <x14:sparkline>
              <xm:f>EVO_derecho!C20:H20</xm:f>
              <xm:sqref>I20</xm:sqref>
            </x14:sparkline>
            <x14:sparkline>
              <xm:f>EVO_derecho!C21:H21</xm:f>
              <xm:sqref>I21</xm:sqref>
            </x14:sparkline>
            <x14:sparkline>
              <xm:f>EVO_derecho!C22:H22</xm:f>
              <xm:sqref>I22</xm:sqref>
            </x14:sparkline>
            <x14:sparkline>
              <xm:f>EVO_derecho!C23:H23</xm:f>
              <xm:sqref>I23</xm:sqref>
            </x14:sparkline>
            <x14:sparkline>
              <xm:f>EVO_derecho!C24:H24</xm:f>
              <xm:sqref>I24</xm:sqref>
            </x14:sparkline>
            <x14:sparkline>
              <xm:f>EVO_derecho!C25:H25</xm:f>
              <xm:sqref>I25</xm:sqref>
            </x14:sparkline>
            <x14:sparkline>
              <xm:f>EVO_derecho!C26:H26</xm:f>
              <xm:sqref>I26</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1.28515625" style="264" customWidth="1"/>
    <col min="4" max="4" width="0.85546875" style="264" customWidth="1"/>
    <col min="5" max="5" width="17.7109375" style="264" customWidth="1"/>
    <col min="6" max="6" width="0.7109375" style="264" customWidth="1"/>
    <col min="7" max="7" width="17.7109375" style="264" customWidth="1"/>
    <col min="8" max="8" width="0.7109375" style="264" customWidth="1"/>
    <col min="9" max="9" width="17.7109375" style="264" customWidth="1"/>
    <col min="10" max="10" width="0.7109375" style="264" customWidth="1"/>
    <col min="11" max="11" width="17.7109375" style="264" customWidth="1"/>
    <col min="12" max="12" width="0.7109375" style="264" customWidth="1"/>
    <col min="13" max="13" width="17.7109375" style="264" customWidth="1"/>
    <col min="14" max="16384" width="11.42578125" style="264"/>
  </cols>
  <sheetData>
    <row r="1" spans="1:13" ht="9.75" customHeight="1" x14ac:dyDescent="0.2"/>
    <row r="2" spans="1:13" s="205" customFormat="1" ht="49.5" customHeight="1" x14ac:dyDescent="0.2">
      <c r="B2" s="1047"/>
      <c r="C2" s="1047"/>
      <c r="D2" s="206"/>
      <c r="E2" s="1148"/>
      <c r="F2" s="1148"/>
      <c r="G2" s="1148"/>
      <c r="H2" s="1148"/>
      <c r="I2" s="1148"/>
    </row>
    <row r="3" spans="1:13" s="205" customFormat="1" ht="14.25" customHeight="1" x14ac:dyDescent="0.2">
      <c r="B3" s="206"/>
      <c r="C3" s="206"/>
      <c r="D3" s="206"/>
      <c r="G3" s="206"/>
      <c r="I3" s="206"/>
      <c r="K3" s="206"/>
      <c r="M3" s="206"/>
    </row>
    <row r="4" spans="1:13" s="208" customFormat="1" ht="21.75" customHeight="1" x14ac:dyDescent="0.2">
      <c r="B4" s="1162" t="s">
        <v>457</v>
      </c>
      <c r="C4" s="1162"/>
      <c r="D4" s="1162"/>
      <c r="E4" s="1162"/>
      <c r="F4" s="1162"/>
      <c r="G4" s="1162"/>
      <c r="H4" s="1162"/>
      <c r="I4" s="1162"/>
      <c r="J4" s="1162"/>
      <c r="K4" s="1162"/>
      <c r="L4" s="1162"/>
      <c r="M4" s="1162"/>
    </row>
    <row r="5" spans="1:13" s="315" customFormat="1" ht="18.75" customHeight="1" x14ac:dyDescent="0.2">
      <c r="B5" s="1149" t="str">
        <f>porsaad!B6</f>
        <v>Situación a 30 de noviembre de 2023</v>
      </c>
      <c r="C5" s="1149"/>
      <c r="D5" s="1149"/>
      <c r="E5" s="1149"/>
      <c r="F5" s="1149"/>
      <c r="G5" s="1149"/>
      <c r="H5" s="1149"/>
      <c r="I5" s="1149"/>
      <c r="J5" s="1149"/>
      <c r="K5" s="1149"/>
      <c r="L5" s="1149"/>
      <c r="M5" s="1149"/>
    </row>
    <row r="6" spans="1:13" s="208" customFormat="1" ht="4.5" customHeight="1" x14ac:dyDescent="0.2"/>
    <row r="7" spans="1:13" s="211" customFormat="1" ht="15" customHeight="1" x14ac:dyDescent="0.2">
      <c r="A7" s="212"/>
      <c r="B7" s="1150" t="s">
        <v>15</v>
      </c>
      <c r="C7" s="441" t="s">
        <v>71</v>
      </c>
      <c r="D7" s="347"/>
      <c r="E7" s="482" t="s">
        <v>148</v>
      </c>
      <c r="F7" s="351"/>
      <c r="G7" s="482" t="s">
        <v>150</v>
      </c>
      <c r="H7" s="351"/>
      <c r="I7" s="482" t="s">
        <v>152</v>
      </c>
      <c r="J7" s="351"/>
      <c r="K7" s="482" t="s">
        <v>154</v>
      </c>
      <c r="L7" s="351"/>
      <c r="M7" s="482" t="s">
        <v>156</v>
      </c>
    </row>
    <row r="8" spans="1:13" s="216" customFormat="1" ht="19.5" customHeight="1" x14ac:dyDescent="0.2">
      <c r="A8" s="317"/>
      <c r="B8" s="1152"/>
      <c r="C8" s="322" t="s">
        <v>31</v>
      </c>
      <c r="D8" s="348"/>
      <c r="E8" s="483" t="s">
        <v>31</v>
      </c>
      <c r="F8" s="321"/>
      <c r="G8" s="483" t="s">
        <v>31</v>
      </c>
      <c r="H8" s="321"/>
      <c r="I8" s="483" t="s">
        <v>31</v>
      </c>
      <c r="J8" s="321"/>
      <c r="K8" s="483" t="s">
        <v>31</v>
      </c>
      <c r="L8" s="321"/>
      <c r="M8" s="483" t="s">
        <v>31</v>
      </c>
    </row>
    <row r="9" spans="1:13" s="216" customFormat="1" ht="6" customHeight="1" x14ac:dyDescent="0.2">
      <c r="A9" s="317"/>
      <c r="B9" s="320"/>
      <c r="C9" s="321"/>
      <c r="D9" s="321"/>
      <c r="E9" s="321"/>
      <c r="F9" s="321"/>
      <c r="G9" s="321"/>
      <c r="H9" s="321"/>
      <c r="I9" s="321"/>
      <c r="J9" s="321"/>
      <c r="K9" s="321"/>
      <c r="L9" s="321"/>
      <c r="M9" s="321"/>
    </row>
    <row r="10" spans="1:13" s="275" customFormat="1" ht="18" customHeight="1" x14ac:dyDescent="0.2">
      <c r="A10" s="318"/>
      <c r="B10" s="330" t="s">
        <v>11</v>
      </c>
      <c r="C10" s="484">
        <f>M10+K10+I10+G10+E10</f>
        <v>100</v>
      </c>
      <c r="D10" s="338"/>
      <c r="E10" s="484">
        <v>38.274608058964468</v>
      </c>
      <c r="F10" s="341"/>
      <c r="G10" s="484">
        <v>45.389751760541969</v>
      </c>
      <c r="H10" s="341"/>
      <c r="I10" s="484">
        <v>13.681752392999186</v>
      </c>
      <c r="J10" s="341"/>
      <c r="K10" s="484">
        <v>2.4592855665965287</v>
      </c>
      <c r="L10" s="341"/>
      <c r="M10" s="487">
        <v>0.19460222089784598</v>
      </c>
    </row>
    <row r="11" spans="1:13" s="275" customFormat="1" ht="18" customHeight="1" x14ac:dyDescent="0.2">
      <c r="A11" s="318"/>
      <c r="B11" s="331" t="s">
        <v>10</v>
      </c>
      <c r="C11" s="485">
        <f t="shared" ref="C11:C28" si="0">M11+K11+I11+G11+E11</f>
        <v>100.00000000000001</v>
      </c>
      <c r="D11" s="338"/>
      <c r="E11" s="485">
        <v>21.242987894892234</v>
      </c>
      <c r="F11" s="341"/>
      <c r="G11" s="485">
        <v>56.150969392776304</v>
      </c>
      <c r="H11" s="341"/>
      <c r="I11" s="485">
        <v>16.135222911130796</v>
      </c>
      <c r="J11" s="341"/>
      <c r="K11" s="485">
        <v>5.6392087392973131</v>
      </c>
      <c r="L11" s="341"/>
      <c r="M11" s="488">
        <v>0.83161106190335599</v>
      </c>
    </row>
    <row r="12" spans="1:13" s="275" customFormat="1" ht="18" customHeight="1" x14ac:dyDescent="0.2">
      <c r="A12" s="318"/>
      <c r="B12" s="331" t="s">
        <v>40</v>
      </c>
      <c r="C12" s="485">
        <f t="shared" si="0"/>
        <v>100</v>
      </c>
      <c r="D12" s="338"/>
      <c r="E12" s="485">
        <v>24.702983367068558</v>
      </c>
      <c r="F12" s="341"/>
      <c r="G12" s="485">
        <v>45.41934348323506</v>
      </c>
      <c r="H12" s="341"/>
      <c r="I12" s="485">
        <v>21.983631083340669</v>
      </c>
      <c r="J12" s="341"/>
      <c r="K12" s="485">
        <v>6.8379829270439147</v>
      </c>
      <c r="L12" s="341"/>
      <c r="M12" s="488">
        <v>1.0560591393118015</v>
      </c>
    </row>
    <row r="13" spans="1:13" s="275" customFormat="1" ht="18" customHeight="1" x14ac:dyDescent="0.2">
      <c r="A13" s="318"/>
      <c r="B13" s="331" t="s">
        <v>41</v>
      </c>
      <c r="C13" s="485">
        <f t="shared" si="0"/>
        <v>100</v>
      </c>
      <c r="D13" s="338"/>
      <c r="E13" s="485">
        <v>25.14852350165997</v>
      </c>
      <c r="F13" s="341"/>
      <c r="G13" s="485">
        <v>52.079329023239559</v>
      </c>
      <c r="H13" s="341"/>
      <c r="I13" s="485">
        <v>17.403459723921021</v>
      </c>
      <c r="J13" s="341"/>
      <c r="K13" s="485">
        <v>4.9100122313471957</v>
      </c>
      <c r="L13" s="341"/>
      <c r="M13" s="488">
        <v>0.45867551983225574</v>
      </c>
    </row>
    <row r="14" spans="1:13" s="275" customFormat="1" ht="18" customHeight="1" x14ac:dyDescent="0.2">
      <c r="A14" s="318"/>
      <c r="B14" s="331" t="s">
        <v>9</v>
      </c>
      <c r="C14" s="485">
        <f t="shared" si="0"/>
        <v>100</v>
      </c>
      <c r="D14" s="338"/>
      <c r="E14" s="485">
        <v>35.747900160838746</v>
      </c>
      <c r="F14" s="341"/>
      <c r="G14" s="485">
        <v>45.910526002263659</v>
      </c>
      <c r="H14" s="341"/>
      <c r="I14" s="485">
        <v>13.77256210162626</v>
      </c>
      <c r="J14" s="341"/>
      <c r="K14" s="485">
        <v>3.9613987013760648</v>
      </c>
      <c r="L14" s="341"/>
      <c r="M14" s="488">
        <v>0.6076130338952761</v>
      </c>
    </row>
    <row r="15" spans="1:13" s="275" customFormat="1" ht="18" customHeight="1" x14ac:dyDescent="0.2">
      <c r="A15" s="318"/>
      <c r="B15" s="331" t="s">
        <v>8</v>
      </c>
      <c r="C15" s="485">
        <f t="shared" si="0"/>
        <v>100</v>
      </c>
      <c r="D15" s="338"/>
      <c r="E15" s="485">
        <v>22.614265552057322</v>
      </c>
      <c r="F15" s="341"/>
      <c r="G15" s="485">
        <v>47.834111388557162</v>
      </c>
      <c r="H15" s="341"/>
      <c r="I15" s="485">
        <v>21.105200303984368</v>
      </c>
      <c r="J15" s="341"/>
      <c r="K15" s="485">
        <v>7.1653457822169138</v>
      </c>
      <c r="L15" s="341"/>
      <c r="M15" s="488">
        <v>1.2810769731842362</v>
      </c>
    </row>
    <row r="16" spans="1:13" s="275" customFormat="1" ht="18" customHeight="1" x14ac:dyDescent="0.2">
      <c r="A16" s="318"/>
      <c r="B16" s="331" t="s">
        <v>7</v>
      </c>
      <c r="C16" s="485">
        <f t="shared" si="0"/>
        <v>100</v>
      </c>
      <c r="D16" s="338"/>
      <c r="E16" s="485">
        <v>25.251601097895698</v>
      </c>
      <c r="F16" s="341"/>
      <c r="G16" s="485">
        <v>52.424519670631284</v>
      </c>
      <c r="H16" s="341"/>
      <c r="I16" s="485">
        <v>17.929246721561451</v>
      </c>
      <c r="J16" s="341"/>
      <c r="K16" s="485">
        <v>4.0866117718816719</v>
      </c>
      <c r="L16" s="341"/>
      <c r="M16" s="488">
        <v>0.30802073802988716</v>
      </c>
    </row>
    <row r="17" spans="1:13" s="275" customFormat="1" ht="18" customHeight="1" x14ac:dyDescent="0.2">
      <c r="A17" s="318"/>
      <c r="B17" s="331" t="s">
        <v>43</v>
      </c>
      <c r="C17" s="485">
        <f t="shared" si="0"/>
        <v>100</v>
      </c>
      <c r="D17" s="338"/>
      <c r="E17" s="485">
        <v>31.737925789101972</v>
      </c>
      <c r="F17" s="341"/>
      <c r="G17" s="485">
        <v>47.286358450589447</v>
      </c>
      <c r="H17" s="341"/>
      <c r="I17" s="485">
        <v>15.320258597272776</v>
      </c>
      <c r="J17" s="341"/>
      <c r="K17" s="485">
        <v>4.6395393056989187</v>
      </c>
      <c r="L17" s="341"/>
      <c r="M17" s="488">
        <v>1.0159178573368828</v>
      </c>
    </row>
    <row r="18" spans="1:13" s="275" customFormat="1" ht="18" customHeight="1" x14ac:dyDescent="0.2">
      <c r="A18" s="318"/>
      <c r="B18" s="331" t="s">
        <v>44</v>
      </c>
      <c r="C18" s="485">
        <f t="shared" si="0"/>
        <v>100</v>
      </c>
      <c r="D18" s="338"/>
      <c r="E18" s="485">
        <v>22.580155760089006</v>
      </c>
      <c r="F18" s="341"/>
      <c r="G18" s="485">
        <v>41.577323758470719</v>
      </c>
      <c r="H18" s="341"/>
      <c r="I18" s="485">
        <v>22.956913118236066</v>
      </c>
      <c r="J18" s="341"/>
      <c r="K18" s="485">
        <v>11.13330636188935</v>
      </c>
      <c r="L18" s="341"/>
      <c r="M18" s="488">
        <v>1.7523010013148579</v>
      </c>
    </row>
    <row r="19" spans="1:13" s="275" customFormat="1" ht="18" customHeight="1" x14ac:dyDescent="0.2">
      <c r="A19" s="318"/>
      <c r="B19" s="331" t="s">
        <v>6</v>
      </c>
      <c r="C19" s="485">
        <f t="shared" si="0"/>
        <v>99.999999999999986</v>
      </c>
      <c r="D19" s="338"/>
      <c r="E19" s="485">
        <v>24.62124839593189</v>
      </c>
      <c r="F19" s="341"/>
      <c r="G19" s="485">
        <v>54.592901878914404</v>
      </c>
      <c r="H19" s="341"/>
      <c r="I19" s="485">
        <v>16.094309628239259</v>
      </c>
      <c r="J19" s="341"/>
      <c r="K19" s="485">
        <v>4.2433586792055316</v>
      </c>
      <c r="L19" s="341"/>
      <c r="M19" s="488">
        <v>0.4481814177089119</v>
      </c>
    </row>
    <row r="20" spans="1:13" s="275" customFormat="1" ht="18" customHeight="1" x14ac:dyDescent="0.2">
      <c r="A20" s="318"/>
      <c r="B20" s="331" t="s">
        <v>5</v>
      </c>
      <c r="C20" s="485">
        <f t="shared" si="0"/>
        <v>100</v>
      </c>
      <c r="D20" s="338"/>
      <c r="E20" s="485">
        <v>36.48036253776435</v>
      </c>
      <c r="F20" s="341"/>
      <c r="G20" s="485">
        <v>45.966767371601208</v>
      </c>
      <c r="H20" s="341"/>
      <c r="I20" s="485">
        <v>15.13595166163142</v>
      </c>
      <c r="J20" s="341"/>
      <c r="K20" s="485">
        <v>2.2205438066465257</v>
      </c>
      <c r="L20" s="341"/>
      <c r="M20" s="488">
        <v>0.1963746223564955</v>
      </c>
    </row>
    <row r="21" spans="1:13" s="275" customFormat="1" ht="18" customHeight="1" x14ac:dyDescent="0.2">
      <c r="A21" s="318"/>
      <c r="B21" s="331" t="s">
        <v>38</v>
      </c>
      <c r="C21" s="485">
        <f t="shared" si="0"/>
        <v>100</v>
      </c>
      <c r="D21" s="338"/>
      <c r="E21" s="485">
        <v>39.273219726893124</v>
      </c>
      <c r="F21" s="341"/>
      <c r="G21" s="485">
        <v>45.570477372757026</v>
      </c>
      <c r="H21" s="341"/>
      <c r="I21" s="485">
        <v>12.634014219614039</v>
      </c>
      <c r="J21" s="341"/>
      <c r="K21" s="485">
        <v>2.2401534815483579</v>
      </c>
      <c r="L21" s="341"/>
      <c r="M21" s="488">
        <v>0.28213519918745061</v>
      </c>
    </row>
    <row r="22" spans="1:13" s="275" customFormat="1" ht="18" customHeight="1" x14ac:dyDescent="0.2">
      <c r="A22" s="318"/>
      <c r="B22" s="331" t="s">
        <v>45</v>
      </c>
      <c r="C22" s="485">
        <f t="shared" si="0"/>
        <v>100</v>
      </c>
      <c r="D22" s="338"/>
      <c r="E22" s="485">
        <v>37.145315648085962</v>
      </c>
      <c r="F22" s="341"/>
      <c r="G22" s="485">
        <v>41.283999328408328</v>
      </c>
      <c r="H22" s="341"/>
      <c r="I22" s="485">
        <v>16.67436198791135</v>
      </c>
      <c r="J22" s="341"/>
      <c r="K22" s="485">
        <v>4.4388012088650095</v>
      </c>
      <c r="L22" s="341"/>
      <c r="M22" s="488">
        <v>0.4575218267293486</v>
      </c>
    </row>
    <row r="23" spans="1:13" s="275" customFormat="1" ht="18" customHeight="1" x14ac:dyDescent="0.2">
      <c r="A23" s="318">
        <v>47094</v>
      </c>
      <c r="B23" s="331" t="s">
        <v>46</v>
      </c>
      <c r="C23" s="485">
        <f t="shared" si="0"/>
        <v>99.999999999999986</v>
      </c>
      <c r="D23" s="338"/>
      <c r="E23" s="485">
        <v>34.627353973826999</v>
      </c>
      <c r="F23" s="341"/>
      <c r="G23" s="485">
        <v>43.724066390041493</v>
      </c>
      <c r="H23" s="341"/>
      <c r="I23" s="485">
        <v>15.07341206511331</v>
      </c>
      <c r="J23" s="341"/>
      <c r="K23" s="485">
        <v>5.8929141398021061</v>
      </c>
      <c r="L23" s="341"/>
      <c r="M23" s="488">
        <v>0.68225343121608684</v>
      </c>
    </row>
    <row r="24" spans="1:13" s="275" customFormat="1" ht="18" customHeight="1" x14ac:dyDescent="0.2">
      <c r="B24" s="331" t="s">
        <v>47</v>
      </c>
      <c r="C24" s="485">
        <f t="shared" si="0"/>
        <v>100</v>
      </c>
      <c r="D24" s="338"/>
      <c r="E24" s="485">
        <v>20.222156104334026</v>
      </c>
      <c r="F24" s="341"/>
      <c r="G24" s="485">
        <v>54.319151046315582</v>
      </c>
      <c r="H24" s="341"/>
      <c r="I24" s="485">
        <v>17.098085887136765</v>
      </c>
      <c r="J24" s="341"/>
      <c r="K24" s="485">
        <v>7.4481801051274417</v>
      </c>
      <c r="L24" s="341"/>
      <c r="M24" s="488">
        <v>0.91242685708618465</v>
      </c>
    </row>
    <row r="25" spans="1:13" s="275" customFormat="1" ht="18" customHeight="1" x14ac:dyDescent="0.2">
      <c r="B25" s="331" t="s">
        <v>48</v>
      </c>
      <c r="C25" s="485">
        <f t="shared" si="0"/>
        <v>99.999999999999986</v>
      </c>
      <c r="D25" s="338"/>
      <c r="E25" s="485">
        <v>20.184810056330992</v>
      </c>
      <c r="F25" s="341"/>
      <c r="G25" s="485">
        <v>42.517412659211367</v>
      </c>
      <c r="H25" s="341"/>
      <c r="I25" s="485">
        <v>22.191081388572854</v>
      </c>
      <c r="J25" s="341"/>
      <c r="K25" s="485">
        <v>12.928379165857312</v>
      </c>
      <c r="L25" s="341"/>
      <c r="M25" s="488">
        <v>2.1783167300274719</v>
      </c>
    </row>
    <row r="26" spans="1:13" s="275" customFormat="1" ht="18" customHeight="1" x14ac:dyDescent="0.2">
      <c r="B26" s="331" t="s">
        <v>49</v>
      </c>
      <c r="C26" s="485">
        <f t="shared" si="0"/>
        <v>100</v>
      </c>
      <c r="D26" s="338"/>
      <c r="E26" s="485">
        <v>21.935483870967744</v>
      </c>
      <c r="F26" s="341"/>
      <c r="G26" s="485">
        <v>35.645161290322577</v>
      </c>
      <c r="H26" s="341"/>
      <c r="I26" s="485">
        <v>23.306451612903224</v>
      </c>
      <c r="J26" s="341"/>
      <c r="K26" s="485">
        <v>16.7741935483871</v>
      </c>
      <c r="L26" s="341"/>
      <c r="M26" s="488">
        <v>2.338709677419355</v>
      </c>
    </row>
    <row r="27" spans="1:13" s="275" customFormat="1" ht="18" customHeight="1" x14ac:dyDescent="0.2">
      <c r="B27" s="336" t="s">
        <v>4</v>
      </c>
      <c r="C27" s="485">
        <f t="shared" si="0"/>
        <v>100</v>
      </c>
      <c r="D27" s="338"/>
      <c r="E27" s="485">
        <v>64.20034149117815</v>
      </c>
      <c r="F27" s="341"/>
      <c r="G27" s="485">
        <v>29.197495731360274</v>
      </c>
      <c r="H27" s="341"/>
      <c r="I27" s="485">
        <v>5.4638588503130334</v>
      </c>
      <c r="J27" s="341"/>
      <c r="K27" s="485">
        <v>0.8537279453614115</v>
      </c>
      <c r="L27" s="341"/>
      <c r="M27" s="488">
        <v>0.28457598178713717</v>
      </c>
    </row>
    <row r="28" spans="1:13" s="212" customFormat="1" ht="18" customHeight="1" x14ac:dyDescent="0.2">
      <c r="B28" s="736" t="s">
        <v>3</v>
      </c>
      <c r="C28" s="486">
        <f t="shared" si="0"/>
        <v>100</v>
      </c>
      <c r="D28" s="349"/>
      <c r="E28" s="486">
        <v>28.380324675770023</v>
      </c>
      <c r="F28" s="352"/>
      <c r="G28" s="486">
        <v>46.921444100763338</v>
      </c>
      <c r="H28" s="352"/>
      <c r="I28" s="486">
        <v>17.673705651992016</v>
      </c>
      <c r="J28" s="352"/>
      <c r="K28" s="486">
        <v>6.1720287777678715</v>
      </c>
      <c r="L28" s="352"/>
      <c r="M28" s="489">
        <v>0.85249679370674925</v>
      </c>
    </row>
    <row r="29" spans="1:13" s="256" customFormat="1" ht="6.75" customHeight="1" x14ac:dyDescent="0.2">
      <c r="B29" s="1147"/>
      <c r="C29" s="1147"/>
      <c r="D29" s="293"/>
    </row>
    <row r="30" spans="1:13" x14ac:dyDescent="0.2">
      <c r="E30" s="319"/>
    </row>
    <row r="31" spans="1:13" x14ac:dyDescent="0.2">
      <c r="E31" s="319"/>
      <c r="G31" s="319"/>
    </row>
    <row r="32" spans="1:13" x14ac:dyDescent="0.2">
      <c r="B32" s="319"/>
      <c r="G32" s="319"/>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1.28515625" style="264" customWidth="1"/>
    <col min="4" max="4" width="0.85546875" style="264" customWidth="1"/>
    <col min="5" max="5" width="10" style="264" customWidth="1"/>
    <col min="6" max="6" width="0.7109375" style="264" customWidth="1"/>
    <col min="7" max="7" width="10" style="264" customWidth="1"/>
    <col min="8" max="8" width="0.7109375" style="264" customWidth="1"/>
    <col min="9" max="9" width="10" style="264" customWidth="1"/>
    <col min="10" max="10" width="0.7109375" style="264" customWidth="1"/>
    <col min="11" max="11" width="11.85546875" style="264" customWidth="1"/>
    <col min="12" max="12" width="0.7109375" style="264" customWidth="1"/>
    <col min="13" max="13" width="10" style="264" customWidth="1"/>
    <col min="14" max="14" width="0.7109375" style="264" customWidth="1"/>
    <col min="15" max="15" width="13.85546875" style="264" bestFit="1" customWidth="1"/>
    <col min="16" max="16" width="0.7109375" style="264" customWidth="1"/>
    <col min="17" max="17" width="8.140625" style="264" bestFit="1" customWidth="1"/>
    <col min="18" max="18" width="0.7109375" style="264" customWidth="1"/>
    <col min="19" max="19" width="14.42578125" style="264" bestFit="1" customWidth="1"/>
    <col min="20" max="20" width="0.7109375" style="264" customWidth="1"/>
    <col min="21" max="21" width="11.140625" style="264" customWidth="1"/>
    <col min="22" max="16384" width="11.42578125" style="264"/>
  </cols>
  <sheetData>
    <row r="1" spans="1:21" ht="9.75" customHeight="1" x14ac:dyDescent="0.2"/>
    <row r="2" spans="1:21" s="205" customFormat="1" ht="49.5" customHeight="1" x14ac:dyDescent="0.2">
      <c r="B2" s="1047"/>
      <c r="C2" s="1047"/>
      <c r="D2" s="206"/>
      <c r="E2" s="1148"/>
      <c r="F2" s="1148"/>
      <c r="G2" s="1148"/>
      <c r="H2" s="1148"/>
      <c r="I2" s="1148"/>
    </row>
    <row r="3" spans="1:21" s="205" customFormat="1" ht="14.25" customHeight="1" x14ac:dyDescent="0.2">
      <c r="B3" s="206"/>
      <c r="C3" s="206"/>
      <c r="D3" s="206"/>
      <c r="G3" s="206"/>
      <c r="I3" s="206"/>
      <c r="K3" s="206"/>
      <c r="M3" s="206"/>
      <c r="O3" s="206"/>
      <c r="Q3" s="206"/>
      <c r="S3" s="206"/>
      <c r="U3" s="206"/>
    </row>
    <row r="4" spans="1:21" s="208" customFormat="1" ht="21.75" customHeight="1" x14ac:dyDescent="0.2">
      <c r="B4" s="1162" t="s">
        <v>456</v>
      </c>
      <c r="C4" s="1162"/>
      <c r="D4" s="1162"/>
      <c r="E4" s="1162"/>
      <c r="F4" s="1162"/>
      <c r="G4" s="1162"/>
      <c r="H4" s="1162"/>
      <c r="I4" s="1162"/>
      <c r="J4" s="1162"/>
      <c r="K4" s="1162"/>
      <c r="L4" s="1162"/>
      <c r="M4" s="1162"/>
      <c r="N4" s="1162"/>
      <c r="O4" s="1162"/>
      <c r="P4" s="1162"/>
      <c r="Q4" s="1162"/>
      <c r="R4" s="1162"/>
      <c r="S4" s="1162"/>
      <c r="T4" s="1162"/>
      <c r="U4" s="1162"/>
    </row>
    <row r="5" spans="1:21" s="315" customFormat="1" ht="18.75" customHeight="1" x14ac:dyDescent="0.2">
      <c r="B5" s="1149" t="str">
        <f>porsaad!B6</f>
        <v>Situación a 30 de noviembre de 2023</v>
      </c>
      <c r="C5" s="1149"/>
      <c r="D5" s="1149"/>
      <c r="E5" s="1149"/>
      <c r="F5" s="1149"/>
      <c r="G5" s="1149"/>
      <c r="H5" s="1149"/>
      <c r="I5" s="1149"/>
      <c r="J5" s="1149"/>
      <c r="K5" s="1149"/>
      <c r="L5" s="1149"/>
      <c r="M5" s="1149"/>
      <c r="N5" s="1149"/>
      <c r="O5" s="1149"/>
      <c r="P5" s="1149"/>
      <c r="Q5" s="1149"/>
      <c r="R5" s="1149"/>
      <c r="S5" s="1149"/>
      <c r="T5" s="1149"/>
      <c r="U5" s="1149"/>
    </row>
    <row r="6" spans="1:21" s="208" customFormat="1" ht="4.5" customHeight="1" x14ac:dyDescent="0.2"/>
    <row r="7" spans="1:21" s="211" customFormat="1" ht="15" customHeight="1" x14ac:dyDescent="0.2">
      <c r="A7" s="212"/>
      <c r="B7" s="1150" t="s">
        <v>15</v>
      </c>
      <c r="C7" s="441" t="s">
        <v>71</v>
      </c>
      <c r="D7" s="347"/>
      <c r="E7" s="482" t="s">
        <v>147</v>
      </c>
      <c r="F7" s="351"/>
      <c r="G7" s="482" t="s">
        <v>151</v>
      </c>
      <c r="H7" s="351"/>
      <c r="I7" s="482" t="s">
        <v>149</v>
      </c>
      <c r="J7" s="351"/>
      <c r="K7" s="482" t="s">
        <v>155</v>
      </c>
      <c r="L7" s="351"/>
      <c r="M7" s="482" t="s">
        <v>153</v>
      </c>
      <c r="N7" s="351"/>
      <c r="O7" s="482" t="s">
        <v>159</v>
      </c>
      <c r="P7" s="351"/>
      <c r="Q7" s="482" t="s">
        <v>157</v>
      </c>
      <c r="R7" s="351"/>
      <c r="S7" s="482" t="s">
        <v>200</v>
      </c>
      <c r="T7" s="351"/>
      <c r="U7" s="482" t="s">
        <v>158</v>
      </c>
    </row>
    <row r="8" spans="1:21" s="216" customFormat="1" ht="19.5" customHeight="1" x14ac:dyDescent="0.2">
      <c r="A8" s="317"/>
      <c r="B8" s="1152"/>
      <c r="C8" s="322" t="s">
        <v>31</v>
      </c>
      <c r="D8" s="348"/>
      <c r="E8" s="483" t="s">
        <v>31</v>
      </c>
      <c r="F8" s="321"/>
      <c r="G8" s="483" t="s">
        <v>31</v>
      </c>
      <c r="H8" s="321"/>
      <c r="I8" s="483" t="s">
        <v>31</v>
      </c>
      <c r="J8" s="321"/>
      <c r="K8" s="483" t="s">
        <v>31</v>
      </c>
      <c r="L8" s="321"/>
      <c r="M8" s="483" t="s">
        <v>31</v>
      </c>
      <c r="N8" s="321"/>
      <c r="O8" s="483" t="s">
        <v>31</v>
      </c>
      <c r="P8" s="321"/>
      <c r="Q8" s="483" t="s">
        <v>31</v>
      </c>
      <c r="R8" s="321"/>
      <c r="S8" s="483" t="s">
        <v>31</v>
      </c>
      <c r="T8" s="321"/>
      <c r="U8" s="483" t="s">
        <v>31</v>
      </c>
    </row>
    <row r="9" spans="1:21" s="216" customFormat="1" ht="6" customHeight="1" x14ac:dyDescent="0.2">
      <c r="A9" s="317"/>
      <c r="B9" s="320"/>
      <c r="C9" s="321"/>
      <c r="D9" s="321"/>
      <c r="E9" s="321"/>
      <c r="F9" s="321"/>
      <c r="G9" s="321"/>
      <c r="H9" s="321"/>
      <c r="I9" s="321"/>
      <c r="J9" s="321"/>
      <c r="K9" s="321"/>
      <c r="L9" s="321"/>
      <c r="M9" s="321"/>
      <c r="N9" s="321"/>
      <c r="O9" s="321"/>
      <c r="P9" s="321"/>
      <c r="Q9" s="321"/>
      <c r="R9" s="321"/>
      <c r="S9" s="321"/>
      <c r="T9" s="321"/>
      <c r="U9" s="321"/>
    </row>
    <row r="10" spans="1:21" s="275" customFormat="1" ht="18" customHeight="1" x14ac:dyDescent="0.2">
      <c r="A10" s="318"/>
      <c r="B10" s="330" t="s">
        <v>11</v>
      </c>
      <c r="C10" s="484">
        <f>K10+M10+G10+I10+E10+S10+O10+U10+Q10</f>
        <v>100</v>
      </c>
      <c r="D10" s="338"/>
      <c r="E10" s="484">
        <v>23.340983327869054</v>
      </c>
      <c r="F10" s="341"/>
      <c r="G10" s="484">
        <v>42.156327031194976</v>
      </c>
      <c r="H10" s="341"/>
      <c r="I10" s="484">
        <v>17.847558680315228</v>
      </c>
      <c r="J10" s="341"/>
      <c r="K10" s="487">
        <v>5.3501390356149745</v>
      </c>
      <c r="L10" s="341"/>
      <c r="M10" s="484">
        <v>3.950068607093852</v>
      </c>
      <c r="N10" s="341"/>
      <c r="O10" s="484">
        <v>0.91192792005148571</v>
      </c>
      <c r="P10" s="341"/>
      <c r="Q10" s="484">
        <v>0.80385656867387956</v>
      </c>
      <c r="R10" s="341"/>
      <c r="S10" s="484">
        <v>0.30842835112260636</v>
      </c>
      <c r="T10" s="341"/>
      <c r="U10" s="487">
        <v>5.3307104780639447</v>
      </c>
    </row>
    <row r="11" spans="1:21" s="275" customFormat="1" ht="18" customHeight="1" x14ac:dyDescent="0.2">
      <c r="A11" s="318"/>
      <c r="B11" s="331" t="s">
        <v>10</v>
      </c>
      <c r="C11" s="485">
        <f t="shared" ref="C11:C27" si="0">K11+M11+G11+I11+E11+S11+O11+U11+Q11</f>
        <v>100</v>
      </c>
      <c r="D11" s="338"/>
      <c r="E11" s="485">
        <v>11.95097037793667</v>
      </c>
      <c r="F11" s="341"/>
      <c r="G11" s="485">
        <v>6.8826304781360967</v>
      </c>
      <c r="H11" s="341"/>
      <c r="I11" s="485">
        <v>15.720608979035946</v>
      </c>
      <c r="J11" s="341"/>
      <c r="K11" s="488">
        <v>2.1790943139257744</v>
      </c>
      <c r="L11" s="341"/>
      <c r="M11" s="485">
        <v>0.92903351330317629</v>
      </c>
      <c r="N11" s="341"/>
      <c r="O11" s="485">
        <v>0.52531737924996347</v>
      </c>
      <c r="P11" s="341"/>
      <c r="Q11" s="485">
        <v>0.17024174327545114</v>
      </c>
      <c r="R11" s="341"/>
      <c r="S11" s="485">
        <v>0.14592149423610098</v>
      </c>
      <c r="T11" s="341"/>
      <c r="U11" s="488">
        <v>61.496181720900822</v>
      </c>
    </row>
    <row r="12" spans="1:21" s="275" customFormat="1" ht="18" customHeight="1" x14ac:dyDescent="0.2">
      <c r="A12" s="318"/>
      <c r="B12" s="331" t="s">
        <v>40</v>
      </c>
      <c r="C12" s="485">
        <f t="shared" si="0"/>
        <v>100</v>
      </c>
      <c r="D12" s="338"/>
      <c r="E12" s="485">
        <v>37.11431350013261</v>
      </c>
      <c r="F12" s="341"/>
      <c r="G12" s="485">
        <v>22.217310582618691</v>
      </c>
      <c r="H12" s="341"/>
      <c r="I12" s="485">
        <v>23.976659888604011</v>
      </c>
      <c r="J12" s="341"/>
      <c r="K12" s="488">
        <v>4.7741136946335425</v>
      </c>
      <c r="L12" s="341"/>
      <c r="M12" s="485">
        <v>2.749535850057466</v>
      </c>
      <c r="N12" s="341"/>
      <c r="O12" s="485">
        <v>2.8202634603483334</v>
      </c>
      <c r="P12" s="341"/>
      <c r="Q12" s="485">
        <v>1.7770312085580406</v>
      </c>
      <c r="R12" s="341"/>
      <c r="S12" s="485">
        <v>0.2033418795862435</v>
      </c>
      <c r="T12" s="341"/>
      <c r="U12" s="488">
        <v>4.3674299354610557</v>
      </c>
    </row>
    <row r="13" spans="1:21" s="275" customFormat="1" ht="18" customHeight="1" x14ac:dyDescent="0.2">
      <c r="A13" s="318"/>
      <c r="B13" s="331" t="s">
        <v>41</v>
      </c>
      <c r="C13" s="485">
        <f t="shared" si="0"/>
        <v>100</v>
      </c>
      <c r="D13" s="338"/>
      <c r="E13" s="485">
        <v>48.981727792071865</v>
      </c>
      <c r="F13" s="341"/>
      <c r="G13" s="485">
        <v>15.31987266146265</v>
      </c>
      <c r="H13" s="341"/>
      <c r="I13" s="485">
        <v>16.287994418036718</v>
      </c>
      <c r="J13" s="341"/>
      <c r="K13" s="488">
        <v>5.3682787492913526</v>
      </c>
      <c r="L13" s="341"/>
      <c r="M13" s="485">
        <v>2.5554925646504731</v>
      </c>
      <c r="N13" s="341"/>
      <c r="O13" s="485">
        <v>1.9057171514543632</v>
      </c>
      <c r="P13" s="341"/>
      <c r="Q13" s="485">
        <v>1.2603026470716496</v>
      </c>
      <c r="R13" s="341"/>
      <c r="S13" s="485">
        <v>0.83729449217216867</v>
      </c>
      <c r="T13" s="341"/>
      <c r="U13" s="488">
        <v>7.483319523788758</v>
      </c>
    </row>
    <row r="14" spans="1:21" s="275" customFormat="1" ht="18" customHeight="1" x14ac:dyDescent="0.2">
      <c r="A14" s="318"/>
      <c r="B14" s="331" t="s">
        <v>9</v>
      </c>
      <c r="C14" s="485">
        <f t="shared" si="0"/>
        <v>100</v>
      </c>
      <c r="D14" s="338"/>
      <c r="E14" s="485">
        <v>31.831187410586555</v>
      </c>
      <c r="F14" s="341"/>
      <c r="G14" s="485">
        <v>37.428469241773968</v>
      </c>
      <c r="H14" s="341"/>
      <c r="I14" s="485">
        <v>13.584883166428231</v>
      </c>
      <c r="J14" s="341"/>
      <c r="K14" s="488">
        <v>6.3543156890796375</v>
      </c>
      <c r="L14" s="341"/>
      <c r="M14" s="485">
        <v>3.8865045302813548</v>
      </c>
      <c r="N14" s="341"/>
      <c r="O14" s="485">
        <v>1.0252742012398663</v>
      </c>
      <c r="P14" s="341"/>
      <c r="Q14" s="485">
        <v>1.1742966142107771</v>
      </c>
      <c r="R14" s="341"/>
      <c r="S14" s="485">
        <v>0.30996661897949451</v>
      </c>
      <c r="T14" s="341"/>
      <c r="U14" s="488">
        <v>4.4051025274201239</v>
      </c>
    </row>
    <row r="15" spans="1:21" s="275" customFormat="1" ht="18" customHeight="1" x14ac:dyDescent="0.2">
      <c r="A15" s="318"/>
      <c r="B15" s="331" t="s">
        <v>8</v>
      </c>
      <c r="C15" s="485">
        <f t="shared" si="0"/>
        <v>100.00000000000001</v>
      </c>
      <c r="D15" s="338"/>
      <c r="E15" s="485">
        <v>41.988710377768129</v>
      </c>
      <c r="F15" s="341"/>
      <c r="G15" s="485">
        <v>16.315675206252713</v>
      </c>
      <c r="H15" s="341"/>
      <c r="I15" s="485">
        <v>24.663482414242292</v>
      </c>
      <c r="J15" s="341"/>
      <c r="K15" s="488">
        <v>4.9826313504125048</v>
      </c>
      <c r="L15" s="341"/>
      <c r="M15" s="485">
        <v>1.5631784628745113</v>
      </c>
      <c r="N15" s="341"/>
      <c r="O15" s="485">
        <v>2.3773339122883193</v>
      </c>
      <c r="P15" s="341"/>
      <c r="Q15" s="485">
        <v>2.2796352583586628</v>
      </c>
      <c r="R15" s="341"/>
      <c r="S15" s="485">
        <v>0.59704732957012596</v>
      </c>
      <c r="T15" s="341"/>
      <c r="U15" s="488">
        <v>5.2323056882327394</v>
      </c>
    </row>
    <row r="16" spans="1:21" s="275" customFormat="1" ht="18" customHeight="1" x14ac:dyDescent="0.2">
      <c r="A16" s="318"/>
      <c r="B16" s="331" t="s">
        <v>7</v>
      </c>
      <c r="C16" s="485">
        <f t="shared" si="0"/>
        <v>100</v>
      </c>
      <c r="D16" s="338"/>
      <c r="E16" s="485">
        <v>45.294871012990178</v>
      </c>
      <c r="F16" s="341"/>
      <c r="G16" s="485">
        <v>18.890650728791851</v>
      </c>
      <c r="H16" s="341"/>
      <c r="I16" s="485">
        <v>19.284015368664999</v>
      </c>
      <c r="J16" s="341"/>
      <c r="K16" s="488">
        <v>5.2174178203329875</v>
      </c>
      <c r="L16" s="341"/>
      <c r="M16" s="485">
        <v>2.1985729096786</v>
      </c>
      <c r="N16" s="341"/>
      <c r="O16" s="485">
        <v>1.9058364334939317</v>
      </c>
      <c r="P16" s="341"/>
      <c r="Q16" s="485">
        <v>0.91480148807708728</v>
      </c>
      <c r="R16" s="341"/>
      <c r="S16" s="485">
        <v>0.90870281148990661</v>
      </c>
      <c r="T16" s="341"/>
      <c r="U16" s="488">
        <v>5.385131426480454</v>
      </c>
    </row>
    <row r="17" spans="1:21" s="275" customFormat="1" ht="18" customHeight="1" x14ac:dyDescent="0.2">
      <c r="A17" s="318"/>
      <c r="B17" s="331" t="s">
        <v>43</v>
      </c>
      <c r="C17" s="485">
        <f t="shared" si="0"/>
        <v>100</v>
      </c>
      <c r="D17" s="338"/>
      <c r="E17" s="485">
        <v>32.939454712992571</v>
      </c>
      <c r="F17" s="341"/>
      <c r="G17" s="485">
        <v>35.817659493739498</v>
      </c>
      <c r="H17" s="341"/>
      <c r="I17" s="485">
        <v>13.534608921892785</v>
      </c>
      <c r="J17" s="341"/>
      <c r="K17" s="488">
        <v>5.8756572171933437</v>
      </c>
      <c r="L17" s="341"/>
      <c r="M17" s="485">
        <v>4.9650387554881021</v>
      </c>
      <c r="N17" s="341"/>
      <c r="O17" s="485">
        <v>1.5935823079841724</v>
      </c>
      <c r="P17" s="341"/>
      <c r="Q17" s="485">
        <v>0.62876036641552391</v>
      </c>
      <c r="R17" s="341"/>
      <c r="S17" s="485">
        <v>0.21681391945362893</v>
      </c>
      <c r="T17" s="341"/>
      <c r="U17" s="488">
        <v>4.4284243048403704</v>
      </c>
    </row>
    <row r="18" spans="1:21" s="275" customFormat="1" ht="18" customHeight="1" x14ac:dyDescent="0.2">
      <c r="A18" s="318"/>
      <c r="B18" s="331" t="s">
        <v>44</v>
      </c>
      <c r="C18" s="485">
        <f t="shared" si="0"/>
        <v>100</v>
      </c>
      <c r="D18" s="338"/>
      <c r="E18" s="485">
        <v>33.918483668066308</v>
      </c>
      <c r="F18" s="341"/>
      <c r="G18" s="485">
        <v>19.8436788587039</v>
      </c>
      <c r="H18" s="341"/>
      <c r="I18" s="485">
        <v>32.222896747103761</v>
      </c>
      <c r="J18" s="341"/>
      <c r="K18" s="488">
        <v>3.9763241766580664</v>
      </c>
      <c r="L18" s="341"/>
      <c r="M18" s="485">
        <v>3.3195055732618335</v>
      </c>
      <c r="N18" s="341"/>
      <c r="O18" s="485">
        <v>1.5058767980303873</v>
      </c>
      <c r="P18" s="341"/>
      <c r="Q18" s="485">
        <v>2.6087249793426754</v>
      </c>
      <c r="R18" s="341"/>
      <c r="S18" s="485">
        <v>0</v>
      </c>
      <c r="T18" s="341"/>
      <c r="U18" s="488">
        <v>2.604509198833072</v>
      </c>
    </row>
    <row r="19" spans="1:21" s="275" customFormat="1" ht="18" customHeight="1" x14ac:dyDescent="0.2">
      <c r="A19" s="318"/>
      <c r="B19" s="331" t="s">
        <v>6</v>
      </c>
      <c r="C19" s="485">
        <f t="shared" si="0"/>
        <v>100</v>
      </c>
      <c r="D19" s="338"/>
      <c r="E19" s="485">
        <v>46.436085891338806</v>
      </c>
      <c r="F19" s="341"/>
      <c r="G19" s="485">
        <v>11.261949368304752</v>
      </c>
      <c r="H19" s="341"/>
      <c r="I19" s="485">
        <v>13.317961281644811</v>
      </c>
      <c r="J19" s="341"/>
      <c r="K19" s="488">
        <v>4.4060143152231346</v>
      </c>
      <c r="L19" s="341"/>
      <c r="M19" s="485">
        <v>1.948407551520392</v>
      </c>
      <c r="N19" s="341"/>
      <c r="O19" s="485">
        <v>3.1666426478359031</v>
      </c>
      <c r="P19" s="341"/>
      <c r="Q19" s="485">
        <v>2.6286208387375702</v>
      </c>
      <c r="R19" s="341"/>
      <c r="S19" s="485">
        <v>0</v>
      </c>
      <c r="T19" s="341"/>
      <c r="U19" s="488">
        <v>16.83431810539463</v>
      </c>
    </row>
    <row r="20" spans="1:21" s="275" customFormat="1" ht="18" customHeight="1" x14ac:dyDescent="0.2">
      <c r="A20" s="318"/>
      <c r="B20" s="331" t="s">
        <v>5</v>
      </c>
      <c r="C20" s="485">
        <f t="shared" si="0"/>
        <v>100.00000000000001</v>
      </c>
      <c r="D20" s="338"/>
      <c r="E20" s="485">
        <v>26.337262012692658</v>
      </c>
      <c r="F20" s="341"/>
      <c r="G20" s="485">
        <v>36.234511937141129</v>
      </c>
      <c r="H20" s="341"/>
      <c r="I20" s="485">
        <v>21.426412813538835</v>
      </c>
      <c r="J20" s="341"/>
      <c r="K20" s="488">
        <v>5.6059232396494405</v>
      </c>
      <c r="L20" s="341"/>
      <c r="M20" s="485">
        <v>4.3064369900271986</v>
      </c>
      <c r="N20" s="341"/>
      <c r="O20" s="485">
        <v>1.5261408280447264</v>
      </c>
      <c r="P20" s="341"/>
      <c r="Q20" s="485">
        <v>0.98216983983076456</v>
      </c>
      <c r="R20" s="341"/>
      <c r="S20" s="485">
        <v>0.21154427319431851</v>
      </c>
      <c r="T20" s="341"/>
      <c r="U20" s="488">
        <v>3.3695980658809308</v>
      </c>
    </row>
    <row r="21" spans="1:21" s="275" customFormat="1" ht="18" customHeight="1" x14ac:dyDescent="0.2">
      <c r="A21" s="318"/>
      <c r="B21" s="331" t="s">
        <v>38</v>
      </c>
      <c r="C21" s="485">
        <f t="shared" si="0"/>
        <v>100</v>
      </c>
      <c r="D21" s="338"/>
      <c r="E21" s="485">
        <v>28.74136173105245</v>
      </c>
      <c r="F21" s="341"/>
      <c r="G21" s="485">
        <v>37.634530418035574</v>
      </c>
      <c r="H21" s="341"/>
      <c r="I21" s="485">
        <v>10.847400022657755</v>
      </c>
      <c r="J21" s="341"/>
      <c r="K21" s="488">
        <v>5.5114988104678826</v>
      </c>
      <c r="L21" s="341"/>
      <c r="M21" s="485">
        <v>4.5202220459952418</v>
      </c>
      <c r="N21" s="341"/>
      <c r="O21" s="485">
        <v>3.6025829840262826</v>
      </c>
      <c r="P21" s="341"/>
      <c r="Q21" s="485">
        <v>1.4274385408406027</v>
      </c>
      <c r="R21" s="341"/>
      <c r="S21" s="485">
        <v>0</v>
      </c>
      <c r="T21" s="341"/>
      <c r="U21" s="488">
        <v>7.7149654469242099</v>
      </c>
    </row>
    <row r="22" spans="1:21" s="275" customFormat="1" ht="18" customHeight="1" x14ac:dyDescent="0.2">
      <c r="A22" s="318"/>
      <c r="B22" s="331" t="s">
        <v>45</v>
      </c>
      <c r="C22" s="485">
        <f t="shared" si="0"/>
        <v>100.00000000000001</v>
      </c>
      <c r="D22" s="338"/>
      <c r="E22" s="485">
        <v>25.015738447979185</v>
      </c>
      <c r="F22" s="341"/>
      <c r="G22" s="485">
        <v>37.363075502581104</v>
      </c>
      <c r="H22" s="341"/>
      <c r="I22" s="485">
        <v>25.55504259873253</v>
      </c>
      <c r="J22" s="341"/>
      <c r="K22" s="488">
        <v>1.6493893482184077</v>
      </c>
      <c r="L22" s="341"/>
      <c r="M22" s="485">
        <v>5.8190288328366977</v>
      </c>
      <c r="N22" s="341"/>
      <c r="O22" s="485">
        <v>0.6064548621311957</v>
      </c>
      <c r="P22" s="341"/>
      <c r="Q22" s="485">
        <v>0.8645654089898015</v>
      </c>
      <c r="R22" s="341"/>
      <c r="S22" s="485">
        <v>0</v>
      </c>
      <c r="T22" s="341"/>
      <c r="U22" s="488">
        <v>3.1267049985310784</v>
      </c>
    </row>
    <row r="23" spans="1:21" s="275" customFormat="1" ht="18" customHeight="1" x14ac:dyDescent="0.2">
      <c r="A23" s="318">
        <v>47094</v>
      </c>
      <c r="B23" s="331" t="s">
        <v>46</v>
      </c>
      <c r="C23" s="485">
        <f t="shared" si="0"/>
        <v>99.999999999999972</v>
      </c>
      <c r="D23" s="338"/>
      <c r="E23" s="485">
        <v>37.435672397973427</v>
      </c>
      <c r="F23" s="341"/>
      <c r="G23" s="485">
        <v>24.370686560019148</v>
      </c>
      <c r="H23" s="341"/>
      <c r="I23" s="485">
        <v>20.848127019587505</v>
      </c>
      <c r="J23" s="341"/>
      <c r="K23" s="488">
        <v>4.6435552718713851</v>
      </c>
      <c r="L23" s="341"/>
      <c r="M23" s="485">
        <v>2.9640563290381774</v>
      </c>
      <c r="N23" s="341"/>
      <c r="O23" s="485">
        <v>2.2898631667132086</v>
      </c>
      <c r="P23" s="341"/>
      <c r="Q23" s="485">
        <v>3.7938325288227546</v>
      </c>
      <c r="R23" s="341"/>
      <c r="S23" s="485">
        <v>7.9786173056209369E-3</v>
      </c>
      <c r="T23" s="341"/>
      <c r="U23" s="488">
        <v>3.6462281086687676</v>
      </c>
    </row>
    <row r="24" spans="1:21" s="275" customFormat="1" ht="18" customHeight="1" x14ac:dyDescent="0.2">
      <c r="B24" s="331" t="s">
        <v>47</v>
      </c>
      <c r="C24" s="485">
        <f t="shared" si="0"/>
        <v>100.00000000000001</v>
      </c>
      <c r="D24" s="338"/>
      <c r="E24" s="485">
        <v>46.814873890938088</v>
      </c>
      <c r="F24" s="341"/>
      <c r="G24" s="485">
        <v>13.548001196291496</v>
      </c>
      <c r="H24" s="341"/>
      <c r="I24" s="485">
        <v>15.472036686272556</v>
      </c>
      <c r="J24" s="341"/>
      <c r="K24" s="488">
        <v>5.931612002791347</v>
      </c>
      <c r="L24" s="341"/>
      <c r="M24" s="485">
        <v>2.3626757053135279</v>
      </c>
      <c r="N24" s="341"/>
      <c r="O24" s="485">
        <v>2.1034792144352505</v>
      </c>
      <c r="P24" s="341"/>
      <c r="Q24" s="485">
        <v>1.1265078257402055</v>
      </c>
      <c r="R24" s="341"/>
      <c r="S24" s="485">
        <v>0.13956734124214934</v>
      </c>
      <c r="T24" s="341"/>
      <c r="U24" s="488">
        <v>12.501246136975377</v>
      </c>
    </row>
    <row r="25" spans="1:21" s="275" customFormat="1" ht="18" customHeight="1" x14ac:dyDescent="0.2">
      <c r="B25" s="331" t="s">
        <v>48</v>
      </c>
      <c r="C25" s="485">
        <f t="shared" si="0"/>
        <v>100</v>
      </c>
      <c r="D25" s="338"/>
      <c r="E25" s="485">
        <v>33.003300330032999</v>
      </c>
      <c r="F25" s="341"/>
      <c r="G25" s="485">
        <v>20.880827578556175</v>
      </c>
      <c r="H25" s="341"/>
      <c r="I25" s="485">
        <v>12.45805252794187</v>
      </c>
      <c r="J25" s="341"/>
      <c r="K25" s="488">
        <v>4.5150733560751037</v>
      </c>
      <c r="L25" s="341"/>
      <c r="M25" s="485">
        <v>3.8855146018803564</v>
      </c>
      <c r="N25" s="341"/>
      <c r="O25" s="485">
        <v>1.1232215658540645</v>
      </c>
      <c r="P25" s="341"/>
      <c r="Q25" s="485">
        <v>1.7222730676428988</v>
      </c>
      <c r="R25" s="341"/>
      <c r="S25" s="485">
        <v>20.02939789777297</v>
      </c>
      <c r="T25" s="341"/>
      <c r="U25" s="488">
        <v>2.3823390742435588</v>
      </c>
    </row>
    <row r="26" spans="1:21" s="275" customFormat="1" ht="18" customHeight="1" x14ac:dyDescent="0.2">
      <c r="B26" s="331" t="s">
        <v>49</v>
      </c>
      <c r="C26" s="485">
        <f t="shared" si="0"/>
        <v>99.999999999999986</v>
      </c>
      <c r="D26" s="338"/>
      <c r="E26" s="485">
        <v>23.06451612903226</v>
      </c>
      <c r="F26" s="341"/>
      <c r="G26" s="485">
        <v>27.983870967741936</v>
      </c>
      <c r="H26" s="341"/>
      <c r="I26" s="485">
        <v>34.112903225806448</v>
      </c>
      <c r="J26" s="341"/>
      <c r="K26" s="488">
        <v>6.854838709677419</v>
      </c>
      <c r="L26" s="341"/>
      <c r="M26" s="485">
        <v>3.225806451612903</v>
      </c>
      <c r="N26" s="341"/>
      <c r="O26" s="485">
        <v>1.2096774193548387</v>
      </c>
      <c r="P26" s="341"/>
      <c r="Q26" s="485">
        <v>0.64516129032258063</v>
      </c>
      <c r="R26" s="341"/>
      <c r="S26" s="485">
        <v>0</v>
      </c>
      <c r="T26" s="341"/>
      <c r="U26" s="488">
        <v>2.903225806451613</v>
      </c>
    </row>
    <row r="27" spans="1:21" s="275" customFormat="1" ht="18" customHeight="1" x14ac:dyDescent="0.2">
      <c r="B27" s="336" t="s">
        <v>4</v>
      </c>
      <c r="C27" s="485">
        <f t="shared" si="0"/>
        <v>100.00000000000001</v>
      </c>
      <c r="D27" s="338"/>
      <c r="E27" s="485">
        <v>6.9476082004555808</v>
      </c>
      <c r="F27" s="341"/>
      <c r="G27" s="485">
        <v>70.330296127562647</v>
      </c>
      <c r="H27" s="341"/>
      <c r="I27" s="485">
        <v>4.3849658314350792</v>
      </c>
      <c r="J27" s="341"/>
      <c r="K27" s="488">
        <v>4.4988610478359909</v>
      </c>
      <c r="L27" s="341"/>
      <c r="M27" s="485">
        <v>10.136674259681094</v>
      </c>
      <c r="N27" s="341"/>
      <c r="O27" s="485">
        <v>0.62642369020501132</v>
      </c>
      <c r="P27" s="341"/>
      <c r="Q27" s="485">
        <v>0.68337129840546695</v>
      </c>
      <c r="R27" s="341"/>
      <c r="S27" s="485">
        <v>5.6947608200455579E-2</v>
      </c>
      <c r="T27" s="341"/>
      <c r="U27" s="488">
        <v>2.334851936218679</v>
      </c>
    </row>
    <row r="28" spans="1:21" s="212" customFormat="1" ht="18" customHeight="1" x14ac:dyDescent="0.2">
      <c r="B28" s="736" t="s">
        <v>3</v>
      </c>
      <c r="C28" s="486">
        <f>K28+M28+G28+I28+E28+S28+O28+U28+Q28</f>
        <v>100</v>
      </c>
      <c r="D28" s="349"/>
      <c r="E28" s="486">
        <v>34.456888376727044</v>
      </c>
      <c r="F28" s="352"/>
      <c r="G28" s="486">
        <v>24.252120813034061</v>
      </c>
      <c r="H28" s="352"/>
      <c r="I28" s="486">
        <v>20.082174538582763</v>
      </c>
      <c r="J28" s="352"/>
      <c r="K28" s="489">
        <v>4.4462050007802461</v>
      </c>
      <c r="L28" s="352"/>
      <c r="M28" s="486">
        <v>3.2914400950700426</v>
      </c>
      <c r="N28" s="352"/>
      <c r="O28" s="486">
        <v>1.7575268070424539</v>
      </c>
      <c r="P28" s="352"/>
      <c r="Q28" s="486">
        <v>1.7618138760419721</v>
      </c>
      <c r="R28" s="352"/>
      <c r="S28" s="486">
        <v>1.4056441835620055</v>
      </c>
      <c r="T28" s="352"/>
      <c r="U28" s="489">
        <v>8.5461863091594097</v>
      </c>
    </row>
    <row r="29" spans="1:21" s="256" customFormat="1" ht="6.75" customHeight="1" x14ac:dyDescent="0.2">
      <c r="B29" s="1147"/>
      <c r="C29" s="1147"/>
      <c r="D29" s="293"/>
    </row>
    <row r="30" spans="1:21" x14ac:dyDescent="0.2">
      <c r="E30" s="319"/>
    </row>
    <row r="31" spans="1:21" x14ac:dyDescent="0.2">
      <c r="E31" s="319"/>
      <c r="G31" s="319"/>
    </row>
    <row r="32" spans="1:21" x14ac:dyDescent="0.2">
      <c r="B32" s="319"/>
      <c r="G32" s="319"/>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19"/>
  <sheetViews>
    <sheetView zoomScaleNormal="100" workbookViewId="0"/>
  </sheetViews>
  <sheetFormatPr baseColWidth="10" defaultRowHeight="12.75" x14ac:dyDescent="0.2"/>
  <cols>
    <col min="1" max="1" width="2" customWidth="1"/>
    <col min="2" max="2" width="12" customWidth="1"/>
    <col min="3" max="3" width="9.28515625" customWidth="1"/>
    <col min="4" max="4" width="9.42578125" bestFit="1" customWidth="1"/>
    <col min="5" max="5" width="10" bestFit="1" customWidth="1"/>
    <col min="6" max="6" width="7.140625" bestFit="1" customWidth="1"/>
    <col min="7" max="7" width="5.5703125" customWidth="1"/>
    <col min="9" max="12" width="10.42578125" customWidth="1"/>
    <col min="13" max="13" width="4.85546875" customWidth="1"/>
    <col min="15" max="15" width="8.85546875" bestFit="1" customWidth="1"/>
    <col min="16" max="16" width="9.42578125" bestFit="1" customWidth="1"/>
    <col min="17" max="17" width="10" bestFit="1" customWidth="1"/>
    <col min="18" max="18" width="8.7109375" customWidth="1"/>
    <col min="19" max="19" width="5.28515625" customWidth="1"/>
  </cols>
  <sheetData>
    <row r="1" spans="2:18" s="354" customFormat="1" x14ac:dyDescent="0.2">
      <c r="B1" s="354" t="s">
        <v>85</v>
      </c>
      <c r="C1" s="354" t="s">
        <v>86</v>
      </c>
      <c r="J1" s="354" t="s">
        <v>85</v>
      </c>
      <c r="K1" s="354" t="s">
        <v>70</v>
      </c>
      <c r="R1" s="354" t="s">
        <v>87</v>
      </c>
    </row>
    <row r="2" spans="2:18" s="2" customFormat="1" ht="15" customHeight="1" x14ac:dyDescent="0.2">
      <c r="B2" s="11"/>
    </row>
    <row r="3" spans="2:18" s="44" customFormat="1" ht="38.25" customHeight="1" x14ac:dyDescent="0.2">
      <c r="B3" s="1072"/>
      <c r="C3" s="1072"/>
      <c r="D3" s="1072"/>
    </row>
    <row r="4" spans="2:18" s="7" customFormat="1" ht="23.25" customHeight="1" x14ac:dyDescent="0.2">
      <c r="B4" s="1187" t="s">
        <v>340</v>
      </c>
      <c r="C4" s="1187"/>
      <c r="D4" s="1187"/>
      <c r="E4" s="1187"/>
      <c r="F4" s="1187"/>
      <c r="G4" s="1187"/>
      <c r="H4" s="1187"/>
      <c r="I4" s="1187"/>
      <c r="J4" s="1187"/>
      <c r="K4" s="1187"/>
      <c r="L4" s="1187"/>
      <c r="M4" s="1187"/>
      <c r="N4" s="1187"/>
      <c r="O4" s="1187"/>
      <c r="P4" s="1187"/>
      <c r="Q4" s="1187"/>
      <c r="R4" s="1187"/>
    </row>
    <row r="5" spans="2:18" s="7" customFormat="1" ht="15.75" customHeight="1" x14ac:dyDescent="0.2">
      <c r="B5" s="1185" t="str">
        <f>porsaad!B6</f>
        <v>Situación a 30 de noviembre de 2023</v>
      </c>
      <c r="C5" s="1185"/>
      <c r="D5" s="1185"/>
      <c r="E5" s="1185"/>
      <c r="F5" s="1185"/>
      <c r="G5" s="1185"/>
      <c r="H5" s="1185"/>
      <c r="I5" s="1185"/>
      <c r="J5" s="1185"/>
      <c r="K5" s="1185"/>
      <c r="L5" s="1185"/>
      <c r="M5" s="1185"/>
      <c r="N5" s="1185"/>
      <c r="O5" s="1185"/>
      <c r="P5" s="1185"/>
      <c r="Q5" s="1185"/>
      <c r="R5" s="1185"/>
    </row>
    <row r="7" spans="2:18" ht="16.5" customHeight="1" x14ac:dyDescent="0.2">
      <c r="B7" s="1188" t="s">
        <v>88</v>
      </c>
      <c r="C7" s="1189"/>
      <c r="D7" s="1189"/>
      <c r="E7" s="1189"/>
      <c r="F7" s="1190"/>
      <c r="G7" s="355"/>
      <c r="H7" s="1188" t="s">
        <v>89</v>
      </c>
      <c r="I7" s="1189"/>
      <c r="J7" s="1189"/>
      <c r="K7" s="1189"/>
      <c r="L7" s="1190"/>
      <c r="M7" s="355"/>
      <c r="N7" s="1188" t="s">
        <v>90</v>
      </c>
      <c r="O7" s="1189"/>
      <c r="P7" s="1189"/>
      <c r="Q7" s="1189"/>
      <c r="R7" s="1190"/>
    </row>
    <row r="8" spans="2:18" ht="16.5" customHeight="1" x14ac:dyDescent="0.2">
      <c r="B8" s="357" t="s">
        <v>91</v>
      </c>
      <c r="C8" s="358" t="s">
        <v>51</v>
      </c>
      <c r="D8" s="358" t="s">
        <v>36</v>
      </c>
      <c r="E8" s="358" t="s">
        <v>35</v>
      </c>
      <c r="F8" s="359" t="s">
        <v>3</v>
      </c>
      <c r="G8" s="355"/>
      <c r="H8" s="357" t="s">
        <v>91</v>
      </c>
      <c r="I8" s="358" t="s">
        <v>51</v>
      </c>
      <c r="J8" s="358" t="s">
        <v>36</v>
      </c>
      <c r="K8" s="358" t="s">
        <v>35</v>
      </c>
      <c r="L8" s="359" t="s">
        <v>3</v>
      </c>
      <c r="M8" s="355"/>
      <c r="N8" s="357" t="s">
        <v>91</v>
      </c>
      <c r="O8" s="358" t="s">
        <v>51</v>
      </c>
      <c r="P8" s="358" t="s">
        <v>36</v>
      </c>
      <c r="Q8" s="358" t="s">
        <v>35</v>
      </c>
      <c r="R8" s="359" t="s">
        <v>3</v>
      </c>
    </row>
    <row r="9" spans="2:18" ht="16.5" customHeight="1" x14ac:dyDescent="0.2">
      <c r="B9" s="397" t="s">
        <v>92</v>
      </c>
      <c r="C9" s="379">
        <v>3.0326611055758782E-3</v>
      </c>
      <c r="D9" s="379">
        <v>1.737467849257593E-3</v>
      </c>
      <c r="E9" s="379">
        <v>1.1715122508750625E-3</v>
      </c>
      <c r="F9" s="380">
        <v>2.1456001933397978E-3</v>
      </c>
      <c r="G9" s="355"/>
      <c r="H9" s="397" t="s">
        <v>92</v>
      </c>
      <c r="I9" s="383">
        <v>5.646208570944611E-4</v>
      </c>
      <c r="J9" s="383">
        <v>0</v>
      </c>
      <c r="K9" s="383">
        <v>0</v>
      </c>
      <c r="L9" s="384">
        <v>3.0108692379489957E-4</v>
      </c>
      <c r="M9" s="356"/>
      <c r="N9" s="397" t="s">
        <v>92</v>
      </c>
      <c r="O9" s="383">
        <v>2.5268148833444159E-3</v>
      </c>
      <c r="P9" s="383">
        <v>1.5193232708575219E-3</v>
      </c>
      <c r="Q9" s="383">
        <v>9.9866033369869689E-4</v>
      </c>
      <c r="R9" s="384">
        <v>1.843363398886096E-3</v>
      </c>
    </row>
    <row r="10" spans="2:18" ht="16.5" customHeight="1" x14ac:dyDescent="0.2">
      <c r="B10" s="398" t="s">
        <v>93</v>
      </c>
      <c r="C10" s="381">
        <v>0.4123473669665389</v>
      </c>
      <c r="D10" s="381">
        <v>1.7063603462796183E-2</v>
      </c>
      <c r="E10" s="381">
        <v>6.5147510536466887E-3</v>
      </c>
      <c r="F10" s="382">
        <v>0.17507861797411722</v>
      </c>
      <c r="G10" s="355"/>
      <c r="H10" s="398" t="s">
        <v>93</v>
      </c>
      <c r="I10" s="381">
        <v>2.1766134040991474E-2</v>
      </c>
      <c r="J10" s="381">
        <v>1.5868817773075905E-4</v>
      </c>
      <c r="K10" s="381">
        <v>0</v>
      </c>
      <c r="L10" s="382">
        <v>1.1652063950862613E-2</v>
      </c>
      <c r="M10" s="356"/>
      <c r="N10" s="398" t="s">
        <v>93</v>
      </c>
      <c r="O10" s="381">
        <v>0.33230217699268555</v>
      </c>
      <c r="P10" s="381">
        <v>1.4941117930004976E-2</v>
      </c>
      <c r="Q10" s="381">
        <v>5.5535257581293389E-3</v>
      </c>
      <c r="R10" s="382">
        <v>0.14830203558578539</v>
      </c>
    </row>
    <row r="11" spans="2:18" ht="16.5" customHeight="1" x14ac:dyDescent="0.2">
      <c r="B11" s="399" t="s">
        <v>94</v>
      </c>
      <c r="C11" s="383">
        <v>8.7939899493101964E-2</v>
      </c>
      <c r="D11" s="383">
        <v>5.6600481028216784E-2</v>
      </c>
      <c r="E11" s="383">
        <v>1.3386670476462605E-2</v>
      </c>
      <c r="F11" s="384">
        <v>6.0386266979861422E-2</v>
      </c>
      <c r="G11" s="355"/>
      <c r="H11" s="399" t="s">
        <v>94</v>
      </c>
      <c r="I11" s="383">
        <v>9.2428434306363272E-2</v>
      </c>
      <c r="J11" s="383">
        <v>6.3475271092303619E-4</v>
      </c>
      <c r="K11" s="383">
        <v>2.4795437639474338E-4</v>
      </c>
      <c r="L11" s="384">
        <v>4.9513744618071238E-2</v>
      </c>
      <c r="M11" s="356"/>
      <c r="N11" s="399" t="s">
        <v>94</v>
      </c>
      <c r="O11" s="383">
        <v>8.8849056058284429E-2</v>
      </c>
      <c r="P11" s="383">
        <v>4.9573726986233205E-2</v>
      </c>
      <c r="Q11" s="383">
        <v>1.144805748386311E-2</v>
      </c>
      <c r="R11" s="384">
        <v>5.8598255212183939E-2</v>
      </c>
    </row>
    <row r="12" spans="2:18" ht="16.5" customHeight="1" x14ac:dyDescent="0.2">
      <c r="B12" s="398" t="s">
        <v>95</v>
      </c>
      <c r="C12" s="381">
        <v>0.41354734078529198</v>
      </c>
      <c r="D12" s="381">
        <v>1.0735882125325301E-2</v>
      </c>
      <c r="E12" s="381">
        <v>2.5173226659047074E-2</v>
      </c>
      <c r="F12" s="382">
        <v>0.17695601814328954</v>
      </c>
      <c r="G12" s="355"/>
      <c r="H12" s="398" t="s">
        <v>95</v>
      </c>
      <c r="I12" s="381">
        <v>0.70320704646829657</v>
      </c>
      <c r="J12" s="381">
        <v>1.0420523670986512E-2</v>
      </c>
      <c r="K12" s="381">
        <v>8.265145879824779E-4</v>
      </c>
      <c r="L12" s="382">
        <v>0.37810495890163492</v>
      </c>
      <c r="M12" s="356"/>
      <c r="N12" s="398" t="s">
        <v>95</v>
      </c>
      <c r="O12" s="381">
        <v>0.47282662118014396</v>
      </c>
      <c r="P12" s="381">
        <v>1.0694974290927185E-2</v>
      </c>
      <c r="Q12" s="381">
        <v>2.1580806235537695E-2</v>
      </c>
      <c r="R12" s="382">
        <v>0.20986002267238404</v>
      </c>
    </row>
    <row r="13" spans="2:18" ht="16.5" customHeight="1" x14ac:dyDescent="0.2">
      <c r="B13" s="399" t="s">
        <v>96</v>
      </c>
      <c r="C13" s="383">
        <v>7.6281972029701176E-2</v>
      </c>
      <c r="D13" s="383">
        <v>0.1694296704880843</v>
      </c>
      <c r="E13" s="383">
        <v>0.15601114365311808</v>
      </c>
      <c r="F13" s="384">
        <v>0.12891284678115761</v>
      </c>
      <c r="G13" s="355"/>
      <c r="H13" s="399" t="s">
        <v>96</v>
      </c>
      <c r="I13" s="383">
        <v>0.16323188978600869</v>
      </c>
      <c r="J13" s="383">
        <v>8.1195450938905053E-2</v>
      </c>
      <c r="K13" s="383">
        <v>6.1162079510703364E-3</v>
      </c>
      <c r="L13" s="384">
        <v>0.11126667268840515</v>
      </c>
      <c r="M13" s="356"/>
      <c r="N13" s="399" t="s">
        <v>96</v>
      </c>
      <c r="O13" s="383">
        <v>9.4081933562693343E-2</v>
      </c>
      <c r="P13" s="383">
        <v>0.15834135014098524</v>
      </c>
      <c r="Q13" s="383">
        <v>0.13389355742296918</v>
      </c>
      <c r="R13" s="384">
        <v>0.1260067031396323</v>
      </c>
    </row>
    <row r="14" spans="2:18" ht="16.5" customHeight="1" x14ac:dyDescent="0.2">
      <c r="B14" s="398" t="s">
        <v>97</v>
      </c>
      <c r="C14" s="381">
        <v>5.2289768223238763E-3</v>
      </c>
      <c r="D14" s="381">
        <v>0.67302220772224797</v>
      </c>
      <c r="E14" s="381">
        <v>2.2344453175226802E-2</v>
      </c>
      <c r="F14" s="382">
        <v>0.26816465713132076</v>
      </c>
      <c r="G14" s="355"/>
      <c r="H14" s="398" t="s">
        <v>97</v>
      </c>
      <c r="I14" s="381">
        <v>5.2227429281237652E-3</v>
      </c>
      <c r="J14" s="381">
        <v>0.72985982544300454</v>
      </c>
      <c r="K14" s="381">
        <v>1.4298702372096867E-2</v>
      </c>
      <c r="L14" s="382">
        <v>0.21310932466202992</v>
      </c>
      <c r="M14" s="356"/>
      <c r="N14" s="398" t="s">
        <v>97</v>
      </c>
      <c r="O14" s="381">
        <v>5.2270953193211712E-3</v>
      </c>
      <c r="P14" s="381">
        <v>0.68006634599436055</v>
      </c>
      <c r="Q14" s="381">
        <v>2.115454877603215E-2</v>
      </c>
      <c r="R14" s="382">
        <v>0.25911577702203165</v>
      </c>
    </row>
    <row r="15" spans="2:18" ht="16.5" customHeight="1" x14ac:dyDescent="0.2">
      <c r="B15" s="399" t="s">
        <v>98</v>
      </c>
      <c r="C15" s="383">
        <v>5.7453291928176117E-4</v>
      </c>
      <c r="D15" s="383">
        <v>5.3990485656406247E-2</v>
      </c>
      <c r="E15" s="383">
        <v>0.10335023930280735</v>
      </c>
      <c r="F15" s="384">
        <v>4.2525913722115304E-2</v>
      </c>
      <c r="G15" s="355"/>
      <c r="H15" s="399" t="s">
        <v>98</v>
      </c>
      <c r="I15" s="383">
        <v>1.9761729998306137E-4</v>
      </c>
      <c r="J15" s="383">
        <v>0.13652472890769637</v>
      </c>
      <c r="K15" s="383">
        <v>3.6201338953632534E-2</v>
      </c>
      <c r="L15" s="384">
        <v>4.5554451570168304E-2</v>
      </c>
      <c r="M15" s="356"/>
      <c r="N15" s="399" t="s">
        <v>98</v>
      </c>
      <c r="O15" s="383">
        <v>4.9726791754604069E-4</v>
      </c>
      <c r="P15" s="383">
        <v>6.4335710731464588E-2</v>
      </c>
      <c r="Q15" s="383">
        <v>9.3435635123614663E-2</v>
      </c>
      <c r="R15" s="384">
        <v>4.3015919956626743E-2</v>
      </c>
    </row>
    <row r="16" spans="2:18" ht="16.5" customHeight="1" x14ac:dyDescent="0.2">
      <c r="B16" s="398" t="s">
        <v>99</v>
      </c>
      <c r="C16" s="381">
        <v>4.3635411591019834E-4</v>
      </c>
      <c r="D16" s="381">
        <v>1.5614449055773477E-2</v>
      </c>
      <c r="E16" s="381">
        <v>8.6634759625687549E-2</v>
      </c>
      <c r="F16" s="382">
        <v>2.4114424150970089E-2</v>
      </c>
      <c r="G16" s="355"/>
      <c r="H16" s="398" t="s">
        <v>99</v>
      </c>
      <c r="I16" s="381">
        <v>4.0370391282253965E-3</v>
      </c>
      <c r="J16" s="381">
        <v>8.1988891827558842E-3</v>
      </c>
      <c r="K16" s="381">
        <v>0.16827837011323249</v>
      </c>
      <c r="L16" s="382">
        <v>3.513684400686478E-2</v>
      </c>
      <c r="M16" s="356"/>
      <c r="N16" s="398" t="s">
        <v>99</v>
      </c>
      <c r="O16" s="381">
        <v>1.1737835728121656E-3</v>
      </c>
      <c r="P16" s="381">
        <v>1.4682368551998674E-2</v>
      </c>
      <c r="Q16" s="381">
        <v>9.8648154914139571E-2</v>
      </c>
      <c r="R16" s="382">
        <v>2.591552072551629E-2</v>
      </c>
    </row>
    <row r="17" spans="2:18" ht="16.5" customHeight="1" x14ac:dyDescent="0.2">
      <c r="B17" s="399" t="s">
        <v>100</v>
      </c>
      <c r="C17" s="383">
        <v>2.6181246954611899E-4</v>
      </c>
      <c r="D17" s="383">
        <v>5.8421408031805527E-4</v>
      </c>
      <c r="E17" s="383">
        <v>0.51063647403385959</v>
      </c>
      <c r="F17" s="384">
        <v>0.10567375677499787</v>
      </c>
      <c r="G17" s="355"/>
      <c r="H17" s="399" t="s">
        <v>100</v>
      </c>
      <c r="I17" s="383">
        <v>1.1292417141889222E-4</v>
      </c>
      <c r="J17" s="383">
        <v>2.6448029621793179E-4</v>
      </c>
      <c r="K17" s="383">
        <v>0.59500785188858585</v>
      </c>
      <c r="L17" s="384">
        <v>0.10851172733568182</v>
      </c>
      <c r="M17" s="356"/>
      <c r="N17" s="399" t="s">
        <v>100</v>
      </c>
      <c r="O17" s="383">
        <v>2.3128740350978634E-4</v>
      </c>
      <c r="P17" s="383">
        <v>5.4403715375684193E-4</v>
      </c>
      <c r="Q17" s="383">
        <v>0.52296918767507006</v>
      </c>
      <c r="R17" s="384">
        <v>0.10612400808319779</v>
      </c>
    </row>
    <row r="18" spans="2:18" ht="16.5" customHeight="1" x14ac:dyDescent="0.2">
      <c r="B18" s="400" t="s">
        <v>101</v>
      </c>
      <c r="C18" s="385">
        <v>3.4908329272815864E-4</v>
      </c>
      <c r="D18" s="385">
        <v>1.2215385315741155E-3</v>
      </c>
      <c r="E18" s="385">
        <v>7.4776769769269238E-2</v>
      </c>
      <c r="F18" s="386">
        <v>1.6041898148830381E-2</v>
      </c>
      <c r="G18" s="355"/>
      <c r="H18" s="400" t="s">
        <v>101</v>
      </c>
      <c r="I18" s="381">
        <v>9.2315510134944392E-3</v>
      </c>
      <c r="J18" s="381">
        <v>3.2742660671779951E-2</v>
      </c>
      <c r="K18" s="381">
        <v>0.17902305975700472</v>
      </c>
      <c r="L18" s="382">
        <v>4.6849125342486378E-2</v>
      </c>
      <c r="M18" s="356"/>
      <c r="N18" s="400" t="s">
        <v>101</v>
      </c>
      <c r="O18" s="381">
        <v>2.2839631096591402E-3</v>
      </c>
      <c r="P18" s="381">
        <v>5.3010449494111794E-3</v>
      </c>
      <c r="Q18" s="381">
        <v>9.031786627694556E-2</v>
      </c>
      <c r="R18" s="382">
        <v>2.1218394203755729E-2</v>
      </c>
    </row>
    <row r="19" spans="2:18" ht="16.5" customHeight="1" x14ac:dyDescent="0.2">
      <c r="B19" s="360" t="s">
        <v>3</v>
      </c>
      <c r="C19" s="387">
        <f>SUM(C9:C18)</f>
        <v>1.0000000000000002</v>
      </c>
      <c r="D19" s="387">
        <f>SUM(D9:D18)</f>
        <v>1</v>
      </c>
      <c r="E19" s="387">
        <f>SUM(E9:E18)</f>
        <v>1</v>
      </c>
      <c r="F19" s="388">
        <f>SUM(F9:F18)</f>
        <v>1</v>
      </c>
      <c r="G19" s="355"/>
      <c r="H19" s="360" t="s">
        <v>3</v>
      </c>
      <c r="I19" s="387">
        <f>SUM(I9:I18)</f>
        <v>0.99999999999999989</v>
      </c>
      <c r="J19" s="387">
        <f>SUM(J9:J18)</f>
        <v>1.0000000000000002</v>
      </c>
      <c r="K19" s="387">
        <f>SUM(K9:K18)</f>
        <v>1</v>
      </c>
      <c r="L19" s="388">
        <f>SUM(L9:L18)</f>
        <v>1</v>
      </c>
      <c r="M19" s="355"/>
      <c r="N19" s="360" t="s">
        <v>3</v>
      </c>
      <c r="O19" s="387">
        <f>SUM(O9:O18)</f>
        <v>1</v>
      </c>
      <c r="P19" s="387">
        <f>SUM(P9:P18)</f>
        <v>1</v>
      </c>
      <c r="Q19" s="387">
        <f>SUM(Q9:Q18)</f>
        <v>1</v>
      </c>
      <c r="R19" s="388">
        <f>SUM(R9:R18)</f>
        <v>0.99999999999999989</v>
      </c>
    </row>
  </sheetData>
  <mergeCells count="6">
    <mergeCell ref="B3:D3"/>
    <mergeCell ref="B4:R4"/>
    <mergeCell ref="B5:R5"/>
    <mergeCell ref="B7:F7"/>
    <mergeCell ref="H7:L7"/>
    <mergeCell ref="N7:R7"/>
  </mergeCells>
  <conditionalFormatting sqref="C9:C18">
    <cfRule type="colorScale" priority="1">
      <colorScale>
        <cfvo type="min"/>
        <cfvo type="max"/>
        <color rgb="FFFCFCFF"/>
        <color rgb="FF63BE7B"/>
      </colorScale>
    </cfRule>
  </conditionalFormatting>
  <conditionalFormatting sqref="D9:D18">
    <cfRule type="colorScale" priority="2">
      <colorScale>
        <cfvo type="min"/>
        <cfvo type="max"/>
        <color rgb="FFFCFCFF"/>
        <color rgb="FF63BE7B"/>
      </colorScale>
    </cfRule>
  </conditionalFormatting>
  <conditionalFormatting sqref="E9:E18">
    <cfRule type="colorScale" priority="3">
      <colorScale>
        <cfvo type="min"/>
        <cfvo type="max"/>
        <color rgb="FFFCFCFF"/>
        <color rgb="FF63BE7B"/>
      </colorScale>
    </cfRule>
  </conditionalFormatting>
  <conditionalFormatting sqref="I9:I18">
    <cfRule type="colorScale" priority="4">
      <colorScale>
        <cfvo type="min"/>
        <cfvo type="max"/>
        <color rgb="FFFCFCFF"/>
        <color rgb="FF63BE7B"/>
      </colorScale>
    </cfRule>
  </conditionalFormatting>
  <conditionalFormatting sqref="J9:J18">
    <cfRule type="colorScale" priority="5">
      <colorScale>
        <cfvo type="min"/>
        <cfvo type="max"/>
        <color rgb="FFFCFCFF"/>
        <color rgb="FF63BE7B"/>
      </colorScale>
    </cfRule>
  </conditionalFormatting>
  <conditionalFormatting sqref="K9:K18">
    <cfRule type="colorScale" priority="6">
      <colorScale>
        <cfvo type="min"/>
        <cfvo type="max"/>
        <color rgb="FFFCFCFF"/>
        <color rgb="FF63BE7B"/>
      </colorScale>
    </cfRule>
  </conditionalFormatting>
  <conditionalFormatting sqref="O9:O18">
    <cfRule type="colorScale" priority="7">
      <colorScale>
        <cfvo type="min"/>
        <cfvo type="max"/>
        <color rgb="FFFCFCFF"/>
        <color rgb="FF63BE7B"/>
      </colorScale>
    </cfRule>
  </conditionalFormatting>
  <conditionalFormatting sqref="P9:P18">
    <cfRule type="colorScale" priority="8">
      <colorScale>
        <cfvo type="min"/>
        <cfvo type="max"/>
        <color rgb="FFFCFCFF"/>
        <color rgb="FF63BE7B"/>
      </colorScale>
    </cfRule>
  </conditionalFormatting>
  <conditionalFormatting sqref="Q9:Q18">
    <cfRule type="colorScale" priority="9">
      <colorScale>
        <cfvo type="min"/>
        <cfvo type="max"/>
        <color rgb="FFFCFCFF"/>
        <color rgb="FF63BE7B"/>
      </colorScale>
    </cfRule>
  </conditionalFormatting>
  <printOptions horizontalCentered="1"/>
  <pageMargins left="0" right="0" top="0.43307086614173229" bottom="0.43307086614173229" header="0" footer="0"/>
  <pageSetup paperSize="9" scale="89"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R32"/>
  <sheetViews>
    <sheetView zoomScaleNormal="100" workbookViewId="0">
      <selection activeCell="G29" activeCellId="2" sqref="C29 E29 G29"/>
    </sheetView>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59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4" t="s">
        <v>461</v>
      </c>
      <c r="C6" s="1184"/>
      <c r="D6" s="1184"/>
      <c r="E6" s="1184"/>
      <c r="F6" s="1184"/>
      <c r="G6" s="1184"/>
      <c r="H6" s="1184"/>
      <c r="I6" s="1184"/>
      <c r="J6" s="389"/>
      <c r="K6" s="389"/>
      <c r="L6" s="389"/>
      <c r="M6" s="362"/>
      <c r="N6" s="362"/>
      <c r="O6" s="362"/>
      <c r="P6" s="362"/>
      <c r="Q6" s="362"/>
      <c r="R6" s="362"/>
    </row>
    <row r="7" spans="1:18" s="7" customFormat="1" ht="15.75" customHeight="1" x14ac:dyDescent="0.2">
      <c r="A7" s="364"/>
      <c r="B7" s="1185" t="str">
        <f>porsaad!B6</f>
        <v>Situación a 30 de noviembre de 2023</v>
      </c>
      <c r="C7" s="1185"/>
      <c r="D7" s="1185"/>
      <c r="E7" s="1185"/>
      <c r="F7" s="1185"/>
      <c r="G7" s="1185"/>
      <c r="H7" s="1185"/>
      <c r="I7" s="1185"/>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2" t="s">
        <v>15</v>
      </c>
      <c r="C9" s="1194" t="s">
        <v>51</v>
      </c>
      <c r="D9" s="1195"/>
      <c r="E9" s="1194" t="s">
        <v>36</v>
      </c>
      <c r="F9" s="1196"/>
      <c r="G9" s="1195" t="s">
        <v>35</v>
      </c>
      <c r="H9" s="1196"/>
      <c r="I9" s="366"/>
      <c r="J9" s="366"/>
      <c r="K9" s="366"/>
      <c r="L9" s="366"/>
      <c r="M9" s="366"/>
      <c r="N9" s="366"/>
      <c r="O9" s="366"/>
    </row>
    <row r="10" spans="1:18" ht="46.5" customHeight="1" x14ac:dyDescent="0.2">
      <c r="B10" s="1193"/>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v>10.733217754413436</v>
      </c>
      <c r="D11" s="370">
        <v>0.30255007376821658</v>
      </c>
      <c r="E11" s="376">
        <v>41.047659971159305</v>
      </c>
      <c r="F11" s="372">
        <v>0.21497933564578137</v>
      </c>
      <c r="G11" s="376">
        <v>62.798706654789008</v>
      </c>
      <c r="H11" s="372">
        <v>0.26465898547511579</v>
      </c>
      <c r="I11" s="366"/>
      <c r="J11" s="366"/>
      <c r="K11" s="366"/>
      <c r="L11" s="366"/>
      <c r="M11" s="366"/>
      <c r="N11" s="366"/>
      <c r="O11" s="366"/>
    </row>
    <row r="12" spans="1:18" ht="15" customHeight="1" x14ac:dyDescent="0.2">
      <c r="B12" s="368" t="s">
        <v>10</v>
      </c>
      <c r="C12" s="375">
        <v>10.047327752736638</v>
      </c>
      <c r="D12" s="370">
        <v>0.37613700676139694</v>
      </c>
      <c r="E12" s="377">
        <v>22.654799745708836</v>
      </c>
      <c r="F12" s="373">
        <v>0.26480605896212966</v>
      </c>
      <c r="G12" s="377">
        <v>47.222222222222221</v>
      </c>
      <c r="H12" s="373">
        <v>0.1234795721153697</v>
      </c>
      <c r="I12" s="366"/>
      <c r="J12" s="366"/>
      <c r="K12" s="366"/>
      <c r="L12" s="366"/>
      <c r="M12" s="366"/>
      <c r="N12" s="366"/>
      <c r="O12" s="366"/>
    </row>
    <row r="13" spans="1:18" ht="15" customHeight="1" x14ac:dyDescent="0.2">
      <c r="B13" s="368" t="s">
        <v>40</v>
      </c>
      <c r="C13" s="375">
        <v>20.223337795626954</v>
      </c>
      <c r="D13" s="370">
        <v>0.18130699892479005</v>
      </c>
      <c r="E13" s="377">
        <v>42.740817382307291</v>
      </c>
      <c r="F13" s="373">
        <v>0.13621918912811887</v>
      </c>
      <c r="G13" s="377">
        <v>68.793922127255456</v>
      </c>
      <c r="H13" s="373">
        <v>0.10713427780738474</v>
      </c>
      <c r="I13" s="366"/>
      <c r="J13" s="366"/>
      <c r="K13" s="366"/>
      <c r="L13" s="366"/>
      <c r="M13" s="366"/>
      <c r="N13" s="366"/>
      <c r="O13" s="366"/>
    </row>
    <row r="14" spans="1:18" ht="15" customHeight="1" x14ac:dyDescent="0.2">
      <c r="B14" s="368" t="s">
        <v>41</v>
      </c>
      <c r="C14" s="375">
        <v>18.054577464788732</v>
      </c>
      <c r="D14" s="370">
        <v>0.22331467235139421</v>
      </c>
      <c r="E14" s="377">
        <v>27.899590163934427</v>
      </c>
      <c r="F14" s="373">
        <v>0.40085192739875852</v>
      </c>
      <c r="G14" s="377">
        <v>32.994791666666664</v>
      </c>
      <c r="H14" s="373">
        <v>0.54911745007573964</v>
      </c>
      <c r="I14" s="366"/>
      <c r="J14" s="366"/>
      <c r="K14" s="366"/>
      <c r="L14" s="366"/>
      <c r="M14" s="366"/>
      <c r="N14" s="366"/>
      <c r="O14" s="366"/>
    </row>
    <row r="15" spans="1:18" ht="15" customHeight="1" x14ac:dyDescent="0.2">
      <c r="B15" s="368" t="s">
        <v>9</v>
      </c>
      <c r="C15" s="375">
        <v>20.203090507726269</v>
      </c>
      <c r="D15" s="370">
        <v>9.5476367888354327E-2</v>
      </c>
      <c r="E15" s="377">
        <v>44.166943521594682</v>
      </c>
      <c r="F15" s="373">
        <v>9.1374844097921112E-2</v>
      </c>
      <c r="G15" s="377">
        <v>69.547128452433142</v>
      </c>
      <c r="H15" s="373">
        <v>7.8634135983220749E-2</v>
      </c>
      <c r="I15" s="366"/>
      <c r="J15" s="366"/>
      <c r="K15" s="366"/>
      <c r="L15" s="366"/>
      <c r="M15" s="366"/>
      <c r="N15" s="366"/>
      <c r="O15" s="366"/>
    </row>
    <row r="16" spans="1:18" ht="15" customHeight="1" x14ac:dyDescent="0.2">
      <c r="B16" s="368" t="s">
        <v>8</v>
      </c>
      <c r="C16" s="375">
        <v>20.93855500821018</v>
      </c>
      <c r="D16" s="370">
        <v>0.62067335758330988</v>
      </c>
      <c r="E16" s="377">
        <v>34.748584558823531</v>
      </c>
      <c r="F16" s="373">
        <v>0.3745182285451969</v>
      </c>
      <c r="G16" s="377">
        <v>43.154828660436138</v>
      </c>
      <c r="H16" s="373">
        <v>0.46400712412342709</v>
      </c>
      <c r="I16" s="366"/>
      <c r="J16" s="366"/>
      <c r="K16" s="366"/>
      <c r="L16" s="366"/>
      <c r="M16" s="366"/>
      <c r="N16" s="366"/>
      <c r="O16" s="366"/>
    </row>
    <row r="17" spans="1:15" ht="15" customHeight="1" x14ac:dyDescent="0.2">
      <c r="B17" s="368" t="s">
        <v>7</v>
      </c>
      <c r="C17" s="375">
        <v>21.848353047260382</v>
      </c>
      <c r="D17" s="370">
        <v>0.21687884574112706</v>
      </c>
      <c r="E17" s="377">
        <v>45.128270520449611</v>
      </c>
      <c r="F17" s="373">
        <v>0.18689529559857448</v>
      </c>
      <c r="G17" s="377">
        <v>72.634433541480817</v>
      </c>
      <c r="H17" s="373">
        <v>0.14812087087740264</v>
      </c>
      <c r="I17" s="366"/>
      <c r="J17" s="366"/>
      <c r="K17" s="366"/>
      <c r="L17" s="366"/>
      <c r="M17" s="366"/>
      <c r="N17" s="366"/>
      <c r="O17" s="366"/>
    </row>
    <row r="18" spans="1:15" ht="15" customHeight="1" x14ac:dyDescent="0.2">
      <c r="B18" s="368" t="s">
        <v>43</v>
      </c>
      <c r="C18" s="375">
        <v>17.571996561358265</v>
      </c>
      <c r="D18" s="370">
        <v>0.28967648261855922</v>
      </c>
      <c r="E18" s="377">
        <v>30.149282094594593</v>
      </c>
      <c r="F18" s="373">
        <v>0.46561354442322656</v>
      </c>
      <c r="G18" s="377">
        <v>40.329954561342191</v>
      </c>
      <c r="H18" s="373">
        <v>0.52892903629317467</v>
      </c>
      <c r="I18" s="366"/>
      <c r="J18" s="366"/>
      <c r="K18" s="366"/>
      <c r="L18" s="366"/>
      <c r="M18" s="366"/>
      <c r="N18" s="366"/>
      <c r="O18" s="366"/>
    </row>
    <row r="19" spans="1:15" ht="15" customHeight="1" x14ac:dyDescent="0.2">
      <c r="B19" s="368" t="s">
        <v>44</v>
      </c>
      <c r="C19" s="375">
        <v>16.150629265790823</v>
      </c>
      <c r="D19" s="370">
        <v>0.23648233728341395</v>
      </c>
      <c r="E19" s="377">
        <v>25.488492352512747</v>
      </c>
      <c r="F19" s="373">
        <v>0.48195118093883904</v>
      </c>
      <c r="G19" s="377">
        <v>34.657754010695186</v>
      </c>
      <c r="H19" s="373">
        <v>0.56080751699511522</v>
      </c>
      <c r="I19" s="366"/>
      <c r="J19" s="366"/>
      <c r="K19" s="366"/>
      <c r="L19" s="366"/>
      <c r="M19" s="366"/>
      <c r="N19" s="366"/>
      <c r="O19" s="366"/>
    </row>
    <row r="20" spans="1:15" ht="15" customHeight="1" x14ac:dyDescent="0.2">
      <c r="B20" s="368" t="s">
        <v>6</v>
      </c>
      <c r="C20" s="375">
        <v>20.181365497399579</v>
      </c>
      <c r="D20" s="370">
        <v>0.10071916153515882</v>
      </c>
      <c r="E20" s="377">
        <v>31.359002976190474</v>
      </c>
      <c r="F20" s="373">
        <v>0.12087885040338223</v>
      </c>
      <c r="G20" s="377">
        <v>55.538833147528798</v>
      </c>
      <c r="H20" s="373">
        <v>0.13013408637025192</v>
      </c>
      <c r="I20" s="366"/>
      <c r="J20" s="366"/>
      <c r="K20" s="366"/>
      <c r="L20" s="366"/>
      <c r="M20" s="366"/>
      <c r="N20" s="366"/>
      <c r="O20" s="366"/>
    </row>
    <row r="21" spans="1:15" ht="15" customHeight="1" x14ac:dyDescent="0.2">
      <c r="B21" s="368" t="s">
        <v>5</v>
      </c>
      <c r="C21" s="375">
        <v>19.87841817416912</v>
      </c>
      <c r="D21" s="370">
        <v>9.5652110391788392E-2</v>
      </c>
      <c r="E21" s="377">
        <v>43.527196652719667</v>
      </c>
      <c r="F21" s="373">
        <v>0.15692372018040346</v>
      </c>
      <c r="G21" s="377">
        <v>68.657579388855609</v>
      </c>
      <c r="H21" s="373">
        <v>0.14858348908294913</v>
      </c>
      <c r="I21" s="366"/>
      <c r="J21" s="366"/>
      <c r="K21" s="366"/>
      <c r="L21" s="366"/>
      <c r="M21" s="366"/>
      <c r="N21" s="366"/>
      <c r="O21" s="366"/>
    </row>
    <row r="22" spans="1:15" ht="15" customHeight="1" x14ac:dyDescent="0.2">
      <c r="B22" s="368" t="s">
        <v>38</v>
      </c>
      <c r="C22" s="375">
        <v>19.852535059331174</v>
      </c>
      <c r="D22" s="370">
        <v>7.970415749803246E-2</v>
      </c>
      <c r="E22" s="377">
        <v>44.083785220627327</v>
      </c>
      <c r="F22" s="373">
        <v>0.10080074015687075</v>
      </c>
      <c r="G22" s="377">
        <v>68.56215193863612</v>
      </c>
      <c r="H22" s="373">
        <v>0.10885197427590038</v>
      </c>
      <c r="I22" s="366"/>
      <c r="J22" s="366"/>
      <c r="K22" s="366"/>
      <c r="L22" s="366"/>
      <c r="M22" s="366"/>
      <c r="N22" s="366"/>
      <c r="O22" s="366"/>
    </row>
    <row r="23" spans="1:15" ht="15" customHeight="1" x14ac:dyDescent="0.2">
      <c r="B23" s="368" t="s">
        <v>45</v>
      </c>
      <c r="C23" s="375">
        <v>20.25324743074756</v>
      </c>
      <c r="D23" s="370">
        <v>0.1030062018935512</v>
      </c>
      <c r="E23" s="377">
        <v>35.536197878476806</v>
      </c>
      <c r="F23" s="373">
        <v>0.33312752765771175</v>
      </c>
      <c r="G23" s="377">
        <v>54.204408817635269</v>
      </c>
      <c r="H23" s="373">
        <v>0.35835270052492252</v>
      </c>
      <c r="I23" s="366"/>
      <c r="J23" s="366"/>
      <c r="K23" s="366"/>
      <c r="L23" s="366"/>
      <c r="M23" s="366"/>
      <c r="N23" s="366"/>
      <c r="O23" s="366"/>
    </row>
    <row r="24" spans="1:15" ht="15" customHeight="1" x14ac:dyDescent="0.2">
      <c r="B24" s="368" t="s">
        <v>46</v>
      </c>
      <c r="C24" s="375">
        <v>18.243654822335024</v>
      </c>
      <c r="D24" s="370">
        <v>0.25636783448986367</v>
      </c>
      <c r="E24" s="377">
        <v>35.579497907949794</v>
      </c>
      <c r="F24" s="373">
        <v>0.2988186688178428</v>
      </c>
      <c r="G24" s="377">
        <v>61.135011441647599</v>
      </c>
      <c r="H24" s="373">
        <v>0.19897749334237408</v>
      </c>
      <c r="I24" s="366"/>
      <c r="J24" s="366"/>
      <c r="K24" s="366"/>
      <c r="L24" s="366"/>
      <c r="M24" s="366"/>
      <c r="N24" s="366"/>
      <c r="O24" s="366"/>
    </row>
    <row r="25" spans="1:15" ht="15" customHeight="1" x14ac:dyDescent="0.2">
      <c r="B25" s="368" t="s">
        <v>47</v>
      </c>
      <c r="C25" s="375">
        <v>58.433463796477497</v>
      </c>
      <c r="D25" s="370">
        <v>0.98308751193034316</v>
      </c>
      <c r="E25" s="377">
        <v>95.573752711496752</v>
      </c>
      <c r="F25" s="373">
        <v>0.64743888357460055</v>
      </c>
      <c r="G25" s="377">
        <v>99.214516129032262</v>
      </c>
      <c r="H25" s="373">
        <v>0.59463343706143656</v>
      </c>
      <c r="I25" s="366"/>
      <c r="J25" s="366"/>
      <c r="K25" s="366"/>
      <c r="L25" s="366"/>
      <c r="M25" s="366"/>
      <c r="N25" s="366"/>
      <c r="O25" s="366"/>
    </row>
    <row r="26" spans="1:15" ht="15" customHeight="1" x14ac:dyDescent="0.2">
      <c r="B26" s="368" t="s">
        <v>48</v>
      </c>
      <c r="C26" s="375">
        <v>20.404231348907292</v>
      </c>
      <c r="D26" s="370">
        <v>0.67536372985193061</v>
      </c>
      <c r="E26" s="377">
        <v>27.29353276353276</v>
      </c>
      <c r="F26" s="373">
        <v>0.62574113681721999</v>
      </c>
      <c r="G26" s="377">
        <v>33.827656870532174</v>
      </c>
      <c r="H26" s="373">
        <v>0.64714986732502855</v>
      </c>
      <c r="I26" s="366"/>
      <c r="J26" s="366"/>
      <c r="K26" s="366"/>
      <c r="L26" s="366"/>
      <c r="M26" s="366"/>
      <c r="N26" s="366"/>
      <c r="O26" s="366"/>
    </row>
    <row r="27" spans="1:15" ht="15" customHeight="1" x14ac:dyDescent="0.2">
      <c r="B27" s="368" t="s">
        <v>49</v>
      </c>
      <c r="C27" s="375">
        <v>17.1114533492823</v>
      </c>
      <c r="D27" s="370">
        <v>0.34101551718200257</v>
      </c>
      <c r="E27" s="377">
        <v>27.159893465909093</v>
      </c>
      <c r="F27" s="373">
        <v>0.47001276339980269</v>
      </c>
      <c r="G27" s="377">
        <v>36.255943012211631</v>
      </c>
      <c r="H27" s="373">
        <v>0.48583782407120613</v>
      </c>
      <c r="I27" s="366"/>
      <c r="J27" s="366"/>
      <c r="K27" s="366"/>
      <c r="L27" s="366"/>
      <c r="M27" s="366"/>
      <c r="N27" s="366"/>
      <c r="O27" s="366"/>
    </row>
    <row r="28" spans="1:15" ht="15" customHeight="1" x14ac:dyDescent="0.2">
      <c r="B28" s="368" t="s">
        <v>4</v>
      </c>
      <c r="C28" s="375">
        <v>20.341151385927507</v>
      </c>
      <c r="D28" s="370">
        <v>8.9335528799947453E-2</v>
      </c>
      <c r="E28" s="377">
        <v>45.012886597938142</v>
      </c>
      <c r="F28" s="373">
        <v>2.7078040978500875E-2</v>
      </c>
      <c r="G28" s="377">
        <v>70.341692789968647</v>
      </c>
      <c r="H28" s="373">
        <v>4.6181579113170022E-2</v>
      </c>
      <c r="I28" s="366"/>
      <c r="J28" s="366"/>
      <c r="K28" s="366"/>
      <c r="L28" s="366"/>
      <c r="M28" s="366"/>
      <c r="N28" s="366"/>
      <c r="O28" s="366"/>
    </row>
    <row r="29" spans="1:15" ht="15" customHeight="1" x14ac:dyDescent="0.2">
      <c r="B29" s="369" t="s">
        <v>3</v>
      </c>
      <c r="C29" s="378">
        <v>16.671006274396415</v>
      </c>
      <c r="D29" s="371">
        <v>0.47854559750843223</v>
      </c>
      <c r="E29" s="378">
        <v>38.569390137088106</v>
      </c>
      <c r="F29" s="374">
        <v>0.3382351418208055</v>
      </c>
      <c r="G29" s="378">
        <v>59.466280726971519</v>
      </c>
      <c r="H29" s="374">
        <v>0.33518712130589151</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4.5" customHeight="1" x14ac:dyDescent="0.2">
      <c r="B32" s="1191" t="s">
        <v>299</v>
      </c>
      <c r="C32" s="1191"/>
      <c r="D32" s="1191"/>
      <c r="E32" s="1191"/>
      <c r="F32" s="1191"/>
      <c r="G32" s="1191"/>
      <c r="H32" s="1191"/>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59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4" t="s">
        <v>460</v>
      </c>
      <c r="C6" s="1184"/>
      <c r="D6" s="1184"/>
      <c r="E6" s="1184"/>
      <c r="F6" s="1184"/>
      <c r="G6" s="1184"/>
      <c r="H6" s="1184"/>
      <c r="I6" s="1184"/>
      <c r="J6" s="389"/>
      <c r="K6" s="389"/>
      <c r="L6" s="389"/>
      <c r="M6" s="362"/>
      <c r="N6" s="362"/>
      <c r="O6" s="362"/>
      <c r="P6" s="362"/>
      <c r="Q6" s="362"/>
      <c r="R6" s="362"/>
    </row>
    <row r="7" spans="1:18" s="7" customFormat="1" ht="15.75" customHeight="1" x14ac:dyDescent="0.2">
      <c r="A7" s="364"/>
      <c r="B7" s="1185" t="str">
        <f>porsaad!B6</f>
        <v>Situación a 30 de noviembre de 2023</v>
      </c>
      <c r="C7" s="1185"/>
      <c r="D7" s="1185"/>
      <c r="E7" s="1185"/>
      <c r="F7" s="1185"/>
      <c r="G7" s="1185"/>
      <c r="H7" s="1185"/>
      <c r="I7" s="1185"/>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2" t="s">
        <v>15</v>
      </c>
      <c r="C9" s="1194" t="s">
        <v>51</v>
      </c>
      <c r="D9" s="1195"/>
      <c r="E9" s="1194" t="s">
        <v>36</v>
      </c>
      <c r="F9" s="1196"/>
      <c r="G9" s="1195" t="s">
        <v>35</v>
      </c>
      <c r="H9" s="1196"/>
      <c r="I9" s="366"/>
      <c r="J9" s="366"/>
      <c r="K9" s="366"/>
      <c r="L9" s="366"/>
      <c r="M9" s="366"/>
      <c r="N9" s="366"/>
      <c r="O9" s="366"/>
    </row>
    <row r="10" spans="1:18" ht="46.5" customHeight="1" x14ac:dyDescent="0.2">
      <c r="B10" s="1193"/>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v>10.733217754413436</v>
      </c>
      <c r="D11" s="370">
        <v>0.30255007376821658</v>
      </c>
      <c r="E11" s="376">
        <v>41.047659971159305</v>
      </c>
      <c r="F11" s="372">
        <v>0.21497933564578137</v>
      </c>
      <c r="G11" s="376">
        <v>62.798706654789008</v>
      </c>
      <c r="H11" s="372">
        <v>0.26465898547511579</v>
      </c>
      <c r="I11" s="366"/>
      <c r="J11" s="366"/>
      <c r="K11" s="366"/>
      <c r="L11" s="366"/>
      <c r="M11" s="366"/>
      <c r="N11" s="366"/>
      <c r="O11" s="366"/>
    </row>
    <row r="12" spans="1:18" ht="15" customHeight="1" x14ac:dyDescent="0.2">
      <c r="B12" s="368" t="s">
        <v>10</v>
      </c>
      <c r="C12" s="375">
        <v>10.038659793814434</v>
      </c>
      <c r="D12" s="370">
        <v>0.3747840994829959</v>
      </c>
      <c r="E12" s="377">
        <v>22.659033078880409</v>
      </c>
      <c r="F12" s="373">
        <v>0.26473709353083791</v>
      </c>
      <c r="G12" s="377">
        <v>47.224011713030748</v>
      </c>
      <c r="H12" s="373">
        <v>0.12356140376987018</v>
      </c>
      <c r="I12" s="366"/>
      <c r="J12" s="366"/>
      <c r="K12" s="366"/>
      <c r="L12" s="366"/>
      <c r="M12" s="366"/>
      <c r="N12" s="366"/>
      <c r="O12" s="366"/>
    </row>
    <row r="13" spans="1:18" ht="15" customHeight="1" x14ac:dyDescent="0.2">
      <c r="B13" s="368" t="s">
        <v>40</v>
      </c>
      <c r="C13" s="375">
        <v>20.223615226806473</v>
      </c>
      <c r="D13" s="370">
        <v>0.18295944768284425</v>
      </c>
      <c r="E13" s="377">
        <v>42.648517520215634</v>
      </c>
      <c r="F13" s="373">
        <v>0.13891241264603993</v>
      </c>
      <c r="G13" s="377">
        <v>68.697435897435895</v>
      </c>
      <c r="H13" s="373">
        <v>0.11137821168936796</v>
      </c>
      <c r="I13" s="366"/>
      <c r="J13" s="366"/>
      <c r="K13" s="366"/>
      <c r="L13" s="366"/>
      <c r="M13" s="366"/>
      <c r="N13" s="366"/>
      <c r="O13" s="366"/>
    </row>
    <row r="14" spans="1:18" ht="15" customHeight="1" x14ac:dyDescent="0.2">
      <c r="B14" s="368" t="s">
        <v>41</v>
      </c>
      <c r="C14" s="375">
        <v>18.054577464788732</v>
      </c>
      <c r="D14" s="370">
        <v>0.22331467235139421</v>
      </c>
      <c r="E14" s="377">
        <v>27.899590163934427</v>
      </c>
      <c r="F14" s="373">
        <v>0.40085192739875852</v>
      </c>
      <c r="G14" s="377">
        <v>32.994791666666664</v>
      </c>
      <c r="H14" s="373">
        <v>0.54911745007573964</v>
      </c>
      <c r="I14" s="366"/>
      <c r="J14" s="366"/>
      <c r="K14" s="366"/>
      <c r="L14" s="366"/>
      <c r="M14" s="366"/>
      <c r="N14" s="366"/>
      <c r="O14" s="366"/>
    </row>
    <row r="15" spans="1:18" ht="15" customHeight="1" x14ac:dyDescent="0.2">
      <c r="B15" s="368" t="s">
        <v>9</v>
      </c>
      <c r="C15" s="375">
        <v>18.661417322834644</v>
      </c>
      <c r="D15" s="370">
        <v>0.21261496450892353</v>
      </c>
      <c r="E15" s="377">
        <v>35.87096774193548</v>
      </c>
      <c r="F15" s="373">
        <v>0.30921872742757961</v>
      </c>
      <c r="G15" s="377">
        <v>61.388888888888886</v>
      </c>
      <c r="H15" s="373">
        <v>0.17324165862841176</v>
      </c>
      <c r="I15" s="366"/>
      <c r="J15" s="366"/>
      <c r="K15" s="366"/>
      <c r="L15" s="366"/>
      <c r="M15" s="366"/>
      <c r="N15" s="366"/>
      <c r="O15" s="366"/>
    </row>
    <row r="16" spans="1:18" ht="15" customHeight="1" x14ac:dyDescent="0.2">
      <c r="B16" s="368" t="s">
        <v>8</v>
      </c>
      <c r="C16" s="375">
        <v>20.93855500821018</v>
      </c>
      <c r="D16" s="370">
        <v>0.62067335758330988</v>
      </c>
      <c r="E16" s="377">
        <v>34.748584558823531</v>
      </c>
      <c r="F16" s="373">
        <v>0.3745182285451969</v>
      </c>
      <c r="G16" s="377">
        <v>43.154828660436138</v>
      </c>
      <c r="H16" s="373">
        <v>0.46400712412342709</v>
      </c>
      <c r="I16" s="366"/>
      <c r="J16" s="366"/>
      <c r="K16" s="366"/>
      <c r="L16" s="366"/>
      <c r="M16" s="366"/>
      <c r="N16" s="366"/>
      <c r="O16" s="366"/>
    </row>
    <row r="17" spans="1:15" ht="15" customHeight="1" x14ac:dyDescent="0.2">
      <c r="B17" s="368" t="s">
        <v>7</v>
      </c>
      <c r="C17" s="375">
        <v>21.634634974533107</v>
      </c>
      <c r="D17" s="370">
        <v>0.24159552102168655</v>
      </c>
      <c r="E17" s="377">
        <v>44.67995086665757</v>
      </c>
      <c r="F17" s="373">
        <v>0.20266218712467723</v>
      </c>
      <c r="G17" s="377">
        <v>72.78456503954186</v>
      </c>
      <c r="H17" s="373">
        <v>0.15210693877206771</v>
      </c>
      <c r="I17" s="366"/>
      <c r="J17" s="366"/>
      <c r="K17" s="366"/>
      <c r="L17" s="366"/>
      <c r="M17" s="366"/>
      <c r="N17" s="366"/>
      <c r="O17" s="366"/>
    </row>
    <row r="18" spans="1:15" ht="15" customHeight="1" x14ac:dyDescent="0.2">
      <c r="B18" s="368" t="s">
        <v>43</v>
      </c>
      <c r="C18" s="375">
        <v>17.519867926676532</v>
      </c>
      <c r="D18" s="370">
        <v>0.29401046919953117</v>
      </c>
      <c r="E18" s="377">
        <v>29.905609973285841</v>
      </c>
      <c r="F18" s="373">
        <v>0.47203554534365583</v>
      </c>
      <c r="G18" s="377">
        <v>39.578304331728987</v>
      </c>
      <c r="H18" s="373">
        <v>0.53685745808789542</v>
      </c>
      <c r="I18" s="366"/>
      <c r="J18" s="366"/>
      <c r="K18" s="366"/>
      <c r="L18" s="366"/>
      <c r="M18" s="366"/>
      <c r="N18" s="366"/>
      <c r="O18" s="366"/>
    </row>
    <row r="19" spans="1:15" ht="15" customHeight="1" x14ac:dyDescent="0.2">
      <c r="B19" s="368" t="s">
        <v>44</v>
      </c>
      <c r="C19" s="375">
        <v>16.441006020367976</v>
      </c>
      <c r="D19" s="370">
        <v>0.23903935514621785</v>
      </c>
      <c r="E19" s="377">
        <v>24.171933817736146</v>
      </c>
      <c r="F19" s="373">
        <v>0.51039558826451237</v>
      </c>
      <c r="G19" s="377">
        <v>30.961960943856795</v>
      </c>
      <c r="H19" s="373">
        <v>0.56785174324456222</v>
      </c>
      <c r="I19" s="366"/>
      <c r="J19" s="366"/>
      <c r="K19" s="366"/>
      <c r="L19" s="366"/>
      <c r="M19" s="366"/>
      <c r="N19" s="366"/>
      <c r="O19" s="366"/>
    </row>
    <row r="20" spans="1:15" ht="15" customHeight="1" x14ac:dyDescent="0.2">
      <c r="B20" s="368" t="s">
        <v>6</v>
      </c>
      <c r="C20" s="375">
        <v>20.101495726495727</v>
      </c>
      <c r="D20" s="370">
        <v>7.0878489152055232E-2</v>
      </c>
      <c r="E20" s="377">
        <v>31.256707317073172</v>
      </c>
      <c r="F20" s="373">
        <v>0.12619590848757947</v>
      </c>
      <c r="G20" s="377">
        <v>55.236111111111114</v>
      </c>
      <c r="H20" s="373">
        <v>0.15750963861542486</v>
      </c>
      <c r="I20" s="366"/>
      <c r="J20" s="366"/>
      <c r="K20" s="366"/>
      <c r="L20" s="366"/>
      <c r="M20" s="366"/>
      <c r="N20" s="366"/>
      <c r="O20" s="366"/>
    </row>
    <row r="21" spans="1:15" ht="15" customHeight="1" x14ac:dyDescent="0.2">
      <c r="B21" s="368" t="s">
        <v>5</v>
      </c>
      <c r="C21" s="375">
        <v>20.175373134328357</v>
      </c>
      <c r="D21" s="370">
        <v>0.21028279398263683</v>
      </c>
      <c r="E21" s="377">
        <v>43.774305555555557</v>
      </c>
      <c r="F21" s="373">
        <v>0.29893481347393769</v>
      </c>
      <c r="G21" s="377">
        <v>73.169696969696972</v>
      </c>
      <c r="H21" s="373">
        <v>0.40149406094481616</v>
      </c>
      <c r="I21" s="366"/>
      <c r="J21" s="366"/>
      <c r="K21" s="366"/>
      <c r="L21" s="366"/>
      <c r="M21" s="366"/>
      <c r="N21" s="366"/>
      <c r="O21" s="366"/>
    </row>
    <row r="22" spans="1:15" ht="15" customHeight="1" x14ac:dyDescent="0.2">
      <c r="B22" s="368" t="s">
        <v>38</v>
      </c>
      <c r="C22" s="375">
        <v>19.814628482972136</v>
      </c>
      <c r="D22" s="370">
        <v>8.6694823304547322E-2</v>
      </c>
      <c r="E22" s="377">
        <v>44.040391254315303</v>
      </c>
      <c r="F22" s="373">
        <v>0.10185104306426</v>
      </c>
      <c r="G22" s="377">
        <v>68.521103539239391</v>
      </c>
      <c r="H22" s="373">
        <v>0.11081206934903087</v>
      </c>
      <c r="I22" s="366"/>
      <c r="J22" s="366"/>
      <c r="K22" s="366"/>
      <c r="L22" s="366"/>
      <c r="M22" s="366"/>
      <c r="N22" s="366"/>
      <c r="O22" s="366"/>
    </row>
    <row r="23" spans="1:15" ht="15" customHeight="1" x14ac:dyDescent="0.2">
      <c r="B23" s="368" t="s">
        <v>45</v>
      </c>
      <c r="C23" s="375">
        <v>20.158108331952956</v>
      </c>
      <c r="D23" s="370">
        <v>8.1469798374954119E-2</v>
      </c>
      <c r="E23" s="377">
        <v>35.01223740567</v>
      </c>
      <c r="F23" s="373">
        <v>0.33501284931467445</v>
      </c>
      <c r="G23" s="377">
        <v>52.369490465770554</v>
      </c>
      <c r="H23" s="373">
        <v>0.36451159725320481</v>
      </c>
      <c r="I23" s="366"/>
      <c r="J23" s="366"/>
      <c r="K23" s="366"/>
      <c r="L23" s="366"/>
      <c r="M23" s="366"/>
      <c r="N23" s="366"/>
      <c r="O23" s="366"/>
    </row>
    <row r="24" spans="1:15" ht="15" customHeight="1" x14ac:dyDescent="0.2">
      <c r="B24" s="368" t="s">
        <v>46</v>
      </c>
      <c r="C24" s="375">
        <v>18.215059897318881</v>
      </c>
      <c r="D24" s="370">
        <v>0.25532134655430783</v>
      </c>
      <c r="E24" s="377">
        <v>35.634146341463413</v>
      </c>
      <c r="F24" s="373">
        <v>0.29941391019738955</v>
      </c>
      <c r="G24" s="377">
        <v>61.108294930875573</v>
      </c>
      <c r="H24" s="373">
        <v>0.19960558311141019</v>
      </c>
      <c r="I24" s="366"/>
      <c r="J24" s="366"/>
      <c r="K24" s="366"/>
      <c r="L24" s="366"/>
      <c r="M24" s="366"/>
      <c r="N24" s="366"/>
      <c r="O24" s="366"/>
    </row>
    <row r="25" spans="1:15" ht="15" customHeight="1" x14ac:dyDescent="0.2">
      <c r="B25" s="368" t="s">
        <v>47</v>
      </c>
      <c r="C25" s="375">
        <v>14.562056737588652</v>
      </c>
      <c r="D25" s="370">
        <v>0.60995367742821938</v>
      </c>
      <c r="E25" s="377">
        <v>17.245733788395903</v>
      </c>
      <c r="F25" s="373">
        <v>0.63847321019224867</v>
      </c>
      <c r="G25" s="377">
        <v>22.077348066298342</v>
      </c>
      <c r="H25" s="373">
        <v>0.61499859551739711</v>
      </c>
      <c r="I25" s="366"/>
      <c r="J25" s="366"/>
      <c r="K25" s="366"/>
      <c r="L25" s="366"/>
      <c r="M25" s="366"/>
      <c r="N25" s="366"/>
      <c r="O25" s="366"/>
    </row>
    <row r="26" spans="1:15" ht="15" customHeight="1" x14ac:dyDescent="0.2">
      <c r="B26" s="368" t="s">
        <v>48</v>
      </c>
      <c r="C26" s="375">
        <v>20.404231348907292</v>
      </c>
      <c r="D26" s="370">
        <v>0.67536372985193061</v>
      </c>
      <c r="E26" s="377">
        <v>27.29353276353276</v>
      </c>
      <c r="F26" s="373">
        <v>0.62574113681721999</v>
      </c>
      <c r="G26" s="377">
        <v>33.827656870532174</v>
      </c>
      <c r="H26" s="373">
        <v>0.64714986732502855</v>
      </c>
      <c r="I26" s="366"/>
      <c r="J26" s="366"/>
      <c r="K26" s="366"/>
      <c r="L26" s="366"/>
      <c r="M26" s="366"/>
      <c r="N26" s="366"/>
      <c r="O26" s="366"/>
    </row>
    <row r="27" spans="1:15" ht="15" customHeight="1" x14ac:dyDescent="0.2">
      <c r="B27" s="368" t="s">
        <v>49</v>
      </c>
      <c r="C27" s="375">
        <v>17.1114533492823</v>
      </c>
      <c r="D27" s="370">
        <v>0.34101551718200257</v>
      </c>
      <c r="E27" s="377">
        <v>27.159893465909093</v>
      </c>
      <c r="F27" s="373">
        <v>0.47001276339980269</v>
      </c>
      <c r="G27" s="377">
        <v>36.255943012211631</v>
      </c>
      <c r="H27" s="373">
        <v>0.48583782407120613</v>
      </c>
      <c r="I27" s="366"/>
      <c r="J27" s="366"/>
      <c r="K27" s="366"/>
      <c r="L27" s="366"/>
      <c r="M27" s="366"/>
      <c r="N27" s="366"/>
      <c r="O27" s="366"/>
    </row>
    <row r="28" spans="1:15" ht="15" customHeight="1" x14ac:dyDescent="0.2">
      <c r="B28" s="368" t="s">
        <v>4</v>
      </c>
      <c r="C28" s="375">
        <v>20.341880341880341</v>
      </c>
      <c r="D28" s="370">
        <v>8.9424546545402911E-2</v>
      </c>
      <c r="E28" s="377">
        <v>45.012886597938142</v>
      </c>
      <c r="F28" s="373">
        <v>2.7078040978500875E-2</v>
      </c>
      <c r="G28" s="377">
        <v>70.341692789968647</v>
      </c>
      <c r="H28" s="373">
        <v>4.6181579113170022E-2</v>
      </c>
      <c r="I28" s="366"/>
      <c r="J28" s="366"/>
      <c r="K28" s="366"/>
      <c r="L28" s="366"/>
      <c r="M28" s="366"/>
      <c r="N28" s="366"/>
      <c r="O28" s="366"/>
    </row>
    <row r="29" spans="1:15" ht="15" customHeight="1" x14ac:dyDescent="0.2">
      <c r="B29" s="369" t="s">
        <v>3</v>
      </c>
      <c r="C29" s="378">
        <v>15.620231994938305</v>
      </c>
      <c r="D29" s="371">
        <v>0.38529347001129066</v>
      </c>
      <c r="E29" s="378">
        <v>37.876032882906792</v>
      </c>
      <c r="F29" s="374">
        <v>0.30652541550913237</v>
      </c>
      <c r="G29" s="378">
        <v>57.722692335166712</v>
      </c>
      <c r="H29" s="374">
        <v>0.34440548785144742</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851"/>
      <c r="J31" s="851"/>
      <c r="K31" s="851"/>
      <c r="L31" s="851"/>
      <c r="M31" s="851"/>
      <c r="N31" s="851"/>
      <c r="O31" s="851"/>
    </row>
    <row r="32" spans="1:15" ht="38.25" customHeight="1" x14ac:dyDescent="0.2">
      <c r="B32" s="1191" t="s">
        <v>299</v>
      </c>
      <c r="C32" s="1191"/>
      <c r="D32" s="1191"/>
      <c r="E32" s="1191"/>
      <c r="F32" s="1191"/>
      <c r="G32" s="1191"/>
      <c r="H32" s="1191"/>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R32"/>
  <sheetViews>
    <sheetView zoomScaleNormal="100" workbookViewId="0">
      <selection activeCell="G29" activeCellId="2" sqref="C29 E29 G29"/>
    </sheetView>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4" t="s">
        <v>459</v>
      </c>
      <c r="C6" s="1184"/>
      <c r="D6" s="1184"/>
      <c r="E6" s="1184"/>
      <c r="F6" s="1184"/>
      <c r="G6" s="1184"/>
      <c r="H6" s="1184"/>
      <c r="I6" s="1184"/>
      <c r="J6" s="389"/>
      <c r="K6" s="389"/>
      <c r="L6" s="389"/>
      <c r="M6" s="362"/>
      <c r="N6" s="362"/>
      <c r="O6" s="362"/>
      <c r="P6" s="362"/>
      <c r="Q6" s="362"/>
      <c r="R6" s="362"/>
    </row>
    <row r="7" spans="1:18" s="7" customFormat="1" ht="15.75" customHeight="1" x14ac:dyDescent="0.2">
      <c r="A7" s="364"/>
      <c r="B7" s="1185" t="str">
        <f>porsaad!B6</f>
        <v>Situación a 30 de noviembre de 2023</v>
      </c>
      <c r="C7" s="1185"/>
      <c r="D7" s="1185"/>
      <c r="E7" s="1185"/>
      <c r="F7" s="1185"/>
      <c r="G7" s="1185"/>
      <c r="H7" s="1185"/>
      <c r="I7" s="1185"/>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2" t="s">
        <v>15</v>
      </c>
      <c r="C9" s="1194" t="s">
        <v>51</v>
      </c>
      <c r="D9" s="1195"/>
      <c r="E9" s="1194" t="s">
        <v>36</v>
      </c>
      <c r="F9" s="1196"/>
      <c r="G9" s="1195" t="s">
        <v>35</v>
      </c>
      <c r="H9" s="1196"/>
      <c r="I9" s="366"/>
      <c r="J9" s="366"/>
      <c r="K9" s="366"/>
      <c r="L9" s="366"/>
      <c r="M9" s="366"/>
      <c r="N9" s="366"/>
      <c r="O9" s="366"/>
    </row>
    <row r="10" spans="1:18" ht="46.5" customHeight="1" x14ac:dyDescent="0.2">
      <c r="B10" s="1193"/>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v>23.5</v>
      </c>
      <c r="D12" s="370">
        <v>0.33098615289583072</v>
      </c>
      <c r="E12" s="377">
        <v>16</v>
      </c>
      <c r="F12" s="373" t="s">
        <v>375</v>
      </c>
      <c r="G12" s="377">
        <v>46</v>
      </c>
      <c r="H12" s="373" t="s">
        <v>375</v>
      </c>
      <c r="I12" s="366"/>
      <c r="J12" s="366"/>
      <c r="K12" s="366"/>
      <c r="L12" s="366"/>
      <c r="M12" s="366"/>
      <c r="N12" s="366"/>
      <c r="O12" s="366"/>
    </row>
    <row r="13" spans="1:18" ht="15" customHeight="1" x14ac:dyDescent="0.2">
      <c r="B13" s="368" t="s">
        <v>40</v>
      </c>
      <c r="C13" s="375">
        <v>20.210526315789473</v>
      </c>
      <c r="D13" s="370">
        <v>7.140902761059599E-2</v>
      </c>
      <c r="E13" s="377">
        <v>44.935897435897438</v>
      </c>
      <c r="F13" s="373">
        <v>1.2598802947688991E-2</v>
      </c>
      <c r="G13" s="377">
        <v>70</v>
      </c>
      <c r="H13" s="373">
        <v>0</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20.294667913938259</v>
      </c>
      <c r="D15" s="370">
        <v>8.3337499179526708E-2</v>
      </c>
      <c r="E15" s="377">
        <v>44.713349858356942</v>
      </c>
      <c r="F15" s="373">
        <v>4.7255012547056316E-2</v>
      </c>
      <c r="G15" s="377">
        <v>70.479726428920372</v>
      </c>
      <c r="H15" s="373">
        <v>4.9079117193040082E-2</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22.204298034780148</v>
      </c>
      <c r="D17" s="370">
        <v>0.16939304481636636</v>
      </c>
      <c r="E17" s="377">
        <v>46.135889570552145</v>
      </c>
      <c r="F17" s="373">
        <v>0.14586810317034532</v>
      </c>
      <c r="G17" s="377">
        <v>72.350361197110416</v>
      </c>
      <c r="H17" s="373">
        <v>0.14012443356388279</v>
      </c>
      <c r="I17" s="366"/>
      <c r="J17" s="366"/>
      <c r="K17" s="366"/>
      <c r="L17" s="366"/>
      <c r="M17" s="366"/>
      <c r="N17" s="366"/>
      <c r="O17" s="366"/>
    </row>
    <row r="18" spans="1:15" ht="15" customHeight="1" x14ac:dyDescent="0.2">
      <c r="B18" s="368" t="s">
        <v>43</v>
      </c>
      <c r="C18" s="375">
        <v>18.447418738049713</v>
      </c>
      <c r="D18" s="370">
        <v>0.20759188088141931</v>
      </c>
      <c r="E18" s="377">
        <v>34.635245901639344</v>
      </c>
      <c r="F18" s="373">
        <v>0.33630120606748781</v>
      </c>
      <c r="G18" s="377">
        <v>53.018749999999997</v>
      </c>
      <c r="H18" s="373">
        <v>0.35127595873042644</v>
      </c>
      <c r="I18" s="366"/>
      <c r="J18" s="366"/>
      <c r="K18" s="366"/>
      <c r="L18" s="366"/>
      <c r="M18" s="366"/>
      <c r="N18" s="366"/>
      <c r="O18" s="366"/>
    </row>
    <row r="19" spans="1:15" ht="15" customHeight="1" x14ac:dyDescent="0.2">
      <c r="B19" s="368" t="s">
        <v>44</v>
      </c>
      <c r="C19" s="375">
        <v>15.469236862952204</v>
      </c>
      <c r="D19" s="370">
        <v>0.22312804321696683</v>
      </c>
      <c r="E19" s="377">
        <v>32.007368877329867</v>
      </c>
      <c r="F19" s="373">
        <v>0.30193948424515216</v>
      </c>
      <c r="G19" s="377">
        <v>60.837175792507203</v>
      </c>
      <c r="H19" s="373">
        <v>0.14881821605008</v>
      </c>
      <c r="I19" s="366"/>
      <c r="J19" s="366"/>
      <c r="K19" s="366"/>
      <c r="L19" s="366"/>
      <c r="M19" s="366"/>
      <c r="N19" s="366"/>
      <c r="O19" s="366"/>
    </row>
    <row r="20" spans="1:15" ht="15" customHeight="1" x14ac:dyDescent="0.2">
      <c r="B20" s="368" t="s">
        <v>6</v>
      </c>
      <c r="C20" s="375">
        <v>20.217370364424465</v>
      </c>
      <c r="D20" s="370">
        <v>0.11143229734766863</v>
      </c>
      <c r="E20" s="377">
        <v>31.403907922912207</v>
      </c>
      <c r="F20" s="373">
        <v>0.118480747164837</v>
      </c>
      <c r="G20" s="377">
        <v>55.649416539827499</v>
      </c>
      <c r="H20" s="373">
        <v>0.11873053719869874</v>
      </c>
      <c r="I20" s="366"/>
      <c r="J20" s="366"/>
      <c r="K20" s="366"/>
      <c r="L20" s="366"/>
      <c r="M20" s="366"/>
      <c r="N20" s="366"/>
      <c r="O20" s="366"/>
    </row>
    <row r="21" spans="1:15" ht="15" customHeight="1" x14ac:dyDescent="0.2">
      <c r="B21" s="368" t="s">
        <v>5</v>
      </c>
      <c r="C21" s="375">
        <v>19.854283548142533</v>
      </c>
      <c r="D21" s="370">
        <v>7.869430942697693E-2</v>
      </c>
      <c r="E21" s="377">
        <v>43.51046320244533</v>
      </c>
      <c r="F21" s="373">
        <v>0.1421470157075958</v>
      </c>
      <c r="G21" s="377">
        <v>68.422943586511195</v>
      </c>
      <c r="H21" s="373">
        <v>0.11668878448196129</v>
      </c>
      <c r="I21" s="366"/>
      <c r="J21" s="366"/>
      <c r="K21" s="366"/>
      <c r="L21" s="366"/>
      <c r="M21" s="366"/>
      <c r="N21" s="366"/>
      <c r="O21" s="366"/>
    </row>
    <row r="22" spans="1:15" ht="15" customHeight="1" x14ac:dyDescent="0.2">
      <c r="B22" s="368" t="s">
        <v>38</v>
      </c>
      <c r="C22" s="375">
        <v>20.046113306982871</v>
      </c>
      <c r="D22" s="370">
        <v>2.0919302833526405E-2</v>
      </c>
      <c r="E22" s="377">
        <v>44.611188811188811</v>
      </c>
      <c r="F22" s="373">
        <v>8.6588779740014471E-2</v>
      </c>
      <c r="G22" s="377">
        <v>69.453460620525064</v>
      </c>
      <c r="H22" s="373">
        <v>5.0811671384757506E-2</v>
      </c>
      <c r="I22" s="366"/>
      <c r="J22" s="366"/>
      <c r="K22" s="366"/>
      <c r="L22" s="366"/>
      <c r="M22" s="366"/>
      <c r="N22" s="366"/>
      <c r="O22" s="366"/>
    </row>
    <row r="23" spans="1:15" ht="15" customHeight="1" x14ac:dyDescent="0.2">
      <c r="B23" s="368" t="s">
        <v>45</v>
      </c>
      <c r="C23" s="375">
        <v>21.881852551984878</v>
      </c>
      <c r="D23" s="370">
        <v>0.24991496221013118</v>
      </c>
      <c r="E23" s="377">
        <v>47.697041420118346</v>
      </c>
      <c r="F23" s="373">
        <v>0.14111225015500015</v>
      </c>
      <c r="G23" s="377">
        <v>74.170068027210888</v>
      </c>
      <c r="H23" s="373">
        <v>0.12245386691612718</v>
      </c>
      <c r="I23" s="366"/>
      <c r="J23" s="366"/>
      <c r="K23" s="366"/>
      <c r="L23" s="366"/>
      <c r="M23" s="366"/>
      <c r="N23" s="366"/>
      <c r="O23" s="366"/>
    </row>
    <row r="24" spans="1:15" ht="15" customHeight="1" x14ac:dyDescent="0.2">
      <c r="B24" s="368" t="s">
        <v>46</v>
      </c>
      <c r="C24" s="375">
        <v>20.75</v>
      </c>
      <c r="D24" s="370">
        <v>0.30111603003318832</v>
      </c>
      <c r="E24" s="377">
        <v>31.615384615384617</v>
      </c>
      <c r="F24" s="373">
        <v>0.2060167884014828</v>
      </c>
      <c r="G24" s="377">
        <v>65</v>
      </c>
      <c r="H24" s="373">
        <v>7.6923076923076927E-2</v>
      </c>
      <c r="I24" s="366"/>
      <c r="J24" s="366"/>
      <c r="K24" s="366"/>
      <c r="L24" s="366"/>
      <c r="M24" s="366"/>
      <c r="N24" s="366"/>
      <c r="O24" s="366"/>
    </row>
    <row r="25" spans="1:15" ht="15" customHeight="1" x14ac:dyDescent="0.2">
      <c r="B25" s="368" t="s">
        <v>47</v>
      </c>
      <c r="C25" s="375">
        <v>112.4585152838428</v>
      </c>
      <c r="D25" s="370">
        <v>0.39516798463679864</v>
      </c>
      <c r="E25" s="377">
        <v>132.06041335453099</v>
      </c>
      <c r="F25" s="373">
        <v>0.27956794701446808</v>
      </c>
      <c r="G25" s="377">
        <v>131.01822323462414</v>
      </c>
      <c r="H25" s="373">
        <v>0.28255598181241981</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v>20</v>
      </c>
      <c r="D28" s="370">
        <v>0</v>
      </c>
      <c r="E28" s="377" t="s">
        <v>375</v>
      </c>
      <c r="F28" s="373" t="s">
        <v>375</v>
      </c>
      <c r="G28" s="377" t="s">
        <v>375</v>
      </c>
      <c r="H28" s="373" t="s">
        <v>375</v>
      </c>
      <c r="I28" s="366"/>
      <c r="J28" s="366"/>
      <c r="K28" s="366"/>
      <c r="L28" s="366"/>
      <c r="M28" s="366"/>
      <c r="N28" s="366"/>
      <c r="O28" s="366"/>
    </row>
    <row r="29" spans="1:15" ht="15" customHeight="1" x14ac:dyDescent="0.2">
      <c r="B29" s="369" t="s">
        <v>3</v>
      </c>
      <c r="C29" s="378">
        <v>20.749957653435718</v>
      </c>
      <c r="D29" s="371">
        <v>0.58863494671790251</v>
      </c>
      <c r="E29" s="378">
        <v>43.403306003702724</v>
      </c>
      <c r="F29" s="374">
        <v>0.4551419096499974</v>
      </c>
      <c r="G29" s="378">
        <v>69.553268865195477</v>
      </c>
      <c r="H29" s="374">
        <v>0.24485512886853636</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851"/>
      <c r="J31" s="851"/>
      <c r="K31" s="851"/>
      <c r="L31" s="851"/>
      <c r="M31" s="851"/>
      <c r="N31" s="851"/>
      <c r="O31" s="851"/>
    </row>
    <row r="32" spans="1:15" ht="38.25" customHeight="1" x14ac:dyDescent="0.2">
      <c r="B32" s="1191" t="s">
        <v>299</v>
      </c>
      <c r="C32" s="1191"/>
      <c r="D32" s="1191"/>
      <c r="E32" s="1191"/>
      <c r="F32" s="1191"/>
      <c r="G32" s="1191"/>
      <c r="H32" s="1191"/>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B1:X37"/>
  <sheetViews>
    <sheetView zoomScale="85" zoomScaleNormal="85" workbookViewId="0"/>
  </sheetViews>
  <sheetFormatPr baseColWidth="10" defaultRowHeight="12.75" x14ac:dyDescent="0.2"/>
  <cols>
    <col min="1" max="1" width="2" customWidth="1"/>
    <col min="2" max="2" width="13" customWidth="1"/>
    <col min="3" max="4" width="9.140625" customWidth="1"/>
    <col min="5" max="5" width="9.42578125" customWidth="1"/>
    <col min="6" max="6" width="7.42578125" customWidth="1"/>
    <col min="7" max="7" width="2.28515625" customWidth="1"/>
    <col min="8" max="8" width="12.5703125" customWidth="1"/>
    <col min="9" max="10" width="9.140625" customWidth="1"/>
    <col min="11" max="11" width="9.42578125" customWidth="1"/>
    <col min="12" max="12" width="7.42578125" customWidth="1"/>
    <col min="13" max="13" width="2.42578125" customWidth="1"/>
    <col min="14" max="14" width="13" customWidth="1"/>
    <col min="15" max="16" width="9.140625" customWidth="1"/>
    <col min="17" max="17" width="9.28515625" customWidth="1"/>
    <col min="18" max="18" width="7.42578125" customWidth="1"/>
    <col min="19" max="19" width="2.140625" customWidth="1"/>
    <col min="20" max="20" width="12.42578125" customWidth="1"/>
    <col min="21" max="22" width="9.140625" customWidth="1"/>
    <col min="23" max="23" width="9.28515625" customWidth="1"/>
    <col min="24" max="24" width="7.42578125" customWidth="1"/>
  </cols>
  <sheetData>
    <row r="1" spans="2:24" s="354" customFormat="1" x14ac:dyDescent="0.2">
      <c r="B1" s="354" t="s">
        <v>85</v>
      </c>
      <c r="C1" s="354" t="s">
        <v>69</v>
      </c>
      <c r="F1" s="354" t="s">
        <v>68</v>
      </c>
      <c r="J1" s="354" t="s">
        <v>85</v>
      </c>
      <c r="K1" s="354" t="s">
        <v>70</v>
      </c>
    </row>
    <row r="2" spans="2:24" s="2" customFormat="1" ht="15" customHeight="1" x14ac:dyDescent="0.2">
      <c r="B2" s="11"/>
    </row>
    <row r="3" spans="2:24" s="44" customFormat="1" ht="38.25" customHeight="1" x14ac:dyDescent="0.2">
      <c r="B3" s="1072"/>
      <c r="C3" s="1072"/>
      <c r="D3" s="1072"/>
    </row>
    <row r="4" spans="2:24" s="7" customFormat="1" ht="23.25" customHeight="1" x14ac:dyDescent="0.2">
      <c r="B4" s="1187" t="s">
        <v>462</v>
      </c>
      <c r="C4" s="1187"/>
      <c r="D4" s="1187"/>
      <c r="E4" s="1187"/>
      <c r="F4" s="1187"/>
      <c r="G4" s="1187"/>
      <c r="H4" s="1187"/>
      <c r="I4" s="1187"/>
      <c r="J4" s="1187"/>
      <c r="K4" s="1187"/>
      <c r="L4" s="1187"/>
      <c r="M4" s="1187"/>
      <c r="N4" s="1187"/>
      <c r="O4" s="1187"/>
      <c r="P4" s="1187"/>
      <c r="Q4" s="1187"/>
      <c r="R4" s="1187"/>
      <c r="S4" s="1187"/>
      <c r="T4" s="1187"/>
      <c r="U4" s="1187"/>
      <c r="V4" s="1187"/>
      <c r="W4" s="389"/>
      <c r="X4" s="389"/>
    </row>
    <row r="5" spans="2:24" s="7" customFormat="1" ht="15.75" customHeight="1" x14ac:dyDescent="0.2">
      <c r="B5" s="1185" t="str">
        <f>porsaad!B6</f>
        <v>Situación a 30 de noviembre de 2023</v>
      </c>
      <c r="C5" s="1185"/>
      <c r="D5" s="1185"/>
      <c r="E5" s="1185"/>
      <c r="F5" s="1185"/>
      <c r="G5" s="1185"/>
      <c r="H5" s="1185"/>
      <c r="I5" s="1185"/>
      <c r="J5" s="1185"/>
      <c r="K5" s="1185"/>
      <c r="L5" s="1185"/>
      <c r="M5" s="1185"/>
      <c r="N5" s="1185"/>
      <c r="O5" s="1185"/>
      <c r="P5" s="1185"/>
      <c r="Q5" s="1185"/>
      <c r="R5" s="1185"/>
      <c r="S5" s="1185"/>
      <c r="T5" s="1185"/>
      <c r="U5" s="1185"/>
      <c r="V5" s="1185"/>
      <c r="W5" s="401"/>
      <c r="X5" s="401"/>
    </row>
    <row r="7" spans="2:24" ht="16.5" customHeight="1" x14ac:dyDescent="0.2">
      <c r="M7" s="355"/>
      <c r="S7" s="355"/>
    </row>
    <row r="8" spans="2:24" ht="16.5" customHeight="1" x14ac:dyDescent="0.2">
      <c r="M8" s="355"/>
      <c r="S8" s="355"/>
    </row>
    <row r="9" spans="2:24" ht="15" customHeight="1" x14ac:dyDescent="0.2">
      <c r="B9" s="1188" t="s">
        <v>133</v>
      </c>
      <c r="C9" s="1189"/>
      <c r="D9" s="1189"/>
      <c r="E9" s="1189"/>
      <c r="F9" s="1190"/>
      <c r="G9" s="355"/>
      <c r="H9" s="1188" t="s">
        <v>135</v>
      </c>
      <c r="I9" s="1189"/>
      <c r="J9" s="1189"/>
      <c r="K9" s="1189"/>
      <c r="L9" s="1190"/>
      <c r="M9" s="356"/>
      <c r="S9" s="356"/>
    </row>
    <row r="10" spans="2:24" ht="15" customHeight="1" x14ac:dyDescent="0.2">
      <c r="B10" s="357" t="s">
        <v>132</v>
      </c>
      <c r="C10" s="358" t="s">
        <v>51</v>
      </c>
      <c r="D10" s="358" t="s">
        <v>36</v>
      </c>
      <c r="E10" s="358" t="s">
        <v>35</v>
      </c>
      <c r="F10" s="359" t="s">
        <v>3</v>
      </c>
      <c r="G10" s="355"/>
      <c r="H10" s="357" t="s">
        <v>132</v>
      </c>
      <c r="I10" s="358" t="s">
        <v>51</v>
      </c>
      <c r="J10" s="358" t="s">
        <v>36</v>
      </c>
      <c r="K10" s="358" t="s">
        <v>35</v>
      </c>
      <c r="L10" s="359" t="s">
        <v>3</v>
      </c>
      <c r="M10" s="356"/>
      <c r="S10" s="356"/>
    </row>
    <row r="11" spans="2:24" ht="15.75" customHeight="1" x14ac:dyDescent="0.2">
      <c r="B11" s="397" t="s">
        <v>123</v>
      </c>
      <c r="C11" s="379">
        <v>5.5249469051063434E-3</v>
      </c>
      <c r="D11" s="379">
        <v>5.9022077100167845E-3</v>
      </c>
      <c r="E11" s="379">
        <v>7.4342409506859683E-3</v>
      </c>
      <c r="F11" s="380">
        <v>6.1633309699733315E-3</v>
      </c>
      <c r="G11" s="355"/>
      <c r="H11" s="397" t="s">
        <v>123</v>
      </c>
      <c r="I11" s="383">
        <v>2.1018746449536073E-2</v>
      </c>
      <c r="J11" s="383">
        <v>1.4660724476208593E-2</v>
      </c>
      <c r="K11" s="383">
        <v>1.1262215340568808E-2</v>
      </c>
      <c r="L11" s="384">
        <v>1.5489536530869546E-2</v>
      </c>
      <c r="M11" s="356"/>
      <c r="S11" s="356"/>
    </row>
    <row r="12" spans="2:24" ht="15.75" customHeight="1" x14ac:dyDescent="0.2">
      <c r="B12" s="398" t="s">
        <v>124</v>
      </c>
      <c r="C12" s="381">
        <v>1.6118275929288887E-2</v>
      </c>
      <c r="D12" s="381">
        <v>4.6685683362836725E-3</v>
      </c>
      <c r="E12" s="381">
        <v>2.59252511946636E-3</v>
      </c>
      <c r="F12" s="382">
        <v>8.1517924945924639E-3</v>
      </c>
      <c r="G12" s="355"/>
      <c r="H12" s="398" t="s">
        <v>124</v>
      </c>
      <c r="I12" s="381">
        <v>9.0102884554692925E-3</v>
      </c>
      <c r="J12" s="381">
        <v>7.7583629989945377E-3</v>
      </c>
      <c r="K12" s="381">
        <v>1.387691903182927E-3</v>
      </c>
      <c r="L12" s="382">
        <v>6.0215451567208131E-3</v>
      </c>
      <c r="M12" s="356"/>
      <c r="S12" s="356"/>
    </row>
    <row r="13" spans="2:24" ht="15.75" customHeight="1" x14ac:dyDescent="0.2">
      <c r="B13" s="399" t="s">
        <v>125</v>
      </c>
      <c r="C13" s="383">
        <v>3.7792278412180531E-2</v>
      </c>
      <c r="D13" s="383">
        <v>2.572298604932723E-2</v>
      </c>
      <c r="E13" s="383">
        <v>8.6113874914166399E-3</v>
      </c>
      <c r="F13" s="384">
        <v>2.5562077789334649E-2</v>
      </c>
      <c r="G13" s="355"/>
      <c r="H13" s="399" t="s">
        <v>125</v>
      </c>
      <c r="I13" s="383">
        <v>3.3847756106797952E-2</v>
      </c>
      <c r="J13" s="383">
        <v>1.0570939427701839E-2</v>
      </c>
      <c r="K13" s="383">
        <v>1.045881476504185E-2</v>
      </c>
      <c r="L13" s="384">
        <v>1.7714149414152822E-2</v>
      </c>
      <c r="M13" s="356"/>
      <c r="S13" s="356"/>
    </row>
    <row r="14" spans="2:24" ht="15.75" customHeight="1" x14ac:dyDescent="0.2">
      <c r="B14" s="398" t="s">
        <v>126</v>
      </c>
      <c r="C14" s="381">
        <v>0.93434700975714857</v>
      </c>
      <c r="D14" s="381">
        <v>0.14442752712630816</v>
      </c>
      <c r="E14" s="381">
        <v>6.2535909976316931E-2</v>
      </c>
      <c r="F14" s="382">
        <v>0.40048874764713716</v>
      </c>
      <c r="G14" s="355"/>
      <c r="H14" s="398" t="s">
        <v>126</v>
      </c>
      <c r="I14" s="381">
        <v>0.27307012560752381</v>
      </c>
      <c r="J14" s="381">
        <v>0.14894426478980408</v>
      </c>
      <c r="K14" s="381">
        <v>4.2594837786120159E-2</v>
      </c>
      <c r="L14" s="382">
        <v>0.15179453728538814</v>
      </c>
      <c r="M14" s="356"/>
      <c r="S14" s="356"/>
    </row>
    <row r="15" spans="2:24" ht="15.75" customHeight="1" x14ac:dyDescent="0.2">
      <c r="B15" s="399" t="s">
        <v>127</v>
      </c>
      <c r="C15" s="383">
        <v>3.9449249489570829E-3</v>
      </c>
      <c r="D15" s="383">
        <v>0.51065332440588107</v>
      </c>
      <c r="E15" s="383">
        <v>0.15308510489216498</v>
      </c>
      <c r="F15" s="384">
        <v>0.24107531680420943</v>
      </c>
      <c r="G15" s="355"/>
      <c r="H15" s="399" t="s">
        <v>127</v>
      </c>
      <c r="I15" s="383">
        <v>0.31272486271539479</v>
      </c>
      <c r="J15" s="383">
        <v>8.6795836843392482E-2</v>
      </c>
      <c r="K15" s="383">
        <v>0.13765903679574637</v>
      </c>
      <c r="L15" s="384">
        <v>0.17344191910587112</v>
      </c>
      <c r="M15" s="356"/>
      <c r="S15" s="356"/>
    </row>
    <row r="16" spans="2:24" ht="15.75" customHeight="1" x14ac:dyDescent="0.2">
      <c r="B16" s="398" t="s">
        <v>128</v>
      </c>
      <c r="C16" s="381">
        <v>1.7646998471277458E-3</v>
      </c>
      <c r="D16" s="381">
        <v>0.30610766140497309</v>
      </c>
      <c r="E16" s="381">
        <v>0.45881388472372092</v>
      </c>
      <c r="F16" s="382">
        <v>0.23856679611161297</v>
      </c>
      <c r="G16" s="355"/>
      <c r="H16" s="398" t="s">
        <v>128</v>
      </c>
      <c r="I16" s="381">
        <v>0.31329293694376065</v>
      </c>
      <c r="J16" s="381">
        <v>0.21315796624908284</v>
      </c>
      <c r="K16" s="381">
        <v>6.4987802918535176E-2</v>
      </c>
      <c r="L16" s="382">
        <v>0.19467066480389819</v>
      </c>
      <c r="M16" s="356"/>
      <c r="S16" s="356"/>
    </row>
    <row r="17" spans="2:19" ht="15.75" customHeight="1" x14ac:dyDescent="0.2">
      <c r="B17" s="399" t="s">
        <v>129</v>
      </c>
      <c r="C17" s="383">
        <v>3.2318630921234881E-4</v>
      </c>
      <c r="D17" s="383">
        <v>2.1370853091436065E-3</v>
      </c>
      <c r="E17" s="383">
        <v>0.27633515043652518</v>
      </c>
      <c r="F17" s="384">
        <v>7.1921123759685873E-2</v>
      </c>
      <c r="G17" s="355"/>
      <c r="H17" s="399" t="s">
        <v>129</v>
      </c>
      <c r="I17" s="383">
        <v>2.4158934545225021E-2</v>
      </c>
      <c r="J17" s="383">
        <v>0.2555232479143455</v>
      </c>
      <c r="K17" s="383">
        <v>0.14556157700229333</v>
      </c>
      <c r="L17" s="384">
        <v>0.14750595096115934</v>
      </c>
      <c r="M17" s="356"/>
      <c r="S17" s="356"/>
    </row>
    <row r="18" spans="2:19" ht="15.75" customHeight="1" x14ac:dyDescent="0.2">
      <c r="B18" s="398" t="s">
        <v>130</v>
      </c>
      <c r="C18" s="381">
        <v>1.0259882832138057E-4</v>
      </c>
      <c r="D18" s="381">
        <v>3.3477945829932037E-4</v>
      </c>
      <c r="E18" s="381">
        <v>3.0514721338583781E-2</v>
      </c>
      <c r="F18" s="382">
        <v>8.0042324538514963E-3</v>
      </c>
      <c r="G18" s="355"/>
      <c r="H18" s="398" t="s">
        <v>130</v>
      </c>
      <c r="I18" s="381">
        <v>1.9251404405731239E-3</v>
      </c>
      <c r="J18" s="381">
        <v>8.9988858392891113E-2</v>
      </c>
      <c r="K18" s="381">
        <v>0.22677807154647306</v>
      </c>
      <c r="L18" s="382">
        <v>0.10840728426853073</v>
      </c>
      <c r="M18" s="355"/>
      <c r="S18" s="355"/>
    </row>
    <row r="19" spans="2:19" ht="15.75" customHeight="1" x14ac:dyDescent="0.2">
      <c r="B19" s="399" t="s">
        <v>131</v>
      </c>
      <c r="C19" s="383">
        <v>8.2079062657104451E-5</v>
      </c>
      <c r="D19" s="383">
        <v>4.5860199767030186E-5</v>
      </c>
      <c r="E19" s="383">
        <v>7.7075071119270171E-5</v>
      </c>
      <c r="F19" s="384">
        <v>6.6581969602631601E-5</v>
      </c>
      <c r="G19" s="355"/>
      <c r="H19" s="399" t="s">
        <v>131</v>
      </c>
      <c r="I19" s="383">
        <v>1.0951208735719245E-2</v>
      </c>
      <c r="J19" s="383">
        <v>0.17259979890757901</v>
      </c>
      <c r="K19" s="383">
        <v>0.3593099519420383</v>
      </c>
      <c r="L19" s="384">
        <v>0.1849544124734093</v>
      </c>
    </row>
    <row r="20" spans="2:19" x14ac:dyDescent="0.2">
      <c r="B20" s="360" t="s">
        <v>3</v>
      </c>
      <c r="C20" s="387">
        <v>1</v>
      </c>
      <c r="D20" s="387">
        <v>1</v>
      </c>
      <c r="E20" s="387">
        <v>1</v>
      </c>
      <c r="F20" s="388">
        <v>1</v>
      </c>
      <c r="G20" s="355"/>
      <c r="H20" s="360" t="s">
        <v>3</v>
      </c>
      <c r="I20" s="387">
        <v>1</v>
      </c>
      <c r="J20" s="387">
        <v>1</v>
      </c>
      <c r="K20" s="387">
        <v>0.99999999999999989</v>
      </c>
      <c r="L20" s="388">
        <v>1</v>
      </c>
    </row>
    <row r="23" spans="2:19" ht="15" customHeight="1" x14ac:dyDescent="0.2"/>
    <row r="24" spans="2:19" ht="15" customHeight="1" x14ac:dyDescent="0.2">
      <c r="H24" s="492"/>
      <c r="I24" s="492"/>
      <c r="J24" s="492"/>
      <c r="K24" s="492"/>
      <c r="L24" s="492"/>
    </row>
    <row r="25" spans="2:19" ht="15" customHeight="1" x14ac:dyDescent="0.2">
      <c r="B25" s="1188" t="s">
        <v>134</v>
      </c>
      <c r="C25" s="1189"/>
      <c r="D25" s="1189"/>
      <c r="E25" s="1189"/>
      <c r="F25" s="1190"/>
      <c r="H25" s="1197" t="s">
        <v>136</v>
      </c>
      <c r="I25" s="1197"/>
      <c r="J25" s="1197"/>
      <c r="K25" s="1197"/>
      <c r="L25" s="1197"/>
    </row>
    <row r="26" spans="2:19" ht="15" customHeight="1" x14ac:dyDescent="0.2">
      <c r="B26" s="357" t="s">
        <v>132</v>
      </c>
      <c r="C26" s="358" t="s">
        <v>51</v>
      </c>
      <c r="D26" s="358" t="s">
        <v>36</v>
      </c>
      <c r="E26" s="358" t="s">
        <v>35</v>
      </c>
      <c r="F26" s="359" t="s">
        <v>3</v>
      </c>
      <c r="H26" s="493" t="s">
        <v>132</v>
      </c>
      <c r="I26" s="494" t="s">
        <v>51</v>
      </c>
      <c r="J26" s="494" t="s">
        <v>36</v>
      </c>
      <c r="K26" s="494" t="s">
        <v>35</v>
      </c>
      <c r="L26" s="493" t="s">
        <v>3</v>
      </c>
    </row>
    <row r="27" spans="2:19" ht="15.75" customHeight="1" x14ac:dyDescent="0.2">
      <c r="B27" s="397" t="s">
        <v>123</v>
      </c>
      <c r="C27" s="383">
        <v>2.6147588611272515E-3</v>
      </c>
      <c r="D27" s="383">
        <v>4.2813455657492354E-3</v>
      </c>
      <c r="E27" s="383">
        <v>7.073088582014146E-3</v>
      </c>
      <c r="F27" s="384">
        <v>4.5449850222084491E-3</v>
      </c>
      <c r="H27" s="495" t="s">
        <v>123</v>
      </c>
      <c r="I27" s="490">
        <v>2.1696751643330573E-2</v>
      </c>
      <c r="J27" s="490">
        <v>1.1960742902215001E-2</v>
      </c>
      <c r="K27" s="490">
        <v>2.5850950174646139E-3</v>
      </c>
      <c r="L27" s="490">
        <v>1.1473116702382272E-2</v>
      </c>
    </row>
    <row r="28" spans="2:19" ht="15.75" customHeight="1" x14ac:dyDescent="0.2">
      <c r="B28" s="398" t="s">
        <v>124</v>
      </c>
      <c r="C28" s="381">
        <v>1.452643811737362E-3</v>
      </c>
      <c r="D28" s="381">
        <v>9.1743119266055051E-4</v>
      </c>
      <c r="E28" s="381">
        <v>3.3681374200067362E-4</v>
      </c>
      <c r="F28" s="382">
        <v>9.2965602726991013E-4</v>
      </c>
      <c r="H28" s="496" t="s">
        <v>124</v>
      </c>
      <c r="I28" s="491">
        <v>4.1526159907522044E-2</v>
      </c>
      <c r="J28" s="491">
        <v>1.7426048127443333E-2</v>
      </c>
      <c r="K28" s="491">
        <v>1.8549579022535165E-2</v>
      </c>
      <c r="L28" s="491">
        <v>2.4092829570375247E-2</v>
      </c>
    </row>
    <row r="29" spans="2:19" ht="15.75" customHeight="1" x14ac:dyDescent="0.2">
      <c r="B29" s="399" t="s">
        <v>125</v>
      </c>
      <c r="C29" s="383">
        <v>8.1348053457292267E-3</v>
      </c>
      <c r="D29" s="383">
        <v>3.669724770642202E-3</v>
      </c>
      <c r="E29" s="383">
        <v>1.6840687100033681E-3</v>
      </c>
      <c r="F29" s="384">
        <v>4.6482801363495509E-3</v>
      </c>
      <c r="H29" s="495" t="s">
        <v>125</v>
      </c>
      <c r="I29" s="490">
        <v>8.3414844353851311E-2</v>
      </c>
      <c r="J29" s="490">
        <v>4.5334448232611665E-2</v>
      </c>
      <c r="K29" s="490">
        <v>2.9305124245091366E-2</v>
      </c>
      <c r="L29" s="490">
        <v>5.0112155350364729E-2</v>
      </c>
    </row>
    <row r="30" spans="2:19" ht="15.75" customHeight="1" x14ac:dyDescent="0.2">
      <c r="B30" s="398" t="s">
        <v>126</v>
      </c>
      <c r="C30" s="381">
        <v>0.11853573503776874</v>
      </c>
      <c r="D30" s="381">
        <v>6.2996941896024464E-2</v>
      </c>
      <c r="E30" s="381">
        <v>9.4307847760188614E-3</v>
      </c>
      <c r="F30" s="382">
        <v>6.6315463278586922E-2</v>
      </c>
      <c r="H30" s="496" t="s">
        <v>126</v>
      </c>
      <c r="I30" s="491">
        <v>0.68189497732511606</v>
      </c>
      <c r="J30" s="491">
        <v>0.12110306065712968</v>
      </c>
      <c r="K30" s="491">
        <v>9.1153660926316493E-2</v>
      </c>
      <c r="L30" s="491">
        <v>0.25812544942634419</v>
      </c>
    </row>
    <row r="31" spans="2:19" ht="15.75" customHeight="1" x14ac:dyDescent="0.2">
      <c r="B31" s="399" t="s">
        <v>127</v>
      </c>
      <c r="C31" s="383">
        <v>0.22138291690877396</v>
      </c>
      <c r="D31" s="383">
        <v>6.9418960244648317E-2</v>
      </c>
      <c r="E31" s="383">
        <v>4.6817110138093636E-2</v>
      </c>
      <c r="F31" s="384">
        <v>0.11651688875116208</v>
      </c>
      <c r="H31" s="495" t="s">
        <v>127</v>
      </c>
      <c r="I31" s="490">
        <v>0.10526891796685295</v>
      </c>
      <c r="J31" s="490">
        <v>0.48961462701877945</v>
      </c>
      <c r="K31" s="490">
        <v>0.10655352032371811</v>
      </c>
      <c r="L31" s="490">
        <v>0.26524293170866081</v>
      </c>
    </row>
    <row r="32" spans="2:19" ht="15.75" customHeight="1" x14ac:dyDescent="0.2">
      <c r="B32" s="398" t="s">
        <v>128</v>
      </c>
      <c r="C32" s="381">
        <v>0.57582800697269032</v>
      </c>
      <c r="D32" s="381">
        <v>0.13761467889908258</v>
      </c>
      <c r="E32" s="381">
        <v>4.6143482654092287E-2</v>
      </c>
      <c r="F32" s="382">
        <v>0.26536514822848878</v>
      </c>
      <c r="H32" s="496" t="s">
        <v>128</v>
      </c>
      <c r="I32" s="491">
        <v>5.922146145269739E-2</v>
      </c>
      <c r="J32" s="491">
        <v>0.21355206048041239</v>
      </c>
      <c r="K32" s="491">
        <v>0.38330814664740298</v>
      </c>
      <c r="L32" s="491">
        <v>0.22803490231573073</v>
      </c>
    </row>
    <row r="33" spans="2:12" ht="15.75" customHeight="1" x14ac:dyDescent="0.2">
      <c r="B33" s="399" t="s">
        <v>129</v>
      </c>
      <c r="C33" s="383">
        <v>6.3916327716443927E-2</v>
      </c>
      <c r="D33" s="383">
        <v>0.17308868501529051</v>
      </c>
      <c r="E33" s="383">
        <v>6.8710003368137415E-2</v>
      </c>
      <c r="F33" s="384">
        <v>0.10226216299969011</v>
      </c>
      <c r="H33" s="495" t="s">
        <v>129</v>
      </c>
      <c r="I33" s="490">
        <v>9.2341156111274509E-4</v>
      </c>
      <c r="J33" s="490">
        <v>8.0527048519669492E-2</v>
      </c>
      <c r="K33" s="490">
        <v>0.14948159711266476</v>
      </c>
      <c r="L33" s="490">
        <v>8.2000407837637693E-2</v>
      </c>
    </row>
    <row r="34" spans="2:12" ht="15.75" customHeight="1" x14ac:dyDescent="0.2">
      <c r="B34" s="398" t="s">
        <v>130</v>
      </c>
      <c r="C34" s="381">
        <v>3.7768739105171413E-3</v>
      </c>
      <c r="D34" s="381">
        <v>0.39357798165137614</v>
      </c>
      <c r="E34" s="381">
        <v>0.16066015493432131</v>
      </c>
      <c r="F34" s="382">
        <v>0.18355541782873669</v>
      </c>
      <c r="H34" s="496" t="s">
        <v>130</v>
      </c>
      <c r="I34" s="491">
        <v>7.7976976271742918E-4</v>
      </c>
      <c r="J34" s="491">
        <v>9.0987849609282401E-3</v>
      </c>
      <c r="K34" s="491">
        <v>0.13038400008856857</v>
      </c>
      <c r="L34" s="491">
        <v>4.6133949621319177E-2</v>
      </c>
    </row>
    <row r="35" spans="2:12" ht="15.75" customHeight="1" x14ac:dyDescent="0.2">
      <c r="B35" s="399" t="s">
        <v>131</v>
      </c>
      <c r="C35" s="383">
        <v>4.3579314352120858E-3</v>
      </c>
      <c r="D35" s="383">
        <v>0.15443425076452599</v>
      </c>
      <c r="E35" s="383">
        <v>0.65914449309531831</v>
      </c>
      <c r="F35" s="384">
        <v>0.25586199772750751</v>
      </c>
      <c r="H35" s="495" t="s">
        <v>131</v>
      </c>
      <c r="I35" s="490">
        <v>5.2737060267994554E-3</v>
      </c>
      <c r="J35" s="490">
        <v>1.1383179100810744E-2</v>
      </c>
      <c r="K35" s="490">
        <v>8.8679276616237937E-2</v>
      </c>
      <c r="L35" s="490">
        <v>3.4784257467185171E-2</v>
      </c>
    </row>
    <row r="36" spans="2:12" x14ac:dyDescent="0.2">
      <c r="B36" s="360" t="s">
        <v>3</v>
      </c>
      <c r="C36" s="387">
        <v>1</v>
      </c>
      <c r="D36" s="387">
        <v>1</v>
      </c>
      <c r="E36" s="387">
        <v>1</v>
      </c>
      <c r="F36" s="388">
        <v>1</v>
      </c>
      <c r="H36" s="496" t="s">
        <v>3</v>
      </c>
      <c r="I36" s="497">
        <v>0.99999999999999989</v>
      </c>
      <c r="J36" s="497">
        <v>1</v>
      </c>
      <c r="K36" s="497">
        <v>1</v>
      </c>
      <c r="L36" s="498">
        <v>1.0000000000000002</v>
      </c>
    </row>
    <row r="37" spans="2:12" x14ac:dyDescent="0.2">
      <c r="H37" s="492"/>
      <c r="I37" s="492"/>
      <c r="J37" s="492"/>
      <c r="K37" s="492"/>
      <c r="L37" s="492"/>
    </row>
  </sheetData>
  <mergeCells count="7">
    <mergeCell ref="B3:D3"/>
    <mergeCell ref="B9:F9"/>
    <mergeCell ref="B25:F25"/>
    <mergeCell ref="H9:L9"/>
    <mergeCell ref="H25:L25"/>
    <mergeCell ref="B4:V4"/>
    <mergeCell ref="B5:V5"/>
  </mergeCells>
  <conditionalFormatting sqref="C11:C19">
    <cfRule type="colorScale" priority="4">
      <colorScale>
        <cfvo type="min"/>
        <cfvo type="max"/>
        <color rgb="FFFCFCFF"/>
        <color rgb="FF63BE7B"/>
      </colorScale>
    </cfRule>
  </conditionalFormatting>
  <conditionalFormatting sqref="C27:C35">
    <cfRule type="colorScale" priority="7">
      <colorScale>
        <cfvo type="min"/>
        <cfvo type="max"/>
        <color rgb="FFFCFCFF"/>
        <color rgb="FF63BE7B"/>
      </colorScale>
    </cfRule>
  </conditionalFormatting>
  <conditionalFormatting sqref="D11:D19">
    <cfRule type="colorScale" priority="5">
      <colorScale>
        <cfvo type="min"/>
        <cfvo type="max"/>
        <color rgb="FFFCFCFF"/>
        <color rgb="FF63BE7B"/>
      </colorScale>
    </cfRule>
  </conditionalFormatting>
  <conditionalFormatting sqref="D27:D35">
    <cfRule type="colorScale" priority="8">
      <colorScale>
        <cfvo type="min"/>
        <cfvo type="max"/>
        <color rgb="FFFCFCFF"/>
        <color rgb="FF63BE7B"/>
      </colorScale>
    </cfRule>
  </conditionalFormatting>
  <conditionalFormatting sqref="E11:E19">
    <cfRule type="colorScale" priority="6">
      <colorScale>
        <cfvo type="min"/>
        <cfvo type="max"/>
        <color rgb="FFFCFCFF"/>
        <color rgb="FF63BE7B"/>
      </colorScale>
    </cfRule>
  </conditionalFormatting>
  <conditionalFormatting sqref="E27:E35">
    <cfRule type="colorScale" priority="9">
      <colorScale>
        <cfvo type="min"/>
        <cfvo type="max"/>
        <color rgb="FFFCFCFF"/>
        <color rgb="FF63BE7B"/>
      </colorScale>
    </cfRule>
  </conditionalFormatting>
  <conditionalFormatting sqref="I11:I19">
    <cfRule type="colorScale" priority="10">
      <colorScale>
        <cfvo type="min"/>
        <cfvo type="max"/>
        <color rgb="FFFCFCFF"/>
        <color rgb="FF63BE7B"/>
      </colorScale>
    </cfRule>
  </conditionalFormatting>
  <conditionalFormatting sqref="J11:J19">
    <cfRule type="colorScale" priority="11">
      <colorScale>
        <cfvo type="min"/>
        <cfvo type="max"/>
        <color rgb="FFFCFCFF"/>
        <color rgb="FF63BE7B"/>
      </colorScale>
    </cfRule>
  </conditionalFormatting>
  <conditionalFormatting sqref="K11:K19">
    <cfRule type="colorScale" priority="12">
      <colorScale>
        <cfvo type="min"/>
        <cfvo type="max"/>
        <color rgb="FFFCFCFF"/>
        <color rgb="FF63BE7B"/>
      </colorScale>
    </cfRule>
  </conditionalFormatting>
  <printOptions horizontalCentered="1"/>
  <pageMargins left="0" right="0" top="0.43307086614173229" bottom="0.43307086614173229" header="0" footer="0"/>
  <pageSetup paperSize="9" scale="83"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R32"/>
  <sheetViews>
    <sheetView zoomScaleNormal="100" workbookViewId="0">
      <selection activeCell="G29" activeCellId="2" sqref="C29 E29 G29"/>
    </sheetView>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69</v>
      </c>
      <c r="C1" s="361" t="s">
        <v>69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4" t="s">
        <v>469</v>
      </c>
      <c r="C6" s="1184"/>
      <c r="D6" s="1184"/>
      <c r="E6" s="1184"/>
      <c r="F6" s="1184"/>
      <c r="G6" s="1184"/>
      <c r="H6" s="1184"/>
      <c r="I6" s="1184"/>
      <c r="J6" s="389"/>
      <c r="K6" s="389"/>
      <c r="L6" s="389"/>
      <c r="M6" s="362"/>
      <c r="N6" s="362"/>
      <c r="O6" s="362"/>
      <c r="P6" s="362"/>
      <c r="Q6" s="362"/>
      <c r="R6" s="362"/>
    </row>
    <row r="7" spans="1:18" s="7" customFormat="1" ht="15.75" customHeight="1" x14ac:dyDescent="0.2">
      <c r="A7" s="364"/>
      <c r="B7" s="1185" t="str">
        <f>porsaad!B6</f>
        <v>Situación a 30 de noviembre de 2023</v>
      </c>
      <c r="C7" s="1185"/>
      <c r="D7" s="1185"/>
      <c r="E7" s="1185"/>
      <c r="F7" s="1185"/>
      <c r="G7" s="1185"/>
      <c r="H7" s="1185"/>
      <c r="I7" s="1185"/>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2" t="s">
        <v>15</v>
      </c>
      <c r="C9" s="1194" t="s">
        <v>51</v>
      </c>
      <c r="D9" s="1195"/>
      <c r="E9" s="1194" t="s">
        <v>36</v>
      </c>
      <c r="F9" s="1196"/>
      <c r="G9" s="1195" t="s">
        <v>35</v>
      </c>
      <c r="H9" s="1196"/>
      <c r="I9" s="366"/>
      <c r="J9" s="366"/>
      <c r="K9" s="366"/>
      <c r="L9" s="366"/>
      <c r="M9" s="366"/>
      <c r="N9" s="366"/>
      <c r="O9" s="366"/>
    </row>
    <row r="10" spans="1:18" ht="46.5" customHeight="1" x14ac:dyDescent="0.2">
      <c r="B10" s="1193"/>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149.87543043277191</v>
      </c>
      <c r="D11" s="370">
        <v>0.22989640446987564</v>
      </c>
      <c r="E11" s="376">
        <v>270.32081344208683</v>
      </c>
      <c r="F11" s="372">
        <v>0.14151513879416369</v>
      </c>
      <c r="G11" s="376">
        <v>398.81210528575838</v>
      </c>
      <c r="H11" s="372">
        <v>0.11887702845616616</v>
      </c>
      <c r="I11" s="366"/>
      <c r="J11" s="366"/>
      <c r="K11" s="366"/>
      <c r="L11" s="366"/>
      <c r="M11" s="366"/>
      <c r="N11" s="366"/>
      <c r="O11" s="366"/>
    </row>
    <row r="12" spans="1:18" ht="15" customHeight="1" x14ac:dyDescent="0.2">
      <c r="B12" s="368" t="s">
        <v>10</v>
      </c>
      <c r="C12" s="375">
        <v>136.81680693983017</v>
      </c>
      <c r="D12" s="370">
        <v>0.26402655694949562</v>
      </c>
      <c r="E12" s="377">
        <v>235.69038922557925</v>
      </c>
      <c r="F12" s="373">
        <v>0.30021103332098664</v>
      </c>
      <c r="G12" s="377">
        <v>353.97458581841687</v>
      </c>
      <c r="H12" s="373">
        <v>0.2065893169018852</v>
      </c>
      <c r="I12" s="366"/>
      <c r="J12" s="366"/>
      <c r="K12" s="366"/>
      <c r="L12" s="366"/>
      <c r="M12" s="366"/>
      <c r="N12" s="366"/>
      <c r="O12" s="366"/>
    </row>
    <row r="13" spans="1:18" ht="15" customHeight="1" x14ac:dyDescent="0.2">
      <c r="B13" s="368" t="s">
        <v>40</v>
      </c>
      <c r="C13" s="375">
        <v>104.42338632750642</v>
      </c>
      <c r="D13" s="370">
        <v>0.3974609422479069</v>
      </c>
      <c r="E13" s="377">
        <v>182.3575012106584</v>
      </c>
      <c r="F13" s="373">
        <v>0.40234378766572715</v>
      </c>
      <c r="G13" s="377">
        <v>258.76520262870235</v>
      </c>
      <c r="H13" s="373">
        <v>0.41177928993972551</v>
      </c>
      <c r="I13" s="366"/>
      <c r="J13" s="366"/>
      <c r="K13" s="366"/>
      <c r="L13" s="366"/>
      <c r="M13" s="366"/>
      <c r="N13" s="366"/>
      <c r="O13" s="366"/>
    </row>
    <row r="14" spans="1:18" ht="15" customHeight="1" x14ac:dyDescent="0.2">
      <c r="B14" s="368" t="s">
        <v>41</v>
      </c>
      <c r="C14" s="375">
        <v>165.11033594063517</v>
      </c>
      <c r="D14" s="370">
        <v>0.12969508451819331</v>
      </c>
      <c r="E14" s="377">
        <v>280.71213652359631</v>
      </c>
      <c r="F14" s="373">
        <v>0.18241301386279035</v>
      </c>
      <c r="G14" s="377">
        <v>393.27308747280711</v>
      </c>
      <c r="H14" s="373">
        <v>0.20784120464186154</v>
      </c>
      <c r="I14" s="366"/>
      <c r="J14" s="366"/>
      <c r="K14" s="366"/>
      <c r="L14" s="366"/>
      <c r="M14" s="366"/>
      <c r="N14" s="366"/>
      <c r="O14" s="366"/>
    </row>
    <row r="15" spans="1:18" ht="15" customHeight="1" x14ac:dyDescent="0.2">
      <c r="B15" s="368" t="s">
        <v>9</v>
      </c>
      <c r="C15" s="375">
        <v>153.15934453781227</v>
      </c>
      <c r="D15" s="370">
        <v>0.18168113434147012</v>
      </c>
      <c r="E15" s="377">
        <v>254.1107815143788</v>
      </c>
      <c r="F15" s="373">
        <v>0.21794612004528618</v>
      </c>
      <c r="G15" s="377">
        <v>364.37418108205833</v>
      </c>
      <c r="H15" s="373">
        <v>0.23919881448376018</v>
      </c>
      <c r="I15" s="366"/>
      <c r="J15" s="366"/>
      <c r="K15" s="366"/>
      <c r="L15" s="366"/>
      <c r="M15" s="366"/>
      <c r="N15" s="366"/>
      <c r="O15" s="366"/>
    </row>
    <row r="16" spans="1:18" ht="15" customHeight="1" x14ac:dyDescent="0.2">
      <c r="B16" s="368" t="s">
        <v>8</v>
      </c>
      <c r="C16" s="375">
        <v>107.48053576284974</v>
      </c>
      <c r="D16" s="370">
        <v>0.58171400996457479</v>
      </c>
      <c r="E16" s="377">
        <v>176.15233130611148</v>
      </c>
      <c r="F16" s="373">
        <v>0.52965315400196622</v>
      </c>
      <c r="G16" s="377">
        <v>242.37005907626522</v>
      </c>
      <c r="H16" s="373">
        <v>0.51668145984550751</v>
      </c>
      <c r="I16" s="366"/>
      <c r="J16" s="366"/>
      <c r="K16" s="366"/>
      <c r="L16" s="366"/>
      <c r="M16" s="366"/>
      <c r="N16" s="366"/>
      <c r="O16" s="366"/>
    </row>
    <row r="17" spans="1:15" ht="15" customHeight="1" x14ac:dyDescent="0.2">
      <c r="B17" s="368" t="s">
        <v>7</v>
      </c>
      <c r="C17" s="375">
        <v>128.70263372345138</v>
      </c>
      <c r="D17" s="370">
        <v>0.28014018501823817</v>
      </c>
      <c r="E17" s="377">
        <v>212.77724929785742</v>
      </c>
      <c r="F17" s="373">
        <v>0.34607019481771578</v>
      </c>
      <c r="G17" s="377">
        <v>287.23228183508763</v>
      </c>
      <c r="H17" s="373">
        <v>0.37603385342195117</v>
      </c>
      <c r="I17" s="366"/>
      <c r="J17" s="366"/>
      <c r="K17" s="366"/>
      <c r="L17" s="366"/>
      <c r="M17" s="366"/>
      <c r="N17" s="366"/>
      <c r="O17" s="366"/>
    </row>
    <row r="18" spans="1:15" ht="15" customHeight="1" x14ac:dyDescent="0.2">
      <c r="B18" s="368" t="s">
        <v>43</v>
      </c>
      <c r="C18" s="375">
        <v>147.51233485476817</v>
      </c>
      <c r="D18" s="370">
        <v>0.23190894848282731</v>
      </c>
      <c r="E18" s="377">
        <v>253.31321976592955</v>
      </c>
      <c r="F18" s="373">
        <v>0.24340259688937263</v>
      </c>
      <c r="G18" s="377">
        <v>351.44688925596262</v>
      </c>
      <c r="H18" s="373">
        <v>0.26086079178133448</v>
      </c>
      <c r="I18" s="366"/>
      <c r="J18" s="366"/>
      <c r="K18" s="366"/>
      <c r="L18" s="366"/>
      <c r="M18" s="366"/>
      <c r="N18" s="366"/>
      <c r="O18" s="366"/>
    </row>
    <row r="19" spans="1:15" ht="15" customHeight="1" x14ac:dyDescent="0.2">
      <c r="B19" s="368" t="s">
        <v>44</v>
      </c>
      <c r="C19" s="375">
        <v>171.80656108694112</v>
      </c>
      <c r="D19" s="370">
        <v>8.9358472174932008E-2</v>
      </c>
      <c r="E19" s="377">
        <v>278.21682264091879</v>
      </c>
      <c r="F19" s="373">
        <v>0.21789786124484667</v>
      </c>
      <c r="G19" s="377">
        <v>377.87767800047448</v>
      </c>
      <c r="H19" s="373">
        <v>0.28041037587754869</v>
      </c>
      <c r="I19" s="366"/>
      <c r="J19" s="366"/>
      <c r="K19" s="366"/>
      <c r="L19" s="366"/>
      <c r="M19" s="366"/>
      <c r="N19" s="366"/>
      <c r="O19" s="366"/>
    </row>
    <row r="20" spans="1:15" ht="15" customHeight="1" x14ac:dyDescent="0.2">
      <c r="B20" s="368" t="s">
        <v>6</v>
      </c>
      <c r="C20" s="375">
        <v>155.91266833377196</v>
      </c>
      <c r="D20" s="370">
        <v>0.13607904715728994</v>
      </c>
      <c r="E20" s="377">
        <v>268.51740412241799</v>
      </c>
      <c r="F20" s="373">
        <v>0.1112122817411236</v>
      </c>
      <c r="G20" s="377">
        <v>385.38186836597544</v>
      </c>
      <c r="H20" s="373">
        <v>0.1016570765030016</v>
      </c>
      <c r="I20" s="366"/>
      <c r="J20" s="366"/>
      <c r="K20" s="366"/>
      <c r="L20" s="366"/>
      <c r="M20" s="366"/>
      <c r="N20" s="366"/>
      <c r="O20" s="366"/>
    </row>
    <row r="21" spans="1:15" ht="15" customHeight="1" x14ac:dyDescent="0.2">
      <c r="B21" s="368" t="s">
        <v>5</v>
      </c>
      <c r="C21" s="375">
        <v>131.46285219970358</v>
      </c>
      <c r="D21" s="370">
        <v>0.20558331159545357</v>
      </c>
      <c r="E21" s="377">
        <v>229.58362509682453</v>
      </c>
      <c r="F21" s="373">
        <v>0.21201438973123685</v>
      </c>
      <c r="G21" s="377">
        <v>320.13262648008947</v>
      </c>
      <c r="H21" s="373">
        <v>0.26453199949742678</v>
      </c>
      <c r="I21" s="366"/>
      <c r="J21" s="366"/>
      <c r="K21" s="366"/>
      <c r="L21" s="366"/>
      <c r="M21" s="366"/>
      <c r="N21" s="366"/>
      <c r="O21" s="366"/>
    </row>
    <row r="22" spans="1:15" ht="15" customHeight="1" x14ac:dyDescent="0.2">
      <c r="B22" s="368" t="s">
        <v>38</v>
      </c>
      <c r="C22" s="375">
        <v>102.30586155129291</v>
      </c>
      <c r="D22" s="370">
        <v>0.5892155346459359</v>
      </c>
      <c r="E22" s="377">
        <v>163.16038600345945</v>
      </c>
      <c r="F22" s="373">
        <v>0.62646930505727039</v>
      </c>
      <c r="G22" s="377">
        <v>205.13025736010621</v>
      </c>
      <c r="H22" s="373">
        <v>0.62558480352678825</v>
      </c>
      <c r="I22" s="366"/>
      <c r="J22" s="366"/>
      <c r="K22" s="366"/>
      <c r="L22" s="366"/>
      <c r="M22" s="366"/>
      <c r="N22" s="366"/>
      <c r="O22" s="366"/>
    </row>
    <row r="23" spans="1:15" ht="15" customHeight="1" x14ac:dyDescent="0.2">
      <c r="B23" s="368" t="s">
        <v>45</v>
      </c>
      <c r="C23" s="375">
        <v>179.858658785161</v>
      </c>
      <c r="D23" s="370">
        <v>6.7494457601556743E-2</v>
      </c>
      <c r="E23" s="377">
        <v>275.44781425487622</v>
      </c>
      <c r="F23" s="373">
        <v>0.16807099274926873</v>
      </c>
      <c r="G23" s="377">
        <v>386.46251060965596</v>
      </c>
      <c r="H23" s="373">
        <v>0.20258164412555726</v>
      </c>
      <c r="I23" s="366"/>
      <c r="J23" s="366"/>
      <c r="K23" s="366"/>
      <c r="L23" s="366"/>
      <c r="M23" s="366"/>
      <c r="N23" s="366"/>
      <c r="O23" s="366"/>
    </row>
    <row r="24" spans="1:15" ht="15" customHeight="1" x14ac:dyDescent="0.2">
      <c r="B24" s="368" t="s">
        <v>46</v>
      </c>
      <c r="C24" s="375">
        <v>114.18329688155448</v>
      </c>
      <c r="D24" s="370">
        <v>0.36576346104352603</v>
      </c>
      <c r="E24" s="377">
        <v>192.60103390239513</v>
      </c>
      <c r="F24" s="373">
        <v>0.43398466500686667</v>
      </c>
      <c r="G24" s="377">
        <v>270.20467619046184</v>
      </c>
      <c r="H24" s="373">
        <v>0.43842337344573235</v>
      </c>
      <c r="I24" s="366"/>
      <c r="J24" s="366"/>
      <c r="K24" s="366"/>
      <c r="L24" s="366"/>
      <c r="M24" s="366"/>
      <c r="N24" s="366"/>
      <c r="O24" s="366"/>
    </row>
    <row r="25" spans="1:15" ht="15" customHeight="1" x14ac:dyDescent="0.2">
      <c r="B25" s="368" t="s">
        <v>47</v>
      </c>
      <c r="C25" s="375">
        <v>111.79011977223701</v>
      </c>
      <c r="D25" s="370">
        <v>0.35721818315698639</v>
      </c>
      <c r="E25" s="377">
        <v>235.98914385741881</v>
      </c>
      <c r="F25" s="373">
        <v>0.44089458829260036</v>
      </c>
      <c r="G25" s="377">
        <v>281.1408521970709</v>
      </c>
      <c r="H25" s="373">
        <v>0.4487513238190074</v>
      </c>
      <c r="I25" s="366"/>
      <c r="J25" s="366"/>
      <c r="K25" s="366"/>
      <c r="L25" s="366"/>
      <c r="M25" s="366"/>
      <c r="N25" s="366"/>
      <c r="O25" s="366"/>
    </row>
    <row r="26" spans="1:15" ht="15" customHeight="1" x14ac:dyDescent="0.2">
      <c r="B26" s="368" t="s">
        <v>48</v>
      </c>
      <c r="C26" s="375">
        <v>165.78581882445252</v>
      </c>
      <c r="D26" s="370">
        <v>0.19586079516828914</v>
      </c>
      <c r="E26" s="377">
        <v>286.90711529024674</v>
      </c>
      <c r="F26" s="373">
        <v>0.27121574051053216</v>
      </c>
      <c r="G26" s="377">
        <v>385.01722285711628</v>
      </c>
      <c r="H26" s="373">
        <v>0.31975282429712326</v>
      </c>
      <c r="I26" s="366"/>
      <c r="J26" s="366"/>
      <c r="K26" s="366"/>
      <c r="L26" s="366"/>
      <c r="M26" s="366"/>
      <c r="N26" s="366"/>
      <c r="O26" s="366"/>
    </row>
    <row r="27" spans="1:15" ht="15" customHeight="1" x14ac:dyDescent="0.2">
      <c r="B27" s="368" t="s">
        <v>49</v>
      </c>
      <c r="C27" s="375">
        <v>194.14636363636365</v>
      </c>
      <c r="D27" s="370">
        <v>0.33507562192971235</v>
      </c>
      <c r="E27" s="377">
        <v>203.34289693593215</v>
      </c>
      <c r="F27" s="373">
        <v>0.36952178086001708</v>
      </c>
      <c r="G27" s="377">
        <v>275.54052941176377</v>
      </c>
      <c r="H27" s="373">
        <v>0.40306692946973455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152.69735337600122</v>
      </c>
      <c r="D29" s="371">
        <v>0.23994050732808322</v>
      </c>
      <c r="E29" s="378">
        <v>256.90773566606759</v>
      </c>
      <c r="F29" s="374">
        <v>0.26172414855667447</v>
      </c>
      <c r="G29" s="378">
        <v>358.05684720907874</v>
      </c>
      <c r="H29" s="374">
        <v>0.28120567350514958</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91" t="s">
        <v>300</v>
      </c>
      <c r="C32" s="1191"/>
      <c r="D32" s="1191"/>
      <c r="E32" s="1191"/>
      <c r="F32" s="1191"/>
      <c r="G32" s="1191"/>
      <c r="H32" s="1191"/>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153"/>
        <color rgb="FFFCFCFF"/>
        <color rgb="FF63BE7B"/>
      </colorScale>
    </cfRule>
  </conditionalFormatting>
  <conditionalFormatting sqref="E11:E28">
    <cfRule type="colorScale" priority="2">
      <colorScale>
        <cfvo type="num" val="153"/>
        <cfvo type="num" val="269"/>
        <color rgb="FFFCFCFF"/>
        <color rgb="FF63BE7B"/>
      </colorScale>
    </cfRule>
  </conditionalFormatting>
  <conditionalFormatting sqref="G11:G28">
    <cfRule type="colorScale" priority="1">
      <colorScale>
        <cfvo type="num" val="260"/>
        <cfvo type="num" val="387"/>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R32"/>
  <sheetViews>
    <sheetView zoomScaleNormal="100" workbookViewId="0">
      <selection activeCell="G29" activeCellId="2" sqref="C29 E29 G29"/>
    </sheetView>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68</v>
      </c>
      <c r="C1" s="361" t="s">
        <v>68</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4" t="s">
        <v>468</v>
      </c>
      <c r="C6" s="1184"/>
      <c r="D6" s="1184"/>
      <c r="E6" s="1184"/>
      <c r="F6" s="1184"/>
      <c r="G6" s="1184"/>
      <c r="H6" s="1184"/>
      <c r="I6" s="1184"/>
      <c r="J6" s="389"/>
      <c r="K6" s="389"/>
      <c r="L6" s="389"/>
      <c r="M6" s="362"/>
      <c r="N6" s="362"/>
      <c r="O6" s="362"/>
      <c r="P6" s="362"/>
      <c r="Q6" s="362"/>
      <c r="R6" s="362"/>
    </row>
    <row r="7" spans="1:18" s="7" customFormat="1" ht="15.75" customHeight="1" x14ac:dyDescent="0.2">
      <c r="A7" s="364"/>
      <c r="B7" s="1185" t="str">
        <f>porsaad!B6</f>
        <v>Situación a 30 de noviembre de 2023</v>
      </c>
      <c r="C7" s="1185"/>
      <c r="D7" s="1185"/>
      <c r="E7" s="1185"/>
      <c r="F7" s="1185"/>
      <c r="G7" s="1185"/>
      <c r="H7" s="1185"/>
      <c r="I7" s="1185"/>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2" t="s">
        <v>15</v>
      </c>
      <c r="C9" s="1194" t="s">
        <v>51</v>
      </c>
      <c r="D9" s="1195"/>
      <c r="E9" s="1194" t="s">
        <v>36</v>
      </c>
      <c r="F9" s="1196"/>
      <c r="G9" s="1195" t="s">
        <v>35</v>
      </c>
      <c r="H9" s="1196"/>
      <c r="I9" s="366"/>
      <c r="J9" s="366"/>
      <c r="K9" s="366"/>
      <c r="L9" s="366"/>
      <c r="M9" s="366"/>
      <c r="N9" s="366"/>
      <c r="O9" s="366"/>
    </row>
    <row r="10" spans="1:18" ht="46.5" customHeight="1" x14ac:dyDescent="0.2">
      <c r="B10" s="1193"/>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v>124.32666666666667</v>
      </c>
      <c r="F11" s="372">
        <v>0.32235398085576883</v>
      </c>
      <c r="G11" s="376">
        <v>691.10749999999985</v>
      </c>
      <c r="H11" s="372">
        <v>0.2339074510107762</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284.10714285714283</v>
      </c>
      <c r="D13" s="370">
        <v>0.19718981227435783</v>
      </c>
      <c r="E13" s="377">
        <v>369.30666666666667</v>
      </c>
      <c r="F13" s="373">
        <v>0.13322746211009656</v>
      </c>
      <c r="G13" s="377">
        <v>688.41875000000005</v>
      </c>
      <c r="H13" s="373">
        <v>0.17263040732057838</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t="s">
        <v>375</v>
      </c>
      <c r="D15" s="370" t="s">
        <v>375</v>
      </c>
      <c r="E15" s="377" t="s">
        <v>375</v>
      </c>
      <c r="F15" s="373" t="s">
        <v>375</v>
      </c>
      <c r="G15" s="377" t="s">
        <v>375</v>
      </c>
      <c r="H15" s="373" t="s">
        <v>375</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301.05608180839602</v>
      </c>
      <c r="D17" s="370">
        <v>0.4473902680185472</v>
      </c>
      <c r="E17" s="377">
        <v>526.13611336032329</v>
      </c>
      <c r="F17" s="373">
        <v>0.48612154203141567</v>
      </c>
      <c r="G17" s="377">
        <v>694.4177758318732</v>
      </c>
      <c r="H17" s="373">
        <v>0.38462321101841201</v>
      </c>
      <c r="I17" s="366"/>
      <c r="J17" s="366"/>
      <c r="K17" s="366"/>
      <c r="L17" s="366"/>
      <c r="M17" s="366"/>
      <c r="N17" s="366"/>
      <c r="O17" s="366"/>
    </row>
    <row r="18" spans="1:15" ht="15" customHeight="1" x14ac:dyDescent="0.2">
      <c r="B18" s="368" t="s">
        <v>43</v>
      </c>
      <c r="C18" s="375">
        <v>305.1825</v>
      </c>
      <c r="D18" s="370">
        <v>0.47107225602286834</v>
      </c>
      <c r="E18" s="377">
        <v>800</v>
      </c>
      <c r="F18" s="373">
        <v>0</v>
      </c>
      <c r="G18" s="377">
        <v>921.38692307692304</v>
      </c>
      <c r="H18" s="373">
        <v>0.46183917090294929</v>
      </c>
      <c r="I18" s="366"/>
      <c r="J18" s="366"/>
      <c r="K18" s="366"/>
      <c r="L18" s="366"/>
      <c r="M18" s="366"/>
      <c r="N18" s="366"/>
      <c r="O18" s="366"/>
    </row>
    <row r="19" spans="1:15" ht="15" customHeight="1" x14ac:dyDescent="0.2">
      <c r="B19" s="368" t="s">
        <v>44</v>
      </c>
      <c r="C19" s="375">
        <v>279.125</v>
      </c>
      <c r="D19" s="370">
        <v>0.10286629020202584</v>
      </c>
      <c r="E19" s="377">
        <v>500.55285714285725</v>
      </c>
      <c r="F19" s="373">
        <v>0.31941989303785739</v>
      </c>
      <c r="G19" s="377">
        <v>810.41753623188379</v>
      </c>
      <c r="H19" s="373">
        <v>0.44625316377834356</v>
      </c>
      <c r="I19" s="366"/>
      <c r="J19" s="366"/>
      <c r="K19" s="366"/>
      <c r="L19" s="366"/>
      <c r="M19" s="366"/>
      <c r="N19" s="366"/>
      <c r="O19" s="366"/>
    </row>
    <row r="20" spans="1:15" ht="15" customHeight="1" x14ac:dyDescent="0.2">
      <c r="B20" s="368" t="s">
        <v>6</v>
      </c>
      <c r="C20" s="375">
        <v>299.75040816326532</v>
      </c>
      <c r="D20" s="370">
        <v>9.8734592261976756E-2</v>
      </c>
      <c r="E20" s="377">
        <v>1308.6031249999999</v>
      </c>
      <c r="F20" s="373">
        <v>0.32770717601114496</v>
      </c>
      <c r="G20" s="440">
        <v>1513.5575510204083</v>
      </c>
      <c r="H20" s="373">
        <v>0.19611473316336731</v>
      </c>
      <c r="I20" s="366"/>
      <c r="J20" s="366"/>
      <c r="K20" s="366"/>
      <c r="L20" s="366"/>
      <c r="M20" s="366"/>
      <c r="N20" s="366"/>
      <c r="O20" s="366"/>
    </row>
    <row r="21" spans="1:15" ht="15" customHeight="1" x14ac:dyDescent="0.2">
      <c r="B21" s="368" t="s">
        <v>5</v>
      </c>
      <c r="C21" s="375" t="s">
        <v>375</v>
      </c>
      <c r="D21" s="370" t="s">
        <v>375</v>
      </c>
      <c r="E21" s="377" t="s">
        <v>375</v>
      </c>
      <c r="F21" s="373" t="s">
        <v>375</v>
      </c>
      <c r="G21" s="377" t="s">
        <v>375</v>
      </c>
      <c r="H21" s="373" t="s">
        <v>375</v>
      </c>
      <c r="I21" s="366"/>
      <c r="J21" s="366"/>
      <c r="K21" s="366"/>
      <c r="L21" s="366"/>
      <c r="M21" s="366"/>
      <c r="N21" s="366"/>
      <c r="O21" s="366"/>
    </row>
    <row r="22" spans="1:15" ht="15" customHeight="1" x14ac:dyDescent="0.2">
      <c r="B22" s="368" t="s">
        <v>38</v>
      </c>
      <c r="C22" s="375">
        <v>225</v>
      </c>
      <c r="D22" s="370">
        <v>0.47140452079103168</v>
      </c>
      <c r="E22" s="377">
        <v>741.07982155555544</v>
      </c>
      <c r="F22" s="373">
        <v>0.78276878842751152</v>
      </c>
      <c r="G22" s="377">
        <v>802.8512345679012</v>
      </c>
      <c r="H22" s="373">
        <v>0.5872771623427343</v>
      </c>
      <c r="I22" s="366"/>
      <c r="J22" s="366"/>
      <c r="K22" s="366"/>
      <c r="L22" s="366"/>
      <c r="M22" s="366"/>
      <c r="N22" s="366"/>
      <c r="O22" s="366"/>
    </row>
    <row r="23" spans="1:15" ht="15" customHeight="1" x14ac:dyDescent="0.2">
      <c r="B23" s="368" t="s">
        <v>45</v>
      </c>
      <c r="C23" s="375" t="s">
        <v>375</v>
      </c>
      <c r="D23" s="370" t="s">
        <v>375</v>
      </c>
      <c r="E23" s="377">
        <v>528.46866666666676</v>
      </c>
      <c r="F23" s="373">
        <v>0.32929546052297259</v>
      </c>
      <c r="G23" s="377">
        <v>549.35376811594188</v>
      </c>
      <c r="H23" s="373">
        <v>0.30212263433535402</v>
      </c>
      <c r="I23" s="366"/>
      <c r="J23" s="366"/>
      <c r="K23" s="366"/>
      <c r="L23" s="366"/>
      <c r="M23" s="366"/>
      <c r="N23" s="366"/>
      <c r="O23" s="366"/>
    </row>
    <row r="24" spans="1:15" ht="15" customHeight="1" x14ac:dyDescent="0.2">
      <c r="B24" s="368" t="s">
        <v>46</v>
      </c>
      <c r="C24" s="375">
        <v>233.93</v>
      </c>
      <c r="D24" s="370">
        <v>0</v>
      </c>
      <c r="E24" s="377" t="s">
        <v>375</v>
      </c>
      <c r="F24" s="373" t="s">
        <v>375</v>
      </c>
      <c r="G24" s="377">
        <v>31.65</v>
      </c>
      <c r="H24" s="373">
        <v>0</v>
      </c>
      <c r="I24" s="366"/>
      <c r="J24" s="366"/>
      <c r="K24" s="366"/>
      <c r="L24" s="366"/>
      <c r="M24" s="366"/>
      <c r="N24" s="366"/>
      <c r="O24" s="366"/>
    </row>
    <row r="25" spans="1:15" ht="15" customHeight="1" x14ac:dyDescent="0.2">
      <c r="B25" s="368" t="s">
        <v>47</v>
      </c>
      <c r="C25" s="375">
        <v>566.17888888888899</v>
      </c>
      <c r="D25" s="370">
        <v>0.15900850406628417</v>
      </c>
      <c r="E25" s="377">
        <v>956.24142857142851</v>
      </c>
      <c r="F25" s="373">
        <v>0.51980246330853841</v>
      </c>
      <c r="G25" s="377">
        <v>1026.2469999999998</v>
      </c>
      <c r="H25" s="373">
        <v>0.29070749560290421</v>
      </c>
      <c r="I25" s="366"/>
      <c r="J25" s="366"/>
      <c r="K25" s="366"/>
      <c r="L25" s="366"/>
      <c r="M25" s="366"/>
      <c r="N25" s="366"/>
      <c r="O25" s="366"/>
    </row>
    <row r="26" spans="1:15" ht="15" customHeight="1" x14ac:dyDescent="0.2">
      <c r="B26" s="368" t="s">
        <v>48</v>
      </c>
      <c r="C26" s="375">
        <v>287.41019295301987</v>
      </c>
      <c r="D26" s="370">
        <v>0.18979829249715474</v>
      </c>
      <c r="E26" s="377">
        <v>471.99954966329955</v>
      </c>
      <c r="F26" s="373">
        <v>0.30975015175610182</v>
      </c>
      <c r="G26" s="377">
        <v>764.91921052631528</v>
      </c>
      <c r="H26" s="373">
        <v>0.31499354750057162</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292.11637420104472</v>
      </c>
      <c r="D29" s="371">
        <v>0.29177620634480445</v>
      </c>
      <c r="E29" s="378">
        <v>502.75420549541263</v>
      </c>
      <c r="F29" s="374">
        <v>0.44941085108466322</v>
      </c>
      <c r="G29" s="378">
        <v>761.71153587066476</v>
      </c>
      <c r="H29" s="374">
        <v>0.36810463159753615</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91" t="s">
        <v>300</v>
      </c>
      <c r="C32" s="1191"/>
      <c r="D32" s="1191"/>
      <c r="E32" s="1191"/>
      <c r="F32" s="1191"/>
      <c r="G32" s="1191"/>
      <c r="H32" s="1191"/>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R32"/>
  <sheetViews>
    <sheetView zoomScaleNormal="100" workbookViewId="0">
      <selection activeCell="G29" activeCellId="2" sqref="C29 E29 G29"/>
    </sheetView>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203</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4" t="s">
        <v>467</v>
      </c>
      <c r="C6" s="1184"/>
      <c r="D6" s="1184"/>
      <c r="E6" s="1184"/>
      <c r="F6" s="1184"/>
      <c r="G6" s="1184"/>
      <c r="H6" s="1184"/>
      <c r="I6" s="1184"/>
      <c r="J6" s="389"/>
      <c r="K6" s="389"/>
      <c r="L6" s="389"/>
      <c r="M6" s="362"/>
      <c r="N6" s="362"/>
      <c r="O6" s="362"/>
      <c r="P6" s="362"/>
      <c r="Q6" s="362"/>
      <c r="R6" s="362"/>
    </row>
    <row r="7" spans="1:18" s="7" customFormat="1" ht="15.75" customHeight="1" x14ac:dyDescent="0.2">
      <c r="A7" s="364"/>
      <c r="B7" s="1185" t="str">
        <f>porsaad!B6</f>
        <v>Situación a 30 de noviembre de 2023</v>
      </c>
      <c r="C7" s="1185"/>
      <c r="D7" s="1185"/>
      <c r="E7" s="1185"/>
      <c r="F7" s="1185"/>
      <c r="G7" s="1185"/>
      <c r="H7" s="1185"/>
      <c r="I7" s="1185"/>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2" t="s">
        <v>15</v>
      </c>
      <c r="C9" s="1194" t="s">
        <v>51</v>
      </c>
      <c r="D9" s="1195"/>
      <c r="E9" s="1194" t="s">
        <v>36</v>
      </c>
      <c r="F9" s="1196"/>
      <c r="G9" s="1195" t="s">
        <v>35</v>
      </c>
      <c r="H9" s="1196"/>
      <c r="I9" s="366"/>
      <c r="J9" s="366"/>
      <c r="K9" s="366"/>
      <c r="L9" s="366"/>
      <c r="M9" s="366"/>
      <c r="N9" s="366"/>
      <c r="O9" s="366"/>
    </row>
    <row r="10" spans="1:18" ht="46.5" customHeight="1" x14ac:dyDescent="0.2">
      <c r="B10" s="1193"/>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v>149.42000000000002</v>
      </c>
      <c r="D12" s="370">
        <v>0.69489733469035331</v>
      </c>
      <c r="E12" s="377">
        <v>130</v>
      </c>
      <c r="F12" s="373">
        <v>0</v>
      </c>
      <c r="G12" s="377">
        <v>290</v>
      </c>
      <c r="H12" s="373">
        <v>0</v>
      </c>
      <c r="I12" s="366"/>
      <c r="J12" s="366"/>
      <c r="K12" s="366"/>
      <c r="L12" s="366"/>
      <c r="M12" s="366"/>
      <c r="N12" s="366"/>
      <c r="O12" s="366"/>
    </row>
    <row r="13" spans="1:18" ht="15" customHeight="1" x14ac:dyDescent="0.2">
      <c r="B13" s="368" t="s">
        <v>40</v>
      </c>
      <c r="C13" s="375">
        <v>155.99715789473686</v>
      </c>
      <c r="D13" s="370">
        <v>0.21455742418597346</v>
      </c>
      <c r="E13" s="377">
        <v>254.79443037974659</v>
      </c>
      <c r="F13" s="373">
        <v>0.29701018166870213</v>
      </c>
      <c r="G13" s="377">
        <v>390.96205128205173</v>
      </c>
      <c r="H13" s="373">
        <v>0.30108203160094232</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226.89572297613657</v>
      </c>
      <c r="D15" s="370">
        <v>0.4815659774116971</v>
      </c>
      <c r="E15" s="377">
        <v>323.76608802817401</v>
      </c>
      <c r="F15" s="373">
        <v>0.4687417917262362</v>
      </c>
      <c r="G15" s="377">
        <v>533.73364296082025</v>
      </c>
      <c r="H15" s="373">
        <v>0.4567537609422177</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238.97329563127309</v>
      </c>
      <c r="D17" s="370">
        <v>0.43279431714300087</v>
      </c>
      <c r="E17" s="377">
        <v>392.70508282208436</v>
      </c>
      <c r="F17" s="373">
        <v>0.52405989495201744</v>
      </c>
      <c r="G17" s="377">
        <v>568.48405572755655</v>
      </c>
      <c r="H17" s="373">
        <v>0.44929692625228479</v>
      </c>
      <c r="I17" s="366"/>
      <c r="J17" s="366"/>
      <c r="K17" s="366"/>
      <c r="L17" s="366"/>
      <c r="M17" s="366"/>
      <c r="N17" s="366"/>
      <c r="O17" s="366"/>
    </row>
    <row r="18" spans="1:15" ht="15" customHeight="1" x14ac:dyDescent="0.2">
      <c r="B18" s="368" t="s">
        <v>43</v>
      </c>
      <c r="C18" s="375">
        <v>169.59047801147219</v>
      </c>
      <c r="D18" s="370">
        <v>0.39873924393547089</v>
      </c>
      <c r="E18" s="377">
        <v>295.54311475409816</v>
      </c>
      <c r="F18" s="373">
        <v>0.45237613267391369</v>
      </c>
      <c r="G18" s="377">
        <v>463.99462499999993</v>
      </c>
      <c r="H18" s="373">
        <v>0.53738952675670093</v>
      </c>
      <c r="I18" s="366"/>
      <c r="J18" s="366"/>
      <c r="K18" s="366"/>
      <c r="L18" s="366"/>
      <c r="M18" s="366"/>
      <c r="N18" s="366"/>
      <c r="O18" s="366"/>
    </row>
    <row r="19" spans="1:15" ht="15" customHeight="1" x14ac:dyDescent="0.2">
      <c r="B19" s="368" t="s">
        <v>44</v>
      </c>
      <c r="C19" s="375">
        <v>221.44959075907616</v>
      </c>
      <c r="D19" s="370">
        <v>0.13969374248592351</v>
      </c>
      <c r="E19" s="377">
        <v>288.86110678772644</v>
      </c>
      <c r="F19" s="373">
        <v>0.18706157612774305</v>
      </c>
      <c r="G19" s="377">
        <v>501.47698005698027</v>
      </c>
      <c r="H19" s="373">
        <v>0.17983415252237012</v>
      </c>
      <c r="I19" s="366"/>
      <c r="J19" s="366"/>
      <c r="K19" s="366"/>
      <c r="L19" s="366"/>
      <c r="M19" s="366"/>
      <c r="N19" s="366"/>
      <c r="O19" s="366"/>
    </row>
    <row r="20" spans="1:15" ht="15" customHeight="1" x14ac:dyDescent="0.2">
      <c r="B20" s="368" t="s">
        <v>6</v>
      </c>
      <c r="C20" s="375">
        <v>278.54733183496552</v>
      </c>
      <c r="D20" s="370">
        <v>0.15041974518522233</v>
      </c>
      <c r="E20" s="377">
        <v>429.38866202836493</v>
      </c>
      <c r="F20" s="373">
        <v>0.16964111251945943</v>
      </c>
      <c r="G20" s="440">
        <v>756.24767630644317</v>
      </c>
      <c r="H20" s="373">
        <v>0.18707707488533873</v>
      </c>
      <c r="I20" s="366"/>
      <c r="J20" s="366"/>
      <c r="K20" s="366"/>
      <c r="L20" s="366"/>
      <c r="M20" s="366"/>
      <c r="N20" s="366"/>
      <c r="O20" s="366"/>
    </row>
    <row r="21" spans="1:15" ht="15" customHeight="1" x14ac:dyDescent="0.2">
      <c r="B21" s="368" t="s">
        <v>5</v>
      </c>
      <c r="C21" s="375">
        <v>191.20036548377175</v>
      </c>
      <c r="D21" s="370">
        <v>0.31600094261836448</v>
      </c>
      <c r="E21" s="377">
        <v>347.48762520574633</v>
      </c>
      <c r="F21" s="373">
        <v>0.27770767501522498</v>
      </c>
      <c r="G21" s="377">
        <v>605.5081342578062</v>
      </c>
      <c r="H21" s="373">
        <v>0.26695217693318024</v>
      </c>
      <c r="I21" s="366"/>
      <c r="J21" s="366"/>
      <c r="K21" s="366"/>
      <c r="L21" s="366"/>
      <c r="M21" s="366"/>
      <c r="N21" s="366"/>
      <c r="O21" s="366"/>
    </row>
    <row r="22" spans="1:15" ht="15" customHeight="1" x14ac:dyDescent="0.2">
      <c r="B22" s="368" t="s">
        <v>38</v>
      </c>
      <c r="C22" s="375">
        <v>185.02299077733866</v>
      </c>
      <c r="D22" s="370">
        <v>0.38595211760066722</v>
      </c>
      <c r="E22" s="377">
        <v>237.08794405594418</v>
      </c>
      <c r="F22" s="373">
        <v>0.41094170897404458</v>
      </c>
      <c r="G22" s="377">
        <v>377.67868735083454</v>
      </c>
      <c r="H22" s="373">
        <v>0.43972112111905071</v>
      </c>
      <c r="I22" s="366"/>
      <c r="J22" s="366"/>
      <c r="K22" s="366"/>
      <c r="L22" s="366"/>
      <c r="M22" s="366"/>
      <c r="N22" s="366"/>
      <c r="O22" s="366"/>
    </row>
    <row r="23" spans="1:15" ht="15" customHeight="1" x14ac:dyDescent="0.2">
      <c r="B23" s="368" t="s">
        <v>45</v>
      </c>
      <c r="C23" s="375">
        <v>303.80828922495277</v>
      </c>
      <c r="D23" s="370">
        <v>4.2786213050869049E-2</v>
      </c>
      <c r="E23" s="377">
        <v>325.72287573964445</v>
      </c>
      <c r="F23" s="373">
        <v>0.15125820709640431</v>
      </c>
      <c r="G23" s="377">
        <v>480.81815476189865</v>
      </c>
      <c r="H23" s="373">
        <v>0.26355753300147861</v>
      </c>
      <c r="I23" s="366"/>
      <c r="J23" s="366"/>
      <c r="K23" s="366"/>
      <c r="L23" s="366"/>
      <c r="M23" s="366"/>
      <c r="N23" s="366"/>
      <c r="O23" s="366"/>
    </row>
    <row r="24" spans="1:15" ht="15" customHeight="1" x14ac:dyDescent="0.2">
      <c r="B24" s="368" t="s">
        <v>46</v>
      </c>
      <c r="C24" s="375">
        <v>124.5625</v>
      </c>
      <c r="D24" s="370">
        <v>0.32992056152772875</v>
      </c>
      <c r="E24" s="377">
        <v>125.24230769230773</v>
      </c>
      <c r="F24" s="373">
        <v>0.41151065712901547</v>
      </c>
      <c r="G24" s="377">
        <v>457.33333333333331</v>
      </c>
      <c r="H24" s="373">
        <v>7.7039126890517257E-2</v>
      </c>
      <c r="I24" s="366"/>
      <c r="J24" s="366"/>
      <c r="K24" s="366"/>
      <c r="L24" s="366"/>
      <c r="M24" s="366"/>
      <c r="N24" s="366"/>
      <c r="O24" s="366"/>
    </row>
    <row r="25" spans="1:15" ht="15" customHeight="1" x14ac:dyDescent="0.2">
      <c r="B25" s="368" t="s">
        <v>47</v>
      </c>
      <c r="C25" s="375">
        <v>233.68132034632023</v>
      </c>
      <c r="D25" s="370">
        <v>0.35040728001789057</v>
      </c>
      <c r="E25" s="377">
        <v>482.76527301091943</v>
      </c>
      <c r="F25" s="373">
        <v>0.26821889960932754</v>
      </c>
      <c r="G25" s="377">
        <v>564.26267260579118</v>
      </c>
      <c r="H25" s="373">
        <v>0.26307200463193531</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230.07306091915265</v>
      </c>
      <c r="D29" s="371">
        <v>0.34232397784497548</v>
      </c>
      <c r="E29" s="378">
        <v>358.93279024339597</v>
      </c>
      <c r="F29" s="374">
        <v>0.38176972836744305</v>
      </c>
      <c r="G29" s="378">
        <v>581.05524429430898</v>
      </c>
      <c r="H29" s="374">
        <v>0.36120050255421637</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91" t="s">
        <v>300</v>
      </c>
      <c r="C32" s="1191"/>
      <c r="D32" s="1191"/>
      <c r="E32" s="1191"/>
      <c r="F32" s="1191"/>
      <c r="G32" s="1191"/>
      <c r="H32" s="1191"/>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24" customHeight="1" x14ac:dyDescent="0.25">
      <c r="A3" s="866"/>
      <c r="B3" s="1045" t="s">
        <v>380</v>
      </c>
      <c r="C3" s="1045"/>
      <c r="D3" s="1045"/>
      <c r="E3" s="1045"/>
      <c r="F3" s="1045"/>
      <c r="G3" s="1045"/>
      <c r="H3" s="1045"/>
      <c r="I3" s="1045"/>
      <c r="J3" s="1045"/>
      <c r="K3" s="1045"/>
      <c r="L3" s="1045"/>
      <c r="M3" s="1045"/>
      <c r="N3" s="1045"/>
      <c r="O3" s="1045"/>
      <c r="P3" s="1045"/>
      <c r="Q3" s="1045"/>
      <c r="R3" s="1045"/>
    </row>
    <row r="5" spans="1:21" x14ac:dyDescent="0.25">
      <c r="B5" s="869"/>
      <c r="C5" s="1041" t="s">
        <v>377</v>
      </c>
      <c r="D5" s="1041"/>
      <c r="E5" s="1041"/>
      <c r="F5" s="1041"/>
      <c r="G5" s="1041"/>
      <c r="H5" s="1041"/>
      <c r="I5" s="1041"/>
      <c r="J5" s="1041" t="s">
        <v>351</v>
      </c>
      <c r="K5" s="1041"/>
      <c r="L5" s="1041"/>
      <c r="M5" s="1041"/>
      <c r="N5" s="1041"/>
      <c r="O5" s="1041"/>
      <c r="P5" s="1041"/>
      <c r="Q5" s="1041"/>
      <c r="R5" s="1041"/>
      <c r="S5" s="1041"/>
    </row>
    <row r="6" spans="1:21" ht="21" customHeight="1" x14ac:dyDescent="0.25">
      <c r="B6" s="869"/>
      <c r="C6" s="1042"/>
      <c r="D6" s="1042"/>
      <c r="E6" s="1042"/>
      <c r="F6" s="1042"/>
      <c r="G6" s="1042"/>
      <c r="H6" s="1042"/>
      <c r="I6" s="1042"/>
      <c r="J6" s="1042">
        <v>43830</v>
      </c>
      <c r="K6" s="1043"/>
      <c r="L6" s="1044">
        <v>44196</v>
      </c>
      <c r="M6" s="1044"/>
      <c r="N6" s="1044">
        <v>44561</v>
      </c>
      <c r="O6" s="1044"/>
      <c r="P6" s="1044">
        <v>44926</v>
      </c>
      <c r="Q6" s="1044"/>
      <c r="R6" s="1044">
        <f>EVO_sol!R6</f>
        <v>45260</v>
      </c>
      <c r="S6" s="1044"/>
    </row>
    <row r="7" spans="1:21" x14ac:dyDescent="0.25">
      <c r="B7" s="938"/>
      <c r="C7" s="871">
        <v>43465</v>
      </c>
      <c r="D7" s="871">
        <v>43830</v>
      </c>
      <c r="E7" s="871">
        <v>44196</v>
      </c>
      <c r="F7" s="871">
        <v>44561</v>
      </c>
      <c r="G7" s="871">
        <f>[2]EVO!G7</f>
        <v>44926</v>
      </c>
      <c r="H7" s="871">
        <f>EVO!H7</f>
        <v>45260</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212243</v>
      </c>
      <c r="D8" s="917">
        <v>220375</v>
      </c>
      <c r="E8" s="917">
        <v>228555</v>
      </c>
      <c r="F8" s="917">
        <v>257227</v>
      </c>
      <c r="G8" s="917">
        <v>270632</v>
      </c>
      <c r="H8" s="917">
        <v>281863</v>
      </c>
      <c r="I8" s="882"/>
      <c r="J8" s="918">
        <v>3.8314573389935047E-2</v>
      </c>
      <c r="K8" s="917">
        <v>8132</v>
      </c>
      <c r="L8" s="919">
        <v>3.7118547929665402E-2</v>
      </c>
      <c r="M8" s="920">
        <v>8180</v>
      </c>
      <c r="N8" s="919">
        <v>0.12544901664807151</v>
      </c>
      <c r="O8" s="920">
        <v>28672</v>
      </c>
      <c r="P8" s="919">
        <v>5.2113502859342242E-2</v>
      </c>
      <c r="Q8" s="920">
        <f>G8-F8</f>
        <v>13405</v>
      </c>
      <c r="R8" s="921">
        <f>[1]Cuadro_CCAA2!N80</f>
        <v>4.8776948436116241E-2</v>
      </c>
      <c r="S8" s="920">
        <f>[1]Cuadro_CCAA2!O80</f>
        <v>13109</v>
      </c>
    </row>
    <row r="9" spans="1:21" x14ac:dyDescent="0.25">
      <c r="B9" s="939" t="s">
        <v>10</v>
      </c>
      <c r="C9" s="887">
        <v>29146</v>
      </c>
      <c r="D9" s="887">
        <v>32952</v>
      </c>
      <c r="E9" s="887">
        <v>31533</v>
      </c>
      <c r="F9" s="887">
        <v>35145</v>
      </c>
      <c r="G9" s="887">
        <v>37547</v>
      </c>
      <c r="H9" s="887">
        <v>40121</v>
      </c>
      <c r="I9" s="888"/>
      <c r="J9" s="889">
        <v>0.13058395663212785</v>
      </c>
      <c r="K9" s="887">
        <v>3806</v>
      </c>
      <c r="L9" s="892">
        <v>-4.3062636562272383E-2</v>
      </c>
      <c r="M9" s="890">
        <v>-1419</v>
      </c>
      <c r="N9" s="892">
        <v>0.11454666539815439</v>
      </c>
      <c r="O9" s="890">
        <v>3612</v>
      </c>
      <c r="P9" s="892">
        <v>6.8345426091904971E-2</v>
      </c>
      <c r="Q9" s="890">
        <f t="shared" ref="Q9:Q26" si="0">G9-F9</f>
        <v>2402</v>
      </c>
      <c r="R9" s="891">
        <f>[1]Cuadro_CCAA2!N81</f>
        <v>8.1253705600172532E-2</v>
      </c>
      <c r="S9" s="890">
        <f>[1]Cuadro_CCAA2!O81</f>
        <v>3015</v>
      </c>
    </row>
    <row r="10" spans="1:21" x14ac:dyDescent="0.25">
      <c r="B10" s="939" t="s">
        <v>40</v>
      </c>
      <c r="C10" s="887">
        <v>22049</v>
      </c>
      <c r="D10" s="887">
        <v>21083</v>
      </c>
      <c r="E10" s="887">
        <v>24199</v>
      </c>
      <c r="F10" s="887">
        <v>27700</v>
      </c>
      <c r="G10" s="887">
        <v>28977</v>
      </c>
      <c r="H10" s="887">
        <v>30849</v>
      </c>
      <c r="I10" s="888"/>
      <c r="J10" s="889">
        <v>-4.3811510726110003E-2</v>
      </c>
      <c r="K10" s="887">
        <v>-966</v>
      </c>
      <c r="L10" s="892">
        <v>0.14779680311151155</v>
      </c>
      <c r="M10" s="890">
        <v>3116</v>
      </c>
      <c r="N10" s="892">
        <v>0.14467539980990951</v>
      </c>
      <c r="O10" s="890">
        <v>3501</v>
      </c>
      <c r="P10" s="892">
        <v>4.6101083032491053E-2</v>
      </c>
      <c r="Q10" s="890">
        <f t="shared" si="0"/>
        <v>1277</v>
      </c>
      <c r="R10" s="891">
        <f>[1]Cuadro_CCAA2!N82</f>
        <v>7.3046018991964834E-2</v>
      </c>
      <c r="S10" s="890">
        <f>[1]Cuadro_CCAA2!O82</f>
        <v>2100</v>
      </c>
    </row>
    <row r="11" spans="1:21" x14ac:dyDescent="0.25">
      <c r="B11" s="939" t="s">
        <v>41</v>
      </c>
      <c r="C11" s="887">
        <v>17328</v>
      </c>
      <c r="D11" s="887">
        <v>20674</v>
      </c>
      <c r="E11" s="887">
        <v>23074</v>
      </c>
      <c r="F11" s="887">
        <v>24476</v>
      </c>
      <c r="G11" s="887">
        <v>26198</v>
      </c>
      <c r="H11" s="887">
        <v>29118</v>
      </c>
      <c r="I11" s="888"/>
      <c r="J11" s="889">
        <v>0.19309787626962138</v>
      </c>
      <c r="K11" s="887">
        <v>3346</v>
      </c>
      <c r="L11" s="892">
        <v>0.11608783979878101</v>
      </c>
      <c r="M11" s="890">
        <v>2400</v>
      </c>
      <c r="N11" s="892">
        <v>6.0761029730432625E-2</v>
      </c>
      <c r="O11" s="890">
        <v>1402</v>
      </c>
      <c r="P11" s="892">
        <v>7.0354633109985354E-2</v>
      </c>
      <c r="Q11" s="890">
        <f t="shared" si="0"/>
        <v>1722</v>
      </c>
      <c r="R11" s="891">
        <f>[1]Cuadro_CCAA2!N83</f>
        <v>0.12294639413806396</v>
      </c>
      <c r="S11" s="890">
        <f>[1]Cuadro_CCAA2!O83</f>
        <v>3188</v>
      </c>
    </row>
    <row r="12" spans="1:21" x14ac:dyDescent="0.25">
      <c r="B12" s="939" t="s">
        <v>9</v>
      </c>
      <c r="C12" s="887">
        <v>21638</v>
      </c>
      <c r="D12" s="887">
        <v>23390</v>
      </c>
      <c r="E12" s="887">
        <v>25070</v>
      </c>
      <c r="F12" s="887">
        <v>26787</v>
      </c>
      <c r="G12" s="887">
        <v>34697</v>
      </c>
      <c r="H12" s="887">
        <v>40343</v>
      </c>
      <c r="I12" s="888"/>
      <c r="J12" s="889">
        <v>8.0968666235326836E-2</v>
      </c>
      <c r="K12" s="887">
        <v>1752</v>
      </c>
      <c r="L12" s="892">
        <v>7.1825566481402259E-2</v>
      </c>
      <c r="M12" s="890">
        <v>1680</v>
      </c>
      <c r="N12" s="892">
        <v>6.8488232947746308E-2</v>
      </c>
      <c r="O12" s="890">
        <v>1717</v>
      </c>
      <c r="P12" s="892">
        <v>0.29529249262702062</v>
      </c>
      <c r="Q12" s="890">
        <f t="shared" si="0"/>
        <v>7910</v>
      </c>
      <c r="R12" s="891">
        <f>[1]Cuadro_CCAA2!N84</f>
        <v>0.19343864631404561</v>
      </c>
      <c r="S12" s="890">
        <f>[1]Cuadro_CCAA2!O84</f>
        <v>6539</v>
      </c>
      <c r="U12" s="922"/>
    </row>
    <row r="13" spans="1:21" x14ac:dyDescent="0.25">
      <c r="B13" s="939" t="s">
        <v>8</v>
      </c>
      <c r="C13" s="887">
        <v>15734</v>
      </c>
      <c r="D13" s="887">
        <v>17179</v>
      </c>
      <c r="E13" s="887">
        <v>17123</v>
      </c>
      <c r="F13" s="887">
        <v>17369</v>
      </c>
      <c r="G13" s="887">
        <v>17553</v>
      </c>
      <c r="H13" s="887">
        <v>17282</v>
      </c>
      <c r="I13" s="888"/>
      <c r="J13" s="889">
        <v>9.1839328841998302E-2</v>
      </c>
      <c r="K13" s="887">
        <v>1445</v>
      </c>
      <c r="L13" s="892">
        <v>-3.2597939344548577E-3</v>
      </c>
      <c r="M13" s="890">
        <v>-56</v>
      </c>
      <c r="N13" s="892">
        <v>1.4366641359574883E-2</v>
      </c>
      <c r="O13" s="890">
        <v>246</v>
      </c>
      <c r="P13" s="892">
        <v>1.0593586274396882E-2</v>
      </c>
      <c r="Q13" s="890">
        <f t="shared" si="0"/>
        <v>184</v>
      </c>
      <c r="R13" s="891">
        <f>[1]Cuadro_CCAA2!N85</f>
        <v>-1.7454090624822283E-2</v>
      </c>
      <c r="S13" s="890">
        <f>[1]Cuadro_CCAA2!O85</f>
        <v>-307</v>
      </c>
      <c r="U13" s="922"/>
    </row>
    <row r="14" spans="1:21" x14ac:dyDescent="0.25">
      <c r="B14" s="939" t="s">
        <v>7</v>
      </c>
      <c r="C14" s="887">
        <v>93374</v>
      </c>
      <c r="D14" s="887">
        <v>104776</v>
      </c>
      <c r="E14" s="887">
        <v>105589</v>
      </c>
      <c r="F14" s="887">
        <v>108712</v>
      </c>
      <c r="G14" s="887">
        <v>114173</v>
      </c>
      <c r="H14" s="887">
        <v>121749</v>
      </c>
      <c r="I14" s="888"/>
      <c r="J14" s="889">
        <v>0.12211108017221073</v>
      </c>
      <c r="K14" s="887">
        <v>11402</v>
      </c>
      <c r="L14" s="892">
        <v>7.7594105520348844E-3</v>
      </c>
      <c r="M14" s="890">
        <v>813</v>
      </c>
      <c r="N14" s="892">
        <v>2.9576944568089569E-2</v>
      </c>
      <c r="O14" s="890">
        <v>3123</v>
      </c>
      <c r="P14" s="892">
        <v>5.0233644859813076E-2</v>
      </c>
      <c r="Q14" s="890">
        <f t="shared" si="0"/>
        <v>5461</v>
      </c>
      <c r="R14" s="891">
        <f>[1]Cuadro_CCAA2!N86</f>
        <v>6.9380764163372799E-2</v>
      </c>
      <c r="S14" s="890">
        <f>[1]Cuadro_CCAA2!O86</f>
        <v>7899</v>
      </c>
      <c r="U14" s="922"/>
    </row>
    <row r="15" spans="1:21" x14ac:dyDescent="0.25">
      <c r="B15" s="939" t="s">
        <v>43</v>
      </c>
      <c r="C15" s="887">
        <v>57838</v>
      </c>
      <c r="D15" s="887">
        <v>62182</v>
      </c>
      <c r="E15" s="887">
        <v>59849</v>
      </c>
      <c r="F15" s="887">
        <v>63814</v>
      </c>
      <c r="G15" s="887">
        <v>67338</v>
      </c>
      <c r="H15" s="887">
        <v>71826</v>
      </c>
      <c r="I15" s="888"/>
      <c r="J15" s="889">
        <v>7.5106331477575283E-2</v>
      </c>
      <c r="K15" s="887">
        <v>4344</v>
      </c>
      <c r="L15" s="892">
        <v>-3.7518896143578506E-2</v>
      </c>
      <c r="M15" s="890">
        <v>-2333</v>
      </c>
      <c r="N15" s="892">
        <v>6.6250062657688513E-2</v>
      </c>
      <c r="O15" s="890">
        <v>3965</v>
      </c>
      <c r="P15" s="892">
        <v>5.5222991819976697E-2</v>
      </c>
      <c r="Q15" s="890">
        <f t="shared" si="0"/>
        <v>3524</v>
      </c>
      <c r="R15" s="891">
        <f>[1]Cuadro_CCAA2!N87</f>
        <v>8.3381097469003684E-2</v>
      </c>
      <c r="S15" s="890">
        <f>[1]Cuadro_CCAA2!O87</f>
        <v>5528</v>
      </c>
      <c r="U15" s="922"/>
    </row>
    <row r="16" spans="1:21" x14ac:dyDescent="0.25">
      <c r="B16" s="939" t="s">
        <v>44</v>
      </c>
      <c r="C16" s="887">
        <v>155037</v>
      </c>
      <c r="D16" s="887">
        <v>163730</v>
      </c>
      <c r="E16" s="887">
        <v>156934</v>
      </c>
      <c r="F16" s="887">
        <v>166875</v>
      </c>
      <c r="G16" s="887">
        <v>187874</v>
      </c>
      <c r="H16" s="887">
        <v>202264</v>
      </c>
      <c r="I16" s="888"/>
      <c r="J16" s="889">
        <v>5.6070486400020547E-2</v>
      </c>
      <c r="K16" s="887">
        <v>8693</v>
      </c>
      <c r="L16" s="892">
        <v>-4.1507359677517841E-2</v>
      </c>
      <c r="M16" s="890">
        <v>-6796</v>
      </c>
      <c r="N16" s="892">
        <v>6.3345100488103379E-2</v>
      </c>
      <c r="O16" s="890">
        <v>9941</v>
      </c>
      <c r="P16" s="892">
        <v>0.12583670411985026</v>
      </c>
      <c r="Q16" s="890">
        <f t="shared" si="0"/>
        <v>20999</v>
      </c>
      <c r="R16" s="891">
        <f>[1]Cuadro_CCAA2!N88</f>
        <v>8.5823800039725784E-2</v>
      </c>
      <c r="S16" s="890">
        <f>[1]Cuadro_CCAA2!O88</f>
        <v>15987</v>
      </c>
      <c r="U16" s="922"/>
    </row>
    <row r="17" spans="2:23" x14ac:dyDescent="0.25">
      <c r="B17" s="939" t="s">
        <v>6</v>
      </c>
      <c r="C17" s="887">
        <v>74354</v>
      </c>
      <c r="D17" s="887">
        <v>88242</v>
      </c>
      <c r="E17" s="887">
        <v>102104</v>
      </c>
      <c r="F17" s="887">
        <v>117265</v>
      </c>
      <c r="G17" s="887">
        <v>133839</v>
      </c>
      <c r="H17" s="887">
        <v>144169</v>
      </c>
      <c r="I17" s="888"/>
      <c r="J17" s="889">
        <v>0.18678215025418932</v>
      </c>
      <c r="K17" s="887">
        <v>13888</v>
      </c>
      <c r="L17" s="892">
        <v>0.15709072777135602</v>
      </c>
      <c r="M17" s="890">
        <v>13862</v>
      </c>
      <c r="N17" s="892">
        <v>0.14848585755700072</v>
      </c>
      <c r="O17" s="890">
        <v>15161</v>
      </c>
      <c r="P17" s="892">
        <v>0.14133799513921463</v>
      </c>
      <c r="Q17" s="890">
        <f t="shared" si="0"/>
        <v>16574</v>
      </c>
      <c r="R17" s="891">
        <f>[1]Cuadro_CCAA2!N89</f>
        <v>9.5883850860856601E-2</v>
      </c>
      <c r="S17" s="890">
        <f>[1]Cuadro_CCAA2!O89</f>
        <v>12614</v>
      </c>
      <c r="U17" s="922"/>
    </row>
    <row r="18" spans="2:23" x14ac:dyDescent="0.25">
      <c r="B18" s="939" t="s">
        <v>5</v>
      </c>
      <c r="C18" s="887">
        <v>29189</v>
      </c>
      <c r="D18" s="887">
        <v>28237</v>
      </c>
      <c r="E18" s="887">
        <v>29065</v>
      </c>
      <c r="F18" s="887">
        <v>31070</v>
      </c>
      <c r="G18" s="887">
        <v>32795</v>
      </c>
      <c r="H18" s="887">
        <v>35080</v>
      </c>
      <c r="I18" s="888"/>
      <c r="J18" s="889">
        <v>-3.2615026208503206E-2</v>
      </c>
      <c r="K18" s="887">
        <v>-952</v>
      </c>
      <c r="L18" s="892">
        <v>2.9323228388284939E-2</v>
      </c>
      <c r="M18" s="890">
        <v>828</v>
      </c>
      <c r="N18" s="892">
        <v>6.8983313263375257E-2</v>
      </c>
      <c r="O18" s="890">
        <v>2005</v>
      </c>
      <c r="P18" s="892">
        <v>5.551979401351792E-2</v>
      </c>
      <c r="Q18" s="890">
        <f t="shared" si="0"/>
        <v>1725</v>
      </c>
      <c r="R18" s="891">
        <f>[1]Cuadro_CCAA2!N90</f>
        <v>9.2562601220879559E-2</v>
      </c>
      <c r="S18" s="890">
        <f>[1]Cuadro_CCAA2!O90</f>
        <v>2972</v>
      </c>
      <c r="U18" s="922"/>
    </row>
    <row r="19" spans="2:23" x14ac:dyDescent="0.25">
      <c r="B19" s="939" t="s">
        <v>38</v>
      </c>
      <c r="C19" s="887">
        <v>60099</v>
      </c>
      <c r="D19" s="887">
        <v>61636</v>
      </c>
      <c r="E19" s="887">
        <v>62544</v>
      </c>
      <c r="F19" s="887">
        <v>65061</v>
      </c>
      <c r="G19" s="887">
        <v>68103</v>
      </c>
      <c r="H19" s="887">
        <v>73482</v>
      </c>
      <c r="I19" s="888"/>
      <c r="J19" s="889">
        <v>2.5574468793158056E-2</v>
      </c>
      <c r="K19" s="887">
        <v>1537</v>
      </c>
      <c r="L19" s="892">
        <v>1.4731650334220303E-2</v>
      </c>
      <c r="M19" s="890">
        <v>908</v>
      </c>
      <c r="N19" s="892">
        <v>4.0243668457405901E-2</v>
      </c>
      <c r="O19" s="890">
        <v>2517</v>
      </c>
      <c r="P19" s="892">
        <v>4.6756121178586296E-2</v>
      </c>
      <c r="Q19" s="890">
        <f t="shared" si="0"/>
        <v>3042</v>
      </c>
      <c r="R19" s="891">
        <f>[1]Cuadro_CCAA2!N91</f>
        <v>8.8767391207716484E-2</v>
      </c>
      <c r="S19" s="890">
        <f>[1]Cuadro_CCAA2!O91</f>
        <v>5991</v>
      </c>
      <c r="U19" s="922"/>
    </row>
    <row r="20" spans="2:23" x14ac:dyDescent="0.25">
      <c r="B20" s="939" t="s">
        <v>45</v>
      </c>
      <c r="C20" s="887">
        <v>141699</v>
      </c>
      <c r="D20" s="887">
        <v>143622</v>
      </c>
      <c r="E20" s="887">
        <v>133442</v>
      </c>
      <c r="F20" s="887">
        <v>152686</v>
      </c>
      <c r="G20" s="887">
        <v>163762</v>
      </c>
      <c r="H20" s="887">
        <v>176545</v>
      </c>
      <c r="I20" s="888"/>
      <c r="J20" s="889">
        <v>1.3571020261258004E-2</v>
      </c>
      <c r="K20" s="887">
        <v>1923</v>
      </c>
      <c r="L20" s="892">
        <v>-7.0880505772096147E-2</v>
      </c>
      <c r="M20" s="890">
        <v>-10180</v>
      </c>
      <c r="N20" s="892">
        <v>0.14421246683952571</v>
      </c>
      <c r="O20" s="890">
        <v>19244</v>
      </c>
      <c r="P20" s="892">
        <v>7.2541031921721677E-2</v>
      </c>
      <c r="Q20" s="890">
        <f t="shared" si="0"/>
        <v>11076</v>
      </c>
      <c r="R20" s="891">
        <f>[1]Cuadro_CCAA2!N92</f>
        <v>8.8292586702173548E-2</v>
      </c>
      <c r="S20" s="890">
        <f>[1]Cuadro_CCAA2!O92</f>
        <v>14323</v>
      </c>
      <c r="U20" s="922"/>
    </row>
    <row r="21" spans="2:23" x14ac:dyDescent="0.25">
      <c r="B21" s="939" t="s">
        <v>46</v>
      </c>
      <c r="C21" s="887">
        <v>34999</v>
      </c>
      <c r="D21" s="887">
        <v>35054</v>
      </c>
      <c r="E21" s="887">
        <v>35294</v>
      </c>
      <c r="F21" s="887">
        <v>37047</v>
      </c>
      <c r="G21" s="887">
        <v>37762</v>
      </c>
      <c r="H21" s="887">
        <v>40250</v>
      </c>
      <c r="I21" s="888"/>
      <c r="J21" s="889">
        <v>1.571473470670659E-3</v>
      </c>
      <c r="K21" s="887">
        <v>55</v>
      </c>
      <c r="L21" s="892">
        <v>6.8465795629599757E-3</v>
      </c>
      <c r="M21" s="890">
        <v>240</v>
      </c>
      <c r="N21" s="892">
        <v>4.9668498894996249E-2</v>
      </c>
      <c r="O21" s="890">
        <v>1753</v>
      </c>
      <c r="P21" s="892">
        <v>1.9299808351553427E-2</v>
      </c>
      <c r="Q21" s="890">
        <f t="shared" si="0"/>
        <v>715</v>
      </c>
      <c r="R21" s="891">
        <f>[1]Cuadro_CCAA2!N93</f>
        <v>7.0820474619559537E-2</v>
      </c>
      <c r="S21" s="890">
        <f>[1]Cuadro_CCAA2!O93</f>
        <v>2662</v>
      </c>
      <c r="U21" s="922"/>
    </row>
    <row r="22" spans="2:23" x14ac:dyDescent="0.25">
      <c r="B22" s="939" t="s">
        <v>47</v>
      </c>
      <c r="C22" s="887">
        <v>13668</v>
      </c>
      <c r="D22" s="887">
        <v>13801</v>
      </c>
      <c r="E22" s="887">
        <v>13661</v>
      </c>
      <c r="F22" s="887">
        <v>14164</v>
      </c>
      <c r="G22" s="887">
        <v>15245</v>
      </c>
      <c r="H22" s="887">
        <v>16064</v>
      </c>
      <c r="I22" s="888"/>
      <c r="J22" s="889">
        <v>9.7307579748318052E-3</v>
      </c>
      <c r="K22" s="887">
        <v>133</v>
      </c>
      <c r="L22" s="892">
        <v>-1.0144192449822453E-2</v>
      </c>
      <c r="M22" s="890">
        <v>-140</v>
      </c>
      <c r="N22" s="892">
        <v>3.6820144938145116E-2</v>
      </c>
      <c r="O22" s="890">
        <v>503</v>
      </c>
      <c r="P22" s="892">
        <v>7.6320248517367961E-2</v>
      </c>
      <c r="Q22" s="890">
        <f t="shared" si="0"/>
        <v>1081</v>
      </c>
      <c r="R22" s="891">
        <f>[1]Cuadro_CCAA2!N94</f>
        <v>7.4443181058123198E-2</v>
      </c>
      <c r="S22" s="890">
        <f>[1]Cuadro_CCAA2!O94</f>
        <v>1113</v>
      </c>
      <c r="U22" s="922"/>
    </row>
    <row r="23" spans="2:23" x14ac:dyDescent="0.25">
      <c r="B23" s="939" t="s">
        <v>48</v>
      </c>
      <c r="C23" s="887">
        <v>65017</v>
      </c>
      <c r="D23" s="887">
        <v>67062</v>
      </c>
      <c r="E23" s="887">
        <v>65757</v>
      </c>
      <c r="F23" s="887">
        <v>65741</v>
      </c>
      <c r="G23" s="887">
        <v>65206</v>
      </c>
      <c r="H23" s="887">
        <v>67169</v>
      </c>
      <c r="I23" s="888"/>
      <c r="J23" s="889">
        <v>3.1453312210652618E-2</v>
      </c>
      <c r="K23" s="887">
        <v>2045</v>
      </c>
      <c r="L23" s="892">
        <v>-1.9459604545047915E-2</v>
      </c>
      <c r="M23" s="890">
        <v>-1305</v>
      </c>
      <c r="N23" s="892">
        <v>-2.4332010280270211E-4</v>
      </c>
      <c r="O23" s="890">
        <v>-16</v>
      </c>
      <c r="P23" s="892">
        <v>-8.137996075508469E-3</v>
      </c>
      <c r="Q23" s="890">
        <f t="shared" si="0"/>
        <v>-535</v>
      </c>
      <c r="R23" s="891">
        <f>[1]Cuadro_CCAA2!N95</f>
        <v>2.9788734553705565E-2</v>
      </c>
      <c r="S23" s="890">
        <f>[1]Cuadro_CCAA2!O95</f>
        <v>1943</v>
      </c>
      <c r="U23" s="922"/>
    </row>
    <row r="24" spans="2:23" x14ac:dyDescent="0.25">
      <c r="B24" s="939" t="s">
        <v>49</v>
      </c>
      <c r="C24" s="887">
        <v>8100</v>
      </c>
      <c r="D24" s="887">
        <v>8282</v>
      </c>
      <c r="E24" s="887">
        <v>7638</v>
      </c>
      <c r="F24" s="887">
        <v>8004</v>
      </c>
      <c r="G24" s="887">
        <v>8548</v>
      </c>
      <c r="H24" s="887">
        <v>9144</v>
      </c>
      <c r="I24" s="888"/>
      <c r="J24" s="889">
        <v>2.246913580246912E-2</v>
      </c>
      <c r="K24" s="887">
        <v>182</v>
      </c>
      <c r="L24" s="892">
        <v>-7.7758995411736254E-2</v>
      </c>
      <c r="M24" s="890">
        <v>-644</v>
      </c>
      <c r="N24" s="892">
        <v>4.7918303220738423E-2</v>
      </c>
      <c r="O24" s="890">
        <v>366</v>
      </c>
      <c r="P24" s="892">
        <v>6.7966016991504175E-2</v>
      </c>
      <c r="Q24" s="890">
        <f t="shared" si="0"/>
        <v>544</v>
      </c>
      <c r="R24" s="891">
        <f>[1]Cuadro_CCAA2!N96</f>
        <v>6.959878348344839E-2</v>
      </c>
      <c r="S24" s="890">
        <f>[1]Cuadro_CCAA2!O96</f>
        <v>595</v>
      </c>
      <c r="U24" s="922"/>
    </row>
    <row r="25" spans="2:23" x14ac:dyDescent="0.25">
      <c r="B25" s="940" t="s">
        <v>4</v>
      </c>
      <c r="C25" s="903">
        <v>2763</v>
      </c>
      <c r="D25" s="903">
        <v>2906</v>
      </c>
      <c r="E25" s="903">
        <v>2799</v>
      </c>
      <c r="F25" s="903">
        <v>2999</v>
      </c>
      <c r="G25" s="903">
        <v>3188</v>
      </c>
      <c r="H25" s="903">
        <v>3379</v>
      </c>
      <c r="I25" s="904"/>
      <c r="J25" s="906">
        <v>5.1755338400289563E-2</v>
      </c>
      <c r="K25" s="903">
        <v>143</v>
      </c>
      <c r="L25" s="909">
        <v>-3.6820371644872729E-2</v>
      </c>
      <c r="M25" s="907">
        <v>-107</v>
      </c>
      <c r="N25" s="909">
        <v>7.1454090746695176E-2</v>
      </c>
      <c r="O25" s="907">
        <v>200</v>
      </c>
      <c r="P25" s="909">
        <v>6.302100700233404E-2</v>
      </c>
      <c r="Q25" s="907">
        <f t="shared" si="0"/>
        <v>189</v>
      </c>
      <c r="R25" s="908">
        <f>[1]Cuadro_CCAA2!P99</f>
        <v>8.8595360824742286E-2</v>
      </c>
      <c r="S25" s="907">
        <f>[1]Cuadro_CCAA2!O97+[1]Cuadro_CCAA2!O98</f>
        <v>275</v>
      </c>
      <c r="U25" s="922"/>
      <c r="V25" s="922"/>
      <c r="W25" s="930"/>
    </row>
    <row r="26" spans="2:23" x14ac:dyDescent="0.25">
      <c r="B26" s="872" t="s">
        <v>3</v>
      </c>
      <c r="C26" s="873">
        <v>1054275</v>
      </c>
      <c r="D26" s="873">
        <v>1115183</v>
      </c>
      <c r="E26" s="873">
        <v>1124230</v>
      </c>
      <c r="F26" s="873">
        <v>1222142</v>
      </c>
      <c r="G26" s="873">
        <v>1313437</v>
      </c>
      <c r="H26" s="873">
        <v>1400697</v>
      </c>
      <c r="I26" s="874"/>
      <c r="J26" s="875">
        <v>5.7772402836072212E-2</v>
      </c>
      <c r="K26" s="876">
        <v>60908</v>
      </c>
      <c r="L26" s="877">
        <v>8.1125698652149136E-3</v>
      </c>
      <c r="M26" s="873">
        <v>9047</v>
      </c>
      <c r="N26" s="878">
        <v>8.7092498865890322E-2</v>
      </c>
      <c r="O26" s="879">
        <v>97912</v>
      </c>
      <c r="P26" s="878">
        <v>7.4700812180581222E-2</v>
      </c>
      <c r="Q26" s="879">
        <f t="shared" si="0"/>
        <v>91295</v>
      </c>
      <c r="R26" s="878">
        <f>[1]Cuadro_CCAA2!N99</f>
        <v>7.6506108822112173E-2</v>
      </c>
      <c r="S26" s="879">
        <f t="shared" ref="S26" si="1">SUM(S8:S25)</f>
        <v>99546</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EVO_resolPIA!C8:H8</xm:f>
              <xm:sqref>I8</xm:sqref>
            </x14:sparkline>
            <x14:sparkline>
              <xm:f>EVO_resolPIA!C9:H9</xm:f>
              <xm:sqref>I9</xm:sqref>
            </x14:sparkline>
            <x14:sparkline>
              <xm:f>EVO_resolPIA!C10:H10</xm:f>
              <xm:sqref>I10</xm:sqref>
            </x14:sparkline>
            <x14:sparkline>
              <xm:f>EVO_resolPIA!C11:H11</xm:f>
              <xm:sqref>I11</xm:sqref>
            </x14:sparkline>
            <x14:sparkline>
              <xm:f>EVO_resolPIA!C12:H12</xm:f>
              <xm:sqref>I12</xm:sqref>
            </x14:sparkline>
            <x14:sparkline>
              <xm:f>EVO_resolPIA!C13:H13</xm:f>
              <xm:sqref>I13</xm:sqref>
            </x14:sparkline>
            <x14:sparkline>
              <xm:f>EVO_resolPIA!C14:H14</xm:f>
              <xm:sqref>I14</xm:sqref>
            </x14:sparkline>
            <x14:sparkline>
              <xm:f>EVO_resolPIA!C15:H15</xm:f>
              <xm:sqref>I15</xm:sqref>
            </x14:sparkline>
            <x14:sparkline>
              <xm:f>EVO_resolPIA!C16:H16</xm:f>
              <xm:sqref>I16</xm:sqref>
            </x14:sparkline>
            <x14:sparkline>
              <xm:f>EVO_resolPIA!C17:H17</xm:f>
              <xm:sqref>I17</xm:sqref>
            </x14:sparkline>
            <x14:sparkline>
              <xm:f>EVO_resolPIA!C18:H18</xm:f>
              <xm:sqref>I18</xm:sqref>
            </x14:sparkline>
            <x14:sparkline>
              <xm:f>EVO_resolPIA!C19:H19</xm:f>
              <xm:sqref>I19</xm:sqref>
            </x14:sparkline>
            <x14:sparkline>
              <xm:f>EVO_resolPIA!C20:H20</xm:f>
              <xm:sqref>I20</xm:sqref>
            </x14:sparkline>
            <x14:sparkline>
              <xm:f>EVO_resolPIA!C21:H21</xm:f>
              <xm:sqref>I21</xm:sqref>
            </x14:sparkline>
            <x14:sparkline>
              <xm:f>EVO_resolPIA!C22:H22</xm:f>
              <xm:sqref>I22</xm:sqref>
            </x14:sparkline>
            <x14:sparkline>
              <xm:f>EVO_resolPIA!C23:H23</xm:f>
              <xm:sqref>I23</xm:sqref>
            </x14:sparkline>
            <x14:sparkline>
              <xm:f>EVO_resolPIA!C24:H24</xm:f>
              <xm:sqref>I24</xm:sqref>
            </x14:sparkline>
            <x14:sparkline>
              <xm:f>EVO_resolPIA!C25:H25</xm:f>
              <xm:sqref>I25</xm:sqref>
            </x14:sparkline>
            <x14:sparkline>
              <xm:f>EVO_resolPIA!C26:H26</xm:f>
              <xm:sqref>I26</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R32"/>
  <sheetViews>
    <sheetView zoomScaleNormal="100" workbookViewId="0">
      <selection activeCell="N32" sqref="N32"/>
    </sheetView>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204</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4" t="s">
        <v>466</v>
      </c>
      <c r="C6" s="1184"/>
      <c r="D6" s="1184"/>
      <c r="E6" s="1184"/>
      <c r="F6" s="1184"/>
      <c r="G6" s="1184"/>
      <c r="H6" s="1184"/>
      <c r="I6" s="1184"/>
      <c r="J6" s="389"/>
      <c r="K6" s="389"/>
      <c r="L6" s="389"/>
      <c r="M6" s="362"/>
      <c r="N6" s="362"/>
      <c r="O6" s="362"/>
      <c r="P6" s="362"/>
      <c r="Q6" s="362"/>
      <c r="R6" s="362"/>
    </row>
    <row r="7" spans="1:18" s="7" customFormat="1" ht="15.75" customHeight="1" x14ac:dyDescent="0.2">
      <c r="A7" s="364"/>
      <c r="B7" s="1185" t="str">
        <f>porsaad!B6</f>
        <v>Situación a 30 de noviembre de 2023</v>
      </c>
      <c r="C7" s="1185"/>
      <c r="D7" s="1185"/>
      <c r="E7" s="1185"/>
      <c r="F7" s="1185"/>
      <c r="G7" s="1185"/>
      <c r="H7" s="1185"/>
      <c r="I7" s="1185"/>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2" t="s">
        <v>15</v>
      </c>
      <c r="C9" s="1194" t="s">
        <v>51</v>
      </c>
      <c r="D9" s="1195"/>
      <c r="E9" s="1194" t="s">
        <v>36</v>
      </c>
      <c r="F9" s="1196"/>
      <c r="G9" s="1195" t="s">
        <v>35</v>
      </c>
      <c r="H9" s="1196"/>
      <c r="I9" s="366"/>
      <c r="J9" s="366"/>
      <c r="K9" s="366"/>
      <c r="L9" s="366"/>
      <c r="M9" s="366"/>
      <c r="N9" s="366"/>
      <c r="O9" s="366"/>
    </row>
    <row r="10" spans="1:18" ht="46.5" customHeight="1" x14ac:dyDescent="0.2">
      <c r="B10" s="1193"/>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254.71111111111111</v>
      </c>
      <c r="D11" s="370">
        <v>0.17934866212709716</v>
      </c>
      <c r="E11" s="376">
        <v>383.34432806325026</v>
      </c>
      <c r="F11" s="372">
        <v>0.32484415348398338</v>
      </c>
      <c r="G11" s="376">
        <v>583.68217414143896</v>
      </c>
      <c r="H11" s="372">
        <v>0.18528218422003176</v>
      </c>
      <c r="I11" s="366"/>
      <c r="J11" s="366"/>
      <c r="K11" s="366"/>
      <c r="L11" s="366"/>
      <c r="M11" s="366"/>
      <c r="N11" s="366"/>
      <c r="O11" s="366"/>
    </row>
    <row r="12" spans="1:18" ht="15" customHeight="1" x14ac:dyDescent="0.2">
      <c r="B12" s="368" t="s">
        <v>10</v>
      </c>
      <c r="C12" s="375">
        <v>207.93867924528305</v>
      </c>
      <c r="D12" s="370">
        <v>0.48555124240809994</v>
      </c>
      <c r="E12" s="377">
        <v>322.14101479289928</v>
      </c>
      <c r="F12" s="373">
        <v>0.51220300148400522</v>
      </c>
      <c r="G12" s="377">
        <v>474.23530176415937</v>
      </c>
      <c r="H12" s="373">
        <v>0.41593130382078874</v>
      </c>
      <c r="I12" s="366"/>
      <c r="J12" s="366"/>
      <c r="K12" s="366"/>
      <c r="L12" s="366"/>
      <c r="M12" s="366"/>
      <c r="N12" s="366"/>
      <c r="O12" s="366"/>
    </row>
    <row r="13" spans="1:18" ht="15" customHeight="1" x14ac:dyDescent="0.2">
      <c r="B13" s="368" t="s">
        <v>40</v>
      </c>
      <c r="C13" s="375">
        <v>356.0145454545455</v>
      </c>
      <c r="D13" s="370">
        <v>0.41694532587244754</v>
      </c>
      <c r="E13" s="377">
        <v>394.98274450341461</v>
      </c>
      <c r="F13" s="373">
        <v>0.48099916338328175</v>
      </c>
      <c r="G13" s="377">
        <v>454.95755602241087</v>
      </c>
      <c r="H13" s="373">
        <v>0.44693184308152173</v>
      </c>
      <c r="I13" s="366"/>
      <c r="J13" s="366"/>
      <c r="K13" s="366"/>
      <c r="L13" s="366"/>
      <c r="M13" s="366"/>
      <c r="N13" s="366"/>
      <c r="O13" s="366"/>
    </row>
    <row r="14" spans="1:18" ht="15" customHeight="1" x14ac:dyDescent="0.2">
      <c r="B14" s="368" t="s">
        <v>41</v>
      </c>
      <c r="C14" s="375">
        <v>641.70000000000005</v>
      </c>
      <c r="D14" s="370">
        <v>0</v>
      </c>
      <c r="E14" s="377">
        <v>574.13519345161262</v>
      </c>
      <c r="F14" s="373">
        <v>0.24963001599449272</v>
      </c>
      <c r="G14" s="377">
        <v>567.88477142857175</v>
      </c>
      <c r="H14" s="373">
        <v>0.23713556537271915</v>
      </c>
      <c r="I14" s="366"/>
      <c r="J14" s="366"/>
      <c r="K14" s="366"/>
      <c r="L14" s="366"/>
      <c r="M14" s="366"/>
      <c r="N14" s="366"/>
      <c r="O14" s="366"/>
    </row>
    <row r="15" spans="1:18" ht="15" customHeight="1" x14ac:dyDescent="0.2">
      <c r="B15" s="368" t="s">
        <v>9</v>
      </c>
      <c r="C15" s="375">
        <v>318.8483333333333</v>
      </c>
      <c r="D15" s="370">
        <v>0.6645376816574613</v>
      </c>
      <c r="E15" s="377">
        <v>291.89125468164656</v>
      </c>
      <c r="F15" s="373">
        <v>0.65364458285311156</v>
      </c>
      <c r="G15" s="377">
        <v>482.85457645764535</v>
      </c>
      <c r="H15" s="373">
        <v>0.56193134412710122</v>
      </c>
      <c r="I15" s="366"/>
      <c r="J15" s="366"/>
      <c r="K15" s="366"/>
      <c r="L15" s="366"/>
      <c r="M15" s="366"/>
      <c r="N15" s="366"/>
      <c r="O15" s="366"/>
    </row>
    <row r="16" spans="1:18" ht="15" customHeight="1" x14ac:dyDescent="0.2">
      <c r="B16" s="368" t="s">
        <v>8</v>
      </c>
      <c r="C16" s="375">
        <v>470.66800000000012</v>
      </c>
      <c r="D16" s="370">
        <v>0.56494064177977688</v>
      </c>
      <c r="E16" s="377">
        <v>317.789746835443</v>
      </c>
      <c r="F16" s="373">
        <v>0.48993338012445697</v>
      </c>
      <c r="G16" s="377">
        <v>465.26987654320959</v>
      </c>
      <c r="H16" s="373">
        <v>0.56712112991833818</v>
      </c>
      <c r="I16" s="366"/>
      <c r="J16" s="366"/>
      <c r="K16" s="366"/>
      <c r="L16" s="366"/>
      <c r="M16" s="366"/>
      <c r="N16" s="366"/>
      <c r="O16" s="366"/>
    </row>
    <row r="17" spans="1:15" ht="15" customHeight="1" x14ac:dyDescent="0.2">
      <c r="B17" s="368" t="s">
        <v>7</v>
      </c>
      <c r="C17" s="375" t="s">
        <v>375</v>
      </c>
      <c r="D17" s="370" t="s">
        <v>375</v>
      </c>
      <c r="E17" s="377">
        <v>421.01277736647728</v>
      </c>
      <c r="F17" s="373">
        <v>0.65028331318958443</v>
      </c>
      <c r="G17" s="377">
        <v>571.82148875654275</v>
      </c>
      <c r="H17" s="373">
        <v>0.54384601700901158</v>
      </c>
      <c r="I17" s="366"/>
      <c r="J17" s="366"/>
      <c r="K17" s="366"/>
      <c r="L17" s="366"/>
      <c r="M17" s="366"/>
      <c r="N17" s="366"/>
      <c r="O17" s="366"/>
    </row>
    <row r="18" spans="1:15" ht="15" customHeight="1" x14ac:dyDescent="0.2">
      <c r="B18" s="368" t="s">
        <v>43</v>
      </c>
      <c r="C18" s="375">
        <v>252.1875346274912</v>
      </c>
      <c r="D18" s="370">
        <v>0.41624735390980439</v>
      </c>
      <c r="E18" s="377">
        <v>416.11578538813353</v>
      </c>
      <c r="F18" s="373">
        <v>0.51907322101972042</v>
      </c>
      <c r="G18" s="377">
        <v>483.10446965329692</v>
      </c>
      <c r="H18" s="373">
        <v>0.578833739965256</v>
      </c>
      <c r="I18" s="366"/>
      <c r="J18" s="366"/>
      <c r="K18" s="366"/>
      <c r="L18" s="366"/>
      <c r="M18" s="366"/>
      <c r="N18" s="366"/>
      <c r="O18" s="366"/>
    </row>
    <row r="19" spans="1:15" ht="15" customHeight="1" x14ac:dyDescent="0.2">
      <c r="B19" s="368" t="s">
        <v>44</v>
      </c>
      <c r="C19" s="375">
        <v>522.29999999999995</v>
      </c>
      <c r="D19" s="370">
        <v>0.52195663109067914</v>
      </c>
      <c r="E19" s="377">
        <v>612.80292668953587</v>
      </c>
      <c r="F19" s="373">
        <v>0.29429948895751767</v>
      </c>
      <c r="G19" s="377">
        <v>610.89955788512918</v>
      </c>
      <c r="H19" s="373">
        <v>0.30118125612459107</v>
      </c>
      <c r="I19" s="366"/>
      <c r="J19" s="366"/>
      <c r="K19" s="366"/>
      <c r="L19" s="366"/>
      <c r="M19" s="366"/>
      <c r="N19" s="366"/>
      <c r="O19" s="366"/>
    </row>
    <row r="20" spans="1:15" ht="15" customHeight="1" x14ac:dyDescent="0.2">
      <c r="B20" s="368" t="s">
        <v>6</v>
      </c>
      <c r="C20" s="375">
        <v>1416.0612875536485</v>
      </c>
      <c r="D20" s="370">
        <v>0.3670164013753664</v>
      </c>
      <c r="E20" s="377">
        <v>846.76744829889128</v>
      </c>
      <c r="F20" s="373">
        <v>0.57366490114881086</v>
      </c>
      <c r="G20" s="440">
        <v>869.35340557273605</v>
      </c>
      <c r="H20" s="373">
        <v>0.37357155806840681</v>
      </c>
      <c r="I20" s="366"/>
      <c r="J20" s="366"/>
      <c r="K20" s="366"/>
      <c r="L20" s="366"/>
      <c r="M20" s="366"/>
      <c r="N20" s="366"/>
      <c r="O20" s="366"/>
    </row>
    <row r="21" spans="1:15" ht="15" customHeight="1" x14ac:dyDescent="0.2">
      <c r="B21" s="368" t="s">
        <v>5</v>
      </c>
      <c r="C21" s="375">
        <v>337.41333333333336</v>
      </c>
      <c r="D21" s="370">
        <v>0.54679191819894724</v>
      </c>
      <c r="E21" s="377">
        <v>340.31296236989488</v>
      </c>
      <c r="F21" s="373">
        <v>0.39942664415827805</v>
      </c>
      <c r="G21" s="377">
        <v>483.45061528497234</v>
      </c>
      <c r="H21" s="373">
        <v>0.43545210736707152</v>
      </c>
      <c r="I21" s="366"/>
      <c r="J21" s="366"/>
      <c r="K21" s="366"/>
      <c r="L21" s="366"/>
      <c r="M21" s="366"/>
      <c r="N21" s="366"/>
      <c r="O21" s="366"/>
    </row>
    <row r="22" spans="1:15" ht="15" customHeight="1" x14ac:dyDescent="0.2">
      <c r="B22" s="368" t="s">
        <v>38</v>
      </c>
      <c r="C22" s="375">
        <v>215.98238095238096</v>
      </c>
      <c r="D22" s="370">
        <v>0.41914180710736931</v>
      </c>
      <c r="E22" s="377">
        <v>366.70615924092766</v>
      </c>
      <c r="F22" s="373">
        <v>0.52263965531516132</v>
      </c>
      <c r="G22" s="377">
        <v>393.88816296973084</v>
      </c>
      <c r="H22" s="373">
        <v>0.52549939269352897</v>
      </c>
      <c r="I22" s="366"/>
      <c r="J22" s="366"/>
      <c r="K22" s="366"/>
      <c r="L22" s="366"/>
      <c r="M22" s="366"/>
      <c r="N22" s="366"/>
      <c r="O22" s="366"/>
    </row>
    <row r="23" spans="1:15" ht="15" customHeight="1" x14ac:dyDescent="0.2">
      <c r="B23" s="368" t="s">
        <v>45</v>
      </c>
      <c r="C23" s="375">
        <v>371.27</v>
      </c>
      <c r="D23" s="370">
        <v>0.22005310824546531</v>
      </c>
      <c r="E23" s="377">
        <v>588.33166751744579</v>
      </c>
      <c r="F23" s="373">
        <v>0.25790779555773941</v>
      </c>
      <c r="G23" s="377">
        <v>606.73424475681531</v>
      </c>
      <c r="H23" s="373">
        <v>0.2406683038410885</v>
      </c>
      <c r="I23" s="366"/>
      <c r="J23" s="366"/>
      <c r="K23" s="366"/>
      <c r="L23" s="366"/>
      <c r="M23" s="366"/>
      <c r="N23" s="366"/>
      <c r="O23" s="366"/>
    </row>
    <row r="24" spans="1:15" ht="15" customHeight="1" x14ac:dyDescent="0.2">
      <c r="B24" s="368" t="s">
        <v>46</v>
      </c>
      <c r="C24" s="375">
        <v>170.86</v>
      </c>
      <c r="D24" s="370">
        <v>0</v>
      </c>
      <c r="E24" s="377">
        <v>407.06520958083928</v>
      </c>
      <c r="F24" s="373">
        <v>0.19708134666538632</v>
      </c>
      <c r="G24" s="377">
        <v>693.60766899767407</v>
      </c>
      <c r="H24" s="373">
        <v>0.16711721529994311</v>
      </c>
      <c r="I24" s="366"/>
      <c r="J24" s="366"/>
      <c r="K24" s="366"/>
      <c r="L24" s="366"/>
      <c r="M24" s="366"/>
      <c r="N24" s="366"/>
      <c r="O24" s="366"/>
    </row>
    <row r="25" spans="1:15" ht="15" customHeight="1" x14ac:dyDescent="0.2">
      <c r="B25" s="368" t="s">
        <v>47</v>
      </c>
      <c r="C25" s="375">
        <v>1122.2684615384615</v>
      </c>
      <c r="D25" s="370">
        <v>0.47503884682930131</v>
      </c>
      <c r="E25" s="377">
        <v>702.11792642140574</v>
      </c>
      <c r="F25" s="373">
        <v>0.73795654899162055</v>
      </c>
      <c r="G25" s="377">
        <v>776.91749999999968</v>
      </c>
      <c r="H25" s="373">
        <v>0.57152943888696361</v>
      </c>
      <c r="I25" s="366"/>
      <c r="J25" s="366"/>
      <c r="K25" s="366"/>
      <c r="L25" s="366"/>
      <c r="M25" s="366"/>
      <c r="N25" s="366"/>
      <c r="O25" s="366"/>
    </row>
    <row r="26" spans="1:15" ht="15" customHeight="1" x14ac:dyDescent="0.2">
      <c r="B26" s="368" t="s">
        <v>48</v>
      </c>
      <c r="C26" s="375">
        <v>295.59818181818179</v>
      </c>
      <c r="D26" s="370">
        <v>0.35944053837270579</v>
      </c>
      <c r="E26" s="377">
        <v>648.83517138599314</v>
      </c>
      <c r="F26" s="373">
        <v>0.31886002728131496</v>
      </c>
      <c r="G26" s="377">
        <v>706.97748529411854</v>
      </c>
      <c r="H26" s="373">
        <v>0.3310749140596963</v>
      </c>
      <c r="I26" s="366"/>
      <c r="J26" s="366"/>
      <c r="K26" s="366"/>
      <c r="L26" s="366"/>
      <c r="M26" s="366"/>
      <c r="N26" s="366"/>
      <c r="O26" s="366"/>
    </row>
    <row r="27" spans="1:15" ht="15" customHeight="1" x14ac:dyDescent="0.2">
      <c r="B27" s="368" t="s">
        <v>49</v>
      </c>
      <c r="C27" s="375">
        <v>699.21428571428589</v>
      </c>
      <c r="D27" s="370">
        <v>7.9611064522733643E-2</v>
      </c>
      <c r="E27" s="377">
        <v>691.37156249999941</v>
      </c>
      <c r="F27" s="373">
        <v>0.12019597628014426</v>
      </c>
      <c r="G27" s="377">
        <v>700.75498881431872</v>
      </c>
      <c r="H27" s="373">
        <v>8.067609753867741E-2</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468.94777174749788</v>
      </c>
      <c r="D29" s="371">
        <v>1.0875281732282156</v>
      </c>
      <c r="E29" s="378">
        <v>500.78363955927546</v>
      </c>
      <c r="F29" s="374">
        <v>0.56410916379770182</v>
      </c>
      <c r="G29" s="378">
        <v>574.17118736118016</v>
      </c>
      <c r="H29" s="374">
        <v>0.45469648209585695</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91" t="s">
        <v>300</v>
      </c>
      <c r="C32" s="1191"/>
      <c r="D32" s="1191"/>
      <c r="E32" s="1191"/>
      <c r="F32" s="1191"/>
      <c r="G32" s="1191"/>
      <c r="H32" s="1191"/>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R32"/>
  <sheetViews>
    <sheetView zoomScaleNormal="100" workbookViewId="0">
      <selection activeCell="G29" activeCellId="2" sqref="C29 E29 G29"/>
    </sheetView>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205</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4" t="s">
        <v>465</v>
      </c>
      <c r="C6" s="1184"/>
      <c r="D6" s="1184"/>
      <c r="E6" s="1184"/>
      <c r="F6" s="1184"/>
      <c r="G6" s="1184"/>
      <c r="H6" s="1184"/>
      <c r="I6" s="1184"/>
      <c r="J6" s="389"/>
      <c r="K6" s="389"/>
      <c r="L6" s="389"/>
      <c r="M6" s="362"/>
      <c r="N6" s="362"/>
      <c r="O6" s="362"/>
      <c r="P6" s="362"/>
      <c r="Q6" s="362"/>
      <c r="R6" s="362"/>
    </row>
    <row r="7" spans="1:18" s="7" customFormat="1" ht="15.75" customHeight="1" x14ac:dyDescent="0.2">
      <c r="A7" s="364"/>
      <c r="B7" s="1185" t="str">
        <f>porsaad!B6</f>
        <v>Situación a 30 de noviembre de 2023</v>
      </c>
      <c r="C7" s="1185"/>
      <c r="D7" s="1185"/>
      <c r="E7" s="1185"/>
      <c r="F7" s="1185"/>
      <c r="G7" s="1185"/>
      <c r="H7" s="1185"/>
      <c r="I7" s="1185"/>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2" t="s">
        <v>15</v>
      </c>
      <c r="C9" s="1194" t="s">
        <v>51</v>
      </c>
      <c r="D9" s="1195"/>
      <c r="E9" s="1194" t="s">
        <v>36</v>
      </c>
      <c r="F9" s="1196"/>
      <c r="G9" s="1195" t="s">
        <v>35</v>
      </c>
      <c r="H9" s="1196"/>
      <c r="I9" s="366"/>
      <c r="J9" s="366"/>
      <c r="K9" s="366"/>
      <c r="L9" s="366"/>
      <c r="M9" s="366"/>
      <c r="N9" s="366"/>
      <c r="O9" s="366"/>
    </row>
    <row r="10" spans="1:18" ht="46.5" customHeight="1" x14ac:dyDescent="0.2">
      <c r="B10" s="1193"/>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285.41893333333331</v>
      </c>
      <c r="D11" s="370">
        <v>0.33820477968386459</v>
      </c>
      <c r="E11" s="376">
        <v>339.69232558139521</v>
      </c>
      <c r="F11" s="372">
        <v>0.31580510379100696</v>
      </c>
      <c r="G11" s="376">
        <v>531.33956521739151</v>
      </c>
      <c r="H11" s="372">
        <v>0.24822086021694148</v>
      </c>
      <c r="I11" s="366"/>
      <c r="J11" s="366"/>
      <c r="K11" s="366"/>
      <c r="L11" s="366"/>
      <c r="M11" s="366"/>
      <c r="N11" s="366"/>
      <c r="O11" s="366"/>
    </row>
    <row r="12" spans="1:18" ht="15" customHeight="1" x14ac:dyDescent="0.2">
      <c r="B12" s="368" t="s">
        <v>10</v>
      </c>
      <c r="C12" s="375">
        <v>229.09368776371315</v>
      </c>
      <c r="D12" s="370">
        <v>0.42680280421599187</v>
      </c>
      <c r="E12" s="377">
        <v>189.71290322580649</v>
      </c>
      <c r="F12" s="373">
        <v>0.51464270859814931</v>
      </c>
      <c r="G12" s="377">
        <v>331.12328767123279</v>
      </c>
      <c r="H12" s="373">
        <v>0.26851463945163595</v>
      </c>
      <c r="I12" s="366"/>
      <c r="J12" s="366"/>
      <c r="K12" s="366"/>
      <c r="L12" s="366"/>
      <c r="M12" s="366"/>
      <c r="N12" s="366"/>
      <c r="O12" s="366"/>
    </row>
    <row r="13" spans="1:18" ht="15" customHeight="1" x14ac:dyDescent="0.2">
      <c r="B13" s="368" t="s">
        <v>40</v>
      </c>
      <c r="C13" s="375">
        <v>196.87245762711862</v>
      </c>
      <c r="D13" s="370">
        <v>0.28602719501550228</v>
      </c>
      <c r="E13" s="377">
        <v>295.90191780821885</v>
      </c>
      <c r="F13" s="373">
        <v>0.2120748329044968</v>
      </c>
      <c r="G13" s="377">
        <v>460.47611650485487</v>
      </c>
      <c r="H13" s="373">
        <v>0.23289915037165429</v>
      </c>
      <c r="I13" s="366"/>
      <c r="J13" s="366"/>
      <c r="K13" s="366"/>
      <c r="L13" s="366"/>
      <c r="M13" s="366"/>
      <c r="N13" s="366"/>
      <c r="O13" s="366"/>
    </row>
    <row r="14" spans="1:18" ht="15" customHeight="1" x14ac:dyDescent="0.2">
      <c r="B14" s="368" t="s">
        <v>41</v>
      </c>
      <c r="C14" s="375">
        <v>312.93680851063823</v>
      </c>
      <c r="D14" s="370">
        <v>0.37482217436589849</v>
      </c>
      <c r="E14" s="377">
        <v>305.48485308823541</v>
      </c>
      <c r="F14" s="373">
        <v>0.3966357376720574</v>
      </c>
      <c r="G14" s="377">
        <v>474.93933333333337</v>
      </c>
      <c r="H14" s="373">
        <v>0.38595445054733624</v>
      </c>
      <c r="I14" s="366"/>
      <c r="J14" s="366"/>
      <c r="K14" s="366"/>
      <c r="L14" s="366"/>
      <c r="M14" s="366"/>
      <c r="N14" s="366"/>
      <c r="O14" s="366"/>
    </row>
    <row r="15" spans="1:18" ht="15" customHeight="1" x14ac:dyDescent="0.2">
      <c r="B15" s="368" t="s">
        <v>9</v>
      </c>
      <c r="C15" s="375">
        <v>168.1465139442231</v>
      </c>
      <c r="D15" s="370">
        <v>0.83341863436591956</v>
      </c>
      <c r="E15" s="377">
        <v>205.92798798798836</v>
      </c>
      <c r="F15" s="373">
        <v>0.93794937454460225</v>
      </c>
      <c r="G15" s="377">
        <v>376.00038626609421</v>
      </c>
      <c r="H15" s="373">
        <v>0.81870957720345616</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240.28365412149802</v>
      </c>
      <c r="D17" s="370">
        <v>0.51385036735420897</v>
      </c>
      <c r="E17" s="377">
        <v>439.9336390532543</v>
      </c>
      <c r="F17" s="373">
        <v>0.60658283874984276</v>
      </c>
      <c r="G17" s="377">
        <v>584.55176577670045</v>
      </c>
      <c r="H17" s="373">
        <v>0.53060349904965232</v>
      </c>
      <c r="I17" s="366"/>
      <c r="J17" s="366"/>
      <c r="K17" s="366"/>
      <c r="L17" s="366"/>
      <c r="M17" s="366"/>
      <c r="N17" s="366"/>
      <c r="O17" s="366"/>
    </row>
    <row r="18" spans="1:15" ht="15" customHeight="1" x14ac:dyDescent="0.2">
      <c r="B18" s="368" t="s">
        <v>43</v>
      </c>
      <c r="C18" s="375">
        <v>192.04312903225815</v>
      </c>
      <c r="D18" s="370">
        <v>0.64081339374398905</v>
      </c>
      <c r="E18" s="377">
        <v>224.55261229050279</v>
      </c>
      <c r="F18" s="373">
        <v>0.74253656863324691</v>
      </c>
      <c r="G18" s="377">
        <v>245.3174715447154</v>
      </c>
      <c r="H18" s="373">
        <v>0.72928242560954237</v>
      </c>
      <c r="I18" s="366"/>
      <c r="J18" s="366"/>
      <c r="K18" s="366"/>
      <c r="L18" s="366"/>
      <c r="M18" s="366"/>
      <c r="N18" s="366"/>
      <c r="O18" s="366"/>
    </row>
    <row r="19" spans="1:15" ht="15" customHeight="1" x14ac:dyDescent="0.2">
      <c r="B19" s="368" t="s">
        <v>44</v>
      </c>
      <c r="C19" s="375">
        <v>173.60805807622506</v>
      </c>
      <c r="D19" s="370">
        <v>7.3962100955447099E-2</v>
      </c>
      <c r="E19" s="377">
        <v>396.26840931134637</v>
      </c>
      <c r="F19" s="373">
        <v>0.14295418477062335</v>
      </c>
      <c r="G19" s="377">
        <v>406.74770034842999</v>
      </c>
      <c r="H19" s="373">
        <v>0.10796281112653544</v>
      </c>
      <c r="I19" s="366"/>
      <c r="J19" s="366"/>
      <c r="K19" s="366"/>
      <c r="L19" s="366"/>
      <c r="M19" s="366"/>
      <c r="N19" s="366"/>
      <c r="O19" s="366"/>
    </row>
    <row r="20" spans="1:15" ht="15" customHeight="1" x14ac:dyDescent="0.2">
      <c r="B20" s="368" t="s">
        <v>6</v>
      </c>
      <c r="C20" s="375">
        <v>439.20612068965579</v>
      </c>
      <c r="D20" s="370">
        <v>0.6687468781603978</v>
      </c>
      <c r="E20" s="377">
        <v>521.83726688102524</v>
      </c>
      <c r="F20" s="373">
        <v>0.48956843916157633</v>
      </c>
      <c r="G20" s="440">
        <v>702.4661189801725</v>
      </c>
      <c r="H20" s="373">
        <v>0.29945470904611116</v>
      </c>
      <c r="I20" s="366"/>
      <c r="J20" s="366"/>
      <c r="K20" s="366"/>
      <c r="L20" s="366"/>
      <c r="M20" s="366"/>
      <c r="N20" s="366"/>
      <c r="O20" s="366"/>
    </row>
    <row r="21" spans="1:15" ht="15" customHeight="1" x14ac:dyDescent="0.2">
      <c r="B21" s="368" t="s">
        <v>5</v>
      </c>
      <c r="C21" s="375">
        <v>281.39473118279579</v>
      </c>
      <c r="D21" s="370">
        <v>0.2516312149304753</v>
      </c>
      <c r="E21" s="377">
        <v>342.6724647887325</v>
      </c>
      <c r="F21" s="373">
        <v>0.30021056456949846</v>
      </c>
      <c r="G21" s="377">
        <v>371.80841201716737</v>
      </c>
      <c r="H21" s="373">
        <v>0.36135783169796343</v>
      </c>
      <c r="I21" s="366"/>
      <c r="J21" s="366"/>
      <c r="K21" s="366"/>
      <c r="L21" s="366"/>
      <c r="M21" s="366"/>
      <c r="N21" s="366"/>
      <c r="O21" s="366"/>
    </row>
    <row r="22" spans="1:15" ht="15" customHeight="1" x14ac:dyDescent="0.2">
      <c r="B22" s="368" t="s">
        <v>38</v>
      </c>
      <c r="C22" s="375">
        <v>194.85795245398759</v>
      </c>
      <c r="D22" s="370">
        <v>0.44214792434336242</v>
      </c>
      <c r="E22" s="377">
        <v>226.14755265797544</v>
      </c>
      <c r="F22" s="373">
        <v>0.45018181988242439</v>
      </c>
      <c r="G22" s="377">
        <v>361.1015434985971</v>
      </c>
      <c r="H22" s="373">
        <v>0.44386864866511877</v>
      </c>
      <c r="I22" s="366"/>
      <c r="J22" s="366"/>
      <c r="K22" s="366"/>
      <c r="L22" s="366"/>
      <c r="M22" s="366"/>
      <c r="N22" s="366"/>
      <c r="O22" s="366"/>
    </row>
    <row r="23" spans="1:15" ht="15" customHeight="1" x14ac:dyDescent="0.2">
      <c r="B23" s="368" t="s">
        <v>45</v>
      </c>
      <c r="C23" s="375">
        <v>317.13560859188567</v>
      </c>
      <c r="D23" s="370">
        <v>0.13796626099516171</v>
      </c>
      <c r="E23" s="377">
        <v>334.34028117359372</v>
      </c>
      <c r="F23" s="373">
        <v>0.17560314200644289</v>
      </c>
      <c r="G23" s="377">
        <v>466.20678657073927</v>
      </c>
      <c r="H23" s="373">
        <v>0.24284451552969175</v>
      </c>
      <c r="I23" s="366"/>
      <c r="J23" s="366"/>
      <c r="K23" s="366"/>
      <c r="L23" s="366"/>
      <c r="M23" s="366"/>
      <c r="N23" s="366"/>
      <c r="O23" s="366"/>
    </row>
    <row r="24" spans="1:15" ht="15" customHeight="1" x14ac:dyDescent="0.2">
      <c r="B24" s="368" t="s">
        <v>46</v>
      </c>
      <c r="C24" s="375">
        <v>330.64088888888875</v>
      </c>
      <c r="D24" s="370">
        <v>0.1890952520627244</v>
      </c>
      <c r="E24" s="377">
        <v>427.63355263157877</v>
      </c>
      <c r="F24" s="373">
        <v>6.0296554443882856E-2</v>
      </c>
      <c r="G24" s="377">
        <v>683.98932432432434</v>
      </c>
      <c r="H24" s="373">
        <v>0.1496176432326532</v>
      </c>
      <c r="I24" s="366"/>
      <c r="J24" s="366"/>
      <c r="K24" s="366"/>
      <c r="L24" s="366"/>
      <c r="M24" s="366"/>
      <c r="N24" s="366"/>
      <c r="O24" s="366"/>
    </row>
    <row r="25" spans="1:15" ht="15" customHeight="1" x14ac:dyDescent="0.2">
      <c r="B25" s="368" t="s">
        <v>47</v>
      </c>
      <c r="C25" s="375">
        <v>472.93471014492758</v>
      </c>
      <c r="D25" s="370">
        <v>0.68027427467800827</v>
      </c>
      <c r="E25" s="377">
        <v>537.07570093457946</v>
      </c>
      <c r="F25" s="373">
        <v>0.60324954976550482</v>
      </c>
      <c r="G25" s="377">
        <v>508.64114285714294</v>
      </c>
      <c r="H25" s="373">
        <v>0.60835890416776295</v>
      </c>
      <c r="I25" s="366"/>
      <c r="J25" s="366"/>
      <c r="K25" s="366"/>
      <c r="L25" s="366"/>
      <c r="M25" s="366"/>
      <c r="N25" s="366"/>
      <c r="O25" s="366"/>
    </row>
    <row r="26" spans="1:15" ht="15" customHeight="1" x14ac:dyDescent="0.2">
      <c r="B26" s="368" t="s">
        <v>48</v>
      </c>
      <c r="C26" s="375" t="s">
        <v>375</v>
      </c>
      <c r="D26" s="370" t="s">
        <v>375</v>
      </c>
      <c r="E26" s="377">
        <v>500</v>
      </c>
      <c r="F26" s="373">
        <v>0</v>
      </c>
      <c r="G26" s="377">
        <v>412.5</v>
      </c>
      <c r="H26" s="373">
        <v>0.24988518943137336</v>
      </c>
      <c r="I26" s="366"/>
      <c r="J26" s="366"/>
      <c r="K26" s="366"/>
      <c r="L26" s="366"/>
      <c r="M26" s="366"/>
      <c r="N26" s="366"/>
      <c r="O26" s="366"/>
    </row>
    <row r="27" spans="1:15" ht="15" customHeight="1" x14ac:dyDescent="0.2">
      <c r="B27" s="368" t="s">
        <v>49</v>
      </c>
      <c r="C27" s="375">
        <v>336.99250000000001</v>
      </c>
      <c r="D27" s="370">
        <v>0.19949440593761947</v>
      </c>
      <c r="E27" s="377">
        <v>335.55842105263156</v>
      </c>
      <c r="F27" s="373">
        <v>0.29218602747888017</v>
      </c>
      <c r="G27" s="377">
        <v>560.09562500000004</v>
      </c>
      <c r="H27" s="373">
        <v>0.25448788136768763</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237.17520574423386</v>
      </c>
      <c r="D29" s="371">
        <v>0.53233263409821985</v>
      </c>
      <c r="E29" s="378">
        <v>355.76438081089788</v>
      </c>
      <c r="F29" s="374">
        <v>0.57446306428342653</v>
      </c>
      <c r="G29" s="378">
        <v>479.77125309567322</v>
      </c>
      <c r="H29" s="374">
        <v>0.51457568164104495</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91" t="s">
        <v>300</v>
      </c>
      <c r="C32" s="1191"/>
      <c r="D32" s="1191"/>
      <c r="E32" s="1191"/>
      <c r="F32" s="1191"/>
      <c r="G32" s="1191"/>
      <c r="H32" s="1191"/>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R32"/>
  <sheetViews>
    <sheetView zoomScaleNormal="100" workbookViewId="0">
      <selection activeCell="G29" activeCellId="2" sqref="C29 E29 G29"/>
    </sheetView>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206</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4" t="s">
        <v>464</v>
      </c>
      <c r="C6" s="1184"/>
      <c r="D6" s="1184"/>
      <c r="E6" s="1184"/>
      <c r="F6" s="1184"/>
      <c r="G6" s="1184"/>
      <c r="H6" s="1184"/>
      <c r="I6" s="1184"/>
      <c r="J6" s="389"/>
      <c r="K6" s="389"/>
      <c r="L6" s="389"/>
      <c r="M6" s="362"/>
      <c r="N6" s="362"/>
      <c r="O6" s="362"/>
      <c r="P6" s="362"/>
      <c r="Q6" s="362"/>
      <c r="R6" s="362"/>
    </row>
    <row r="7" spans="1:18" s="7" customFormat="1" ht="15.75" customHeight="1" x14ac:dyDescent="0.2">
      <c r="A7" s="364"/>
      <c r="B7" s="1185" t="str">
        <f>porsaad!B6</f>
        <v>Situación a 30 de noviembre de 2023</v>
      </c>
      <c r="C7" s="1185"/>
      <c r="D7" s="1185"/>
      <c r="E7" s="1185"/>
      <c r="F7" s="1185"/>
      <c r="G7" s="1185"/>
      <c r="H7" s="1185"/>
      <c r="I7" s="1185"/>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2" t="s">
        <v>15</v>
      </c>
      <c r="C9" s="1194" t="s">
        <v>51</v>
      </c>
      <c r="D9" s="1195"/>
      <c r="E9" s="1194" t="s">
        <v>36</v>
      </c>
      <c r="F9" s="1196"/>
      <c r="G9" s="1195" t="s">
        <v>35</v>
      </c>
      <c r="H9" s="1196"/>
      <c r="I9" s="366"/>
      <c r="J9" s="366"/>
      <c r="K9" s="366"/>
      <c r="L9" s="366"/>
      <c r="M9" s="366"/>
      <c r="N9" s="366"/>
      <c r="O9" s="366"/>
    </row>
    <row r="10" spans="1:18" ht="46.5" customHeight="1" x14ac:dyDescent="0.2">
      <c r="B10" s="1193"/>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340.63250000000147</v>
      </c>
      <c r="D13" s="370">
        <v>0.5155622029073671</v>
      </c>
      <c r="E13" s="377" t="s">
        <v>375</v>
      </c>
      <c r="F13" s="373" t="s">
        <v>375</v>
      </c>
      <c r="G13" s="377" t="s">
        <v>375</v>
      </c>
      <c r="H13" s="373" t="s">
        <v>375</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189.79562321598473</v>
      </c>
      <c r="D15" s="370">
        <v>0.73074586762532201</v>
      </c>
      <c r="E15" s="377">
        <v>273.03383107088922</v>
      </c>
      <c r="F15" s="373">
        <v>0.6528544216254889</v>
      </c>
      <c r="G15" s="377">
        <v>400.60112565445013</v>
      </c>
      <c r="H15" s="373">
        <v>0.72498932325721321</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127.55964424680364</v>
      </c>
      <c r="D17" s="370">
        <v>1.021507626335755</v>
      </c>
      <c r="E17" s="377">
        <v>168.89642821158554</v>
      </c>
      <c r="F17" s="373">
        <v>1.1033045264946084</v>
      </c>
      <c r="G17" s="377">
        <v>236.25243889190776</v>
      </c>
      <c r="H17" s="373">
        <v>0.96483838128891219</v>
      </c>
      <c r="I17" s="366"/>
      <c r="J17" s="366"/>
      <c r="K17" s="366"/>
      <c r="L17" s="366"/>
      <c r="M17" s="366"/>
      <c r="N17" s="366"/>
      <c r="O17" s="366"/>
    </row>
    <row r="18" spans="1:15" ht="15" customHeight="1" x14ac:dyDescent="0.2">
      <c r="B18" s="368" t="s">
        <v>43</v>
      </c>
      <c r="C18" s="375">
        <v>145.54464462809932</v>
      </c>
      <c r="D18" s="370">
        <v>0.56671940298695167</v>
      </c>
      <c r="E18" s="377">
        <v>186.31480376766069</v>
      </c>
      <c r="F18" s="373">
        <v>0.62103510592385303</v>
      </c>
      <c r="G18" s="377">
        <v>247.08616801619442</v>
      </c>
      <c r="H18" s="373">
        <v>0.85050491344824941</v>
      </c>
      <c r="I18" s="366"/>
      <c r="J18" s="366"/>
      <c r="K18" s="366"/>
      <c r="L18" s="366"/>
      <c r="M18" s="366"/>
      <c r="N18" s="366"/>
      <c r="O18" s="366"/>
    </row>
    <row r="19" spans="1:15" ht="15" customHeight="1" x14ac:dyDescent="0.2">
      <c r="B19" s="368" t="s">
        <v>44</v>
      </c>
      <c r="C19" s="375" t="s">
        <v>375</v>
      </c>
      <c r="D19" s="370" t="s">
        <v>375</v>
      </c>
      <c r="E19" s="377" t="s">
        <v>375</v>
      </c>
      <c r="F19" s="373" t="s">
        <v>375</v>
      </c>
      <c r="G19" s="377" t="s">
        <v>375</v>
      </c>
      <c r="H19" s="373" t="s">
        <v>375</v>
      </c>
      <c r="I19" s="366"/>
      <c r="J19" s="366"/>
      <c r="K19" s="366"/>
      <c r="L19" s="366"/>
      <c r="M19" s="366"/>
      <c r="N19" s="366"/>
      <c r="O19" s="366"/>
    </row>
    <row r="20" spans="1:15" ht="15" customHeight="1" x14ac:dyDescent="0.2">
      <c r="B20" s="368" t="s">
        <v>6</v>
      </c>
      <c r="C20" s="375">
        <v>254.33489655172411</v>
      </c>
      <c r="D20" s="370">
        <v>0.31186456589522077</v>
      </c>
      <c r="E20" s="377">
        <v>337.65438045375078</v>
      </c>
      <c r="F20" s="373">
        <v>0.34365201800026823</v>
      </c>
      <c r="G20" s="440">
        <v>449.09524520255917</v>
      </c>
      <c r="H20" s="373">
        <v>0.44198182443863349</v>
      </c>
      <c r="I20" s="366"/>
      <c r="J20" s="366"/>
      <c r="K20" s="366"/>
      <c r="L20" s="366"/>
      <c r="M20" s="366"/>
      <c r="N20" s="366"/>
      <c r="O20" s="366"/>
    </row>
    <row r="21" spans="1:15" ht="15" customHeight="1" x14ac:dyDescent="0.2">
      <c r="B21" s="368" t="s">
        <v>5</v>
      </c>
      <c r="C21" s="375">
        <v>273.46998415213943</v>
      </c>
      <c r="D21" s="370">
        <v>0.22532289185424034</v>
      </c>
      <c r="E21" s="377">
        <v>355.05529100529077</v>
      </c>
      <c r="F21" s="373">
        <v>0.28104709251011756</v>
      </c>
      <c r="G21" s="377">
        <v>370.99402061855676</v>
      </c>
      <c r="H21" s="373">
        <v>0.48182583717807537</v>
      </c>
      <c r="I21" s="366"/>
      <c r="J21" s="366"/>
      <c r="K21" s="366"/>
      <c r="L21" s="366"/>
      <c r="M21" s="366"/>
      <c r="N21" s="366"/>
      <c r="O21" s="366"/>
    </row>
    <row r="22" spans="1:15" ht="15" customHeight="1" x14ac:dyDescent="0.2">
      <c r="B22" s="368" t="s">
        <v>38</v>
      </c>
      <c r="C22" s="375">
        <v>228.93758448060063</v>
      </c>
      <c r="D22" s="370">
        <v>0.36621403388745505</v>
      </c>
      <c r="E22" s="377">
        <v>331.81052238805853</v>
      </c>
      <c r="F22" s="373">
        <v>0.38154034195585884</v>
      </c>
      <c r="G22" s="377">
        <v>529.36945652174109</v>
      </c>
      <c r="H22" s="373">
        <v>0.42225841041750789</v>
      </c>
      <c r="I22" s="366"/>
      <c r="J22" s="366"/>
      <c r="K22" s="366"/>
      <c r="L22" s="366"/>
      <c r="M22" s="366"/>
      <c r="N22" s="366"/>
      <c r="O22" s="366"/>
    </row>
    <row r="23" spans="1:15" ht="15" customHeight="1" x14ac:dyDescent="0.2">
      <c r="B23" s="368" t="s">
        <v>45</v>
      </c>
      <c r="C23" s="375">
        <v>305.11190851257197</v>
      </c>
      <c r="D23" s="370">
        <v>9.8926521444725968E-2</v>
      </c>
      <c r="E23" s="377">
        <v>327.93777924652903</v>
      </c>
      <c r="F23" s="373">
        <v>0.21716642610292952</v>
      </c>
      <c r="G23" s="377">
        <v>456.98589052996988</v>
      </c>
      <c r="H23" s="373">
        <v>0.33246785362299325</v>
      </c>
      <c r="I23" s="366"/>
      <c r="J23" s="366"/>
      <c r="K23" s="366"/>
      <c r="L23" s="366"/>
      <c r="M23" s="366"/>
      <c r="N23" s="366"/>
      <c r="O23" s="366"/>
    </row>
    <row r="24" spans="1:15" ht="15" customHeight="1" x14ac:dyDescent="0.2">
      <c r="B24" s="368" t="s">
        <v>46</v>
      </c>
      <c r="C24" s="375">
        <v>294.20615384615377</v>
      </c>
      <c r="D24" s="370">
        <v>0.15840347709635152</v>
      </c>
      <c r="E24" s="377">
        <v>423.20790697674505</v>
      </c>
      <c r="F24" s="373">
        <v>8.4335319989976953E-2</v>
      </c>
      <c r="G24" s="377">
        <v>703.28035714285704</v>
      </c>
      <c r="H24" s="373">
        <v>0.11594743462416197</v>
      </c>
      <c r="I24" s="366"/>
      <c r="J24" s="366"/>
      <c r="K24" s="366"/>
      <c r="L24" s="366"/>
      <c r="M24" s="366"/>
      <c r="N24" s="366"/>
      <c r="O24" s="366"/>
    </row>
    <row r="25" spans="1:15" ht="15" customHeight="1" x14ac:dyDescent="0.2">
      <c r="B25" s="368" t="s">
        <v>47</v>
      </c>
      <c r="C25" s="375">
        <v>289.45043103448296</v>
      </c>
      <c r="D25" s="370">
        <v>0.14148625017296895</v>
      </c>
      <c r="E25" s="377" t="s">
        <v>375</v>
      </c>
      <c r="F25" s="373" t="s">
        <v>375</v>
      </c>
      <c r="G25" s="377" t="s">
        <v>375</v>
      </c>
      <c r="H25" s="373" t="s">
        <v>375</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241.29758525696053</v>
      </c>
      <c r="D29" s="371">
        <v>0.50730789342348825</v>
      </c>
      <c r="E29" s="378">
        <v>265.07742211362995</v>
      </c>
      <c r="F29" s="374">
        <v>0.60624025999941167</v>
      </c>
      <c r="G29" s="378">
        <v>354.44065399472373</v>
      </c>
      <c r="H29" s="374">
        <v>0.68013394495193746</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91" t="s">
        <v>300</v>
      </c>
      <c r="C32" s="1191"/>
      <c r="D32" s="1191"/>
      <c r="E32" s="1191"/>
      <c r="F32" s="1191"/>
      <c r="G32" s="1191"/>
      <c r="H32" s="1191"/>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R32"/>
  <sheetViews>
    <sheetView zoomScaleNormal="100" workbookViewId="0">
      <selection activeCell="G29" activeCellId="2" sqref="C29 E29 G29"/>
    </sheetView>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207</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4" t="s">
        <v>463</v>
      </c>
      <c r="C6" s="1184"/>
      <c r="D6" s="1184"/>
      <c r="E6" s="1184"/>
      <c r="F6" s="1184"/>
      <c r="G6" s="1184"/>
      <c r="H6" s="1184"/>
      <c r="I6" s="1184"/>
      <c r="J6" s="389"/>
      <c r="K6" s="389"/>
      <c r="L6" s="389"/>
      <c r="M6" s="362"/>
      <c r="N6" s="362"/>
      <c r="O6" s="362"/>
      <c r="P6" s="362"/>
      <c r="Q6" s="362"/>
      <c r="R6" s="362"/>
    </row>
    <row r="7" spans="1:18" s="7" customFormat="1" ht="15.75" customHeight="1" x14ac:dyDescent="0.2">
      <c r="A7" s="364"/>
      <c r="B7" s="1185" t="str">
        <f>porsaad!B6</f>
        <v>Situación a 30 de noviembre de 2023</v>
      </c>
      <c r="C7" s="1185"/>
      <c r="D7" s="1185"/>
      <c r="E7" s="1185"/>
      <c r="F7" s="1185"/>
      <c r="G7" s="1185"/>
      <c r="H7" s="1185"/>
      <c r="I7" s="1185"/>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92" t="s">
        <v>15</v>
      </c>
      <c r="C9" s="1194" t="s">
        <v>51</v>
      </c>
      <c r="D9" s="1195"/>
      <c r="E9" s="1194" t="s">
        <v>36</v>
      </c>
      <c r="F9" s="1196"/>
      <c r="G9" s="1195" t="s">
        <v>35</v>
      </c>
      <c r="H9" s="1196"/>
      <c r="I9" s="366"/>
      <c r="J9" s="366"/>
      <c r="K9" s="366"/>
      <c r="L9" s="366"/>
      <c r="M9" s="366"/>
      <c r="N9" s="366"/>
      <c r="O9" s="366"/>
    </row>
    <row r="10" spans="1:18" ht="46.5" customHeight="1" x14ac:dyDescent="0.2">
      <c r="B10" s="1193"/>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15.412187500000027</v>
      </c>
      <c r="D13" s="370">
        <v>5.7349644650710654E-3</v>
      </c>
      <c r="E13" s="377">
        <v>15.239318181818176</v>
      </c>
      <c r="F13" s="373">
        <v>7.8645749133752843E-2</v>
      </c>
      <c r="G13" s="377">
        <v>15.419999999999995</v>
      </c>
      <c r="H13" s="373">
        <v>3.3874768846240101E-8</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t="s">
        <v>375</v>
      </c>
      <c r="D15" s="370" t="s">
        <v>375</v>
      </c>
      <c r="E15" s="377" t="s">
        <v>375</v>
      </c>
      <c r="F15" s="373" t="s">
        <v>375</v>
      </c>
      <c r="G15" s="377" t="s">
        <v>375</v>
      </c>
      <c r="H15" s="373" t="s">
        <v>375</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t="s">
        <v>375</v>
      </c>
      <c r="D17" s="370" t="s">
        <v>375</v>
      </c>
      <c r="E17" s="377" t="s">
        <v>375</v>
      </c>
      <c r="F17" s="373" t="s">
        <v>375</v>
      </c>
      <c r="G17" s="377" t="s">
        <v>375</v>
      </c>
      <c r="H17" s="373" t="s">
        <v>375</v>
      </c>
      <c r="I17" s="366"/>
      <c r="J17" s="366"/>
      <c r="K17" s="366"/>
      <c r="L17" s="366"/>
      <c r="M17" s="366"/>
      <c r="N17" s="366"/>
      <c r="O17" s="366"/>
    </row>
    <row r="18" spans="1:15" ht="15" customHeight="1" x14ac:dyDescent="0.2">
      <c r="B18" s="368" t="s">
        <v>43</v>
      </c>
      <c r="C18" s="375" t="s">
        <v>375</v>
      </c>
      <c r="D18" s="370" t="s">
        <v>375</v>
      </c>
      <c r="E18" s="377" t="s">
        <v>375</v>
      </c>
      <c r="F18" s="373" t="s">
        <v>375</v>
      </c>
      <c r="G18" s="377" t="s">
        <v>375</v>
      </c>
      <c r="H18" s="373" t="s">
        <v>375</v>
      </c>
      <c r="I18" s="366"/>
      <c r="J18" s="366"/>
      <c r="K18" s="366"/>
      <c r="L18" s="366"/>
      <c r="M18" s="366"/>
      <c r="N18" s="366"/>
      <c r="O18" s="366"/>
    </row>
    <row r="19" spans="1:15" ht="15" customHeight="1" x14ac:dyDescent="0.2">
      <c r="B19" s="368" t="s">
        <v>44</v>
      </c>
      <c r="C19" s="375" t="s">
        <v>375</v>
      </c>
      <c r="D19" s="370" t="s">
        <v>375</v>
      </c>
      <c r="E19" s="377" t="s">
        <v>375</v>
      </c>
      <c r="F19" s="373" t="s">
        <v>375</v>
      </c>
      <c r="G19" s="377" t="s">
        <v>375</v>
      </c>
      <c r="H19" s="373" t="s">
        <v>375</v>
      </c>
      <c r="I19" s="366"/>
      <c r="J19" s="366"/>
      <c r="K19" s="366"/>
      <c r="L19" s="366"/>
      <c r="M19" s="366"/>
      <c r="N19" s="366"/>
      <c r="O19" s="366"/>
    </row>
    <row r="20" spans="1:15" ht="15" customHeight="1" x14ac:dyDescent="0.2">
      <c r="B20" s="368" t="s">
        <v>6</v>
      </c>
      <c r="C20" s="375" t="s">
        <v>375</v>
      </c>
      <c r="D20" s="370" t="s">
        <v>375</v>
      </c>
      <c r="E20" s="377" t="s">
        <v>375</v>
      </c>
      <c r="F20" s="373" t="s">
        <v>375</v>
      </c>
      <c r="G20" s="440" t="s">
        <v>375</v>
      </c>
      <c r="H20" s="373" t="s">
        <v>375</v>
      </c>
      <c r="I20" s="366"/>
      <c r="J20" s="366"/>
      <c r="K20" s="366"/>
      <c r="L20" s="366"/>
      <c r="M20" s="366"/>
      <c r="N20" s="366"/>
      <c r="O20" s="366"/>
    </row>
    <row r="21" spans="1:15" ht="15" customHeight="1" x14ac:dyDescent="0.2">
      <c r="B21" s="368" t="s">
        <v>5</v>
      </c>
      <c r="C21" s="375" t="s">
        <v>375</v>
      </c>
      <c r="D21" s="370" t="s">
        <v>375</v>
      </c>
      <c r="E21" s="377" t="s">
        <v>375</v>
      </c>
      <c r="F21" s="373" t="s">
        <v>375</v>
      </c>
      <c r="G21" s="377" t="s">
        <v>375</v>
      </c>
      <c r="H21" s="373" t="s">
        <v>375</v>
      </c>
      <c r="I21" s="366"/>
      <c r="J21" s="366"/>
      <c r="K21" s="366"/>
      <c r="L21" s="366"/>
      <c r="M21" s="366"/>
      <c r="N21" s="366"/>
      <c r="O21" s="366"/>
    </row>
    <row r="22" spans="1:15" ht="15" customHeight="1" x14ac:dyDescent="0.2">
      <c r="B22" s="368" t="s">
        <v>38</v>
      </c>
      <c r="C22" s="375" t="s">
        <v>375</v>
      </c>
      <c r="D22" s="370" t="s">
        <v>375</v>
      </c>
      <c r="E22" s="377" t="s">
        <v>375</v>
      </c>
      <c r="F22" s="373" t="s">
        <v>375</v>
      </c>
      <c r="G22" s="377" t="s">
        <v>375</v>
      </c>
      <c r="H22" s="373" t="s">
        <v>375</v>
      </c>
      <c r="I22" s="366"/>
      <c r="J22" s="366"/>
      <c r="K22" s="366"/>
      <c r="L22" s="366"/>
      <c r="M22" s="366"/>
      <c r="N22" s="366"/>
      <c r="O22" s="366"/>
    </row>
    <row r="23" spans="1:15" ht="15" customHeight="1" x14ac:dyDescent="0.2">
      <c r="B23" s="368" t="s">
        <v>45</v>
      </c>
      <c r="C23" s="375" t="s">
        <v>375</v>
      </c>
      <c r="D23" s="370" t="s">
        <v>375</v>
      </c>
      <c r="E23" s="377" t="s">
        <v>375</v>
      </c>
      <c r="F23" s="373" t="s">
        <v>375</v>
      </c>
      <c r="G23" s="377" t="s">
        <v>375</v>
      </c>
      <c r="H23" s="373" t="s">
        <v>375</v>
      </c>
      <c r="I23" s="366"/>
      <c r="J23" s="366"/>
      <c r="K23" s="366"/>
      <c r="L23" s="366"/>
      <c r="M23" s="366"/>
      <c r="N23" s="366"/>
      <c r="O23" s="366"/>
    </row>
    <row r="24" spans="1:15" ht="15" customHeight="1" x14ac:dyDescent="0.2">
      <c r="B24" s="368" t="s">
        <v>46</v>
      </c>
      <c r="C24" s="375" t="s">
        <v>375</v>
      </c>
      <c r="D24" s="370" t="s">
        <v>375</v>
      </c>
      <c r="E24" s="377" t="s">
        <v>375</v>
      </c>
      <c r="F24" s="373" t="s">
        <v>375</v>
      </c>
      <c r="G24" s="377" t="s">
        <v>375</v>
      </c>
      <c r="H24" s="373" t="s">
        <v>375</v>
      </c>
      <c r="I24" s="366"/>
      <c r="J24" s="366"/>
      <c r="K24" s="366"/>
      <c r="L24" s="366"/>
      <c r="M24" s="366"/>
      <c r="N24" s="366"/>
      <c r="O24" s="366"/>
    </row>
    <row r="25" spans="1:15" ht="15" customHeight="1" x14ac:dyDescent="0.2">
      <c r="B25" s="368" t="s">
        <v>47</v>
      </c>
      <c r="C25" s="375" t="s">
        <v>375</v>
      </c>
      <c r="D25" s="370" t="s">
        <v>375</v>
      </c>
      <c r="E25" s="377" t="s">
        <v>375</v>
      </c>
      <c r="F25" s="373" t="s">
        <v>375</v>
      </c>
      <c r="G25" s="377" t="s">
        <v>375</v>
      </c>
      <c r="H25" s="373" t="s">
        <v>375</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v>17</v>
      </c>
      <c r="D27" s="370">
        <v>0</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15.305846153846179</v>
      </c>
      <c r="D29" s="371">
        <v>8.9037294446754206E-2</v>
      </c>
      <c r="E29" s="378">
        <v>14.900666666666661</v>
      </c>
      <c r="F29" s="374">
        <v>0.17194842182483375</v>
      </c>
      <c r="G29" s="378">
        <v>14.512941176470584</v>
      </c>
      <c r="H29" s="374">
        <v>0.25769410160110612</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91" t="s">
        <v>300</v>
      </c>
      <c r="C32" s="1191"/>
      <c r="D32" s="1191"/>
      <c r="E32" s="1191"/>
      <c r="F32" s="1191"/>
      <c r="G32" s="1191"/>
      <c r="H32" s="1191"/>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X55"/>
  <sheetViews>
    <sheetView zoomScale="80" zoomScaleNormal="80" workbookViewId="0"/>
  </sheetViews>
  <sheetFormatPr baseColWidth="10" defaultColWidth="11.42578125" defaultRowHeight="15" x14ac:dyDescent="0.2"/>
  <cols>
    <col min="1" max="1" width="0.7109375" style="261" customWidth="1"/>
    <col min="2" max="2" width="28.7109375" style="261" customWidth="1"/>
    <col min="3" max="3" width="11.28515625" style="261" bestFit="1" customWidth="1"/>
    <col min="4" max="4" width="10.7109375" style="261" customWidth="1"/>
    <col min="5" max="5" width="0.7109375" style="261" customWidth="1"/>
    <col min="6" max="6" width="12.85546875" style="261" customWidth="1"/>
    <col min="7" max="7" width="10.7109375" style="261" customWidth="1"/>
    <col min="8" max="8" width="0.7109375" style="261" customWidth="1"/>
    <col min="9" max="9" width="11.7109375" style="261" customWidth="1"/>
    <col min="10" max="10" width="11.140625" style="261" customWidth="1"/>
    <col min="11" max="16" width="11.42578125" style="261"/>
    <col min="17" max="17" width="7.5703125" style="261" customWidth="1"/>
    <col min="18" max="18" width="2.28515625" style="261" customWidth="1"/>
    <col min="19" max="16384" width="11.42578125" style="261"/>
  </cols>
  <sheetData>
    <row r="1" spans="1:258" s="2" customFormat="1" ht="9" customHeight="1" x14ac:dyDescent="0.2">
      <c r="A1" s="201"/>
      <c r="B1" s="202"/>
      <c r="C1" s="202"/>
      <c r="D1" s="202"/>
      <c r="E1" s="203"/>
      <c r="F1" s="1023"/>
      <c r="G1" s="201"/>
      <c r="H1" s="203"/>
      <c r="I1" s="201"/>
      <c r="J1" s="264"/>
      <c r="K1" s="264"/>
      <c r="L1" s="264"/>
      <c r="M1" s="264"/>
      <c r="N1" s="201"/>
      <c r="O1" s="201"/>
      <c r="P1" s="201"/>
      <c r="Q1" s="264"/>
      <c r="R1" s="264"/>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row>
    <row r="2" spans="1:258" s="44" customFormat="1" ht="49.5" customHeight="1" x14ac:dyDescent="0.2">
      <c r="A2" s="205"/>
      <c r="B2" s="265"/>
      <c r="C2" s="265"/>
      <c r="D2" s="265"/>
      <c r="E2" s="265"/>
      <c r="F2" s="265"/>
      <c r="G2" s="265"/>
      <c r="H2" s="265"/>
      <c r="I2" s="205"/>
      <c r="J2" s="264"/>
      <c r="K2" s="264"/>
      <c r="L2" s="264"/>
      <c r="M2" s="264"/>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row>
    <row r="3" spans="1:258" s="7" customFormat="1" ht="6.95" customHeight="1" x14ac:dyDescent="0.2">
      <c r="A3" s="208"/>
      <c r="B3" s="1048"/>
      <c r="C3" s="1048"/>
      <c r="D3" s="1048"/>
      <c r="E3" s="1048"/>
      <c r="F3" s="1048"/>
      <c r="G3" s="1048"/>
      <c r="H3" s="1048"/>
      <c r="I3" s="208"/>
      <c r="J3" s="264"/>
      <c r="K3" s="264"/>
      <c r="L3" s="264"/>
      <c r="M3" s="264"/>
      <c r="N3" s="208"/>
      <c r="O3" s="208"/>
      <c r="P3" s="208"/>
      <c r="Q3" s="205"/>
      <c r="R3" s="205"/>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row>
    <row r="4" spans="1:258" s="7" customFormat="1" ht="21.75" customHeight="1" x14ac:dyDescent="0.2">
      <c r="A4" s="1124" t="s">
        <v>345</v>
      </c>
      <c r="B4" s="1124"/>
      <c r="C4" s="1124"/>
      <c r="D4" s="1124"/>
      <c r="E4" s="1124"/>
      <c r="F4" s="1124"/>
      <c r="G4" s="1124"/>
      <c r="H4" s="1124"/>
      <c r="I4" s="1124"/>
      <c r="J4" s="1124"/>
      <c r="K4" s="1124"/>
      <c r="L4" s="1124"/>
      <c r="M4" s="1124"/>
      <c r="N4" s="1124"/>
      <c r="O4" s="1124"/>
      <c r="P4" s="1124"/>
      <c r="Q4" s="266"/>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row>
    <row r="5" spans="1:258" s="7" customFormat="1" ht="17.25" customHeight="1" x14ac:dyDescent="0.2">
      <c r="A5" s="208"/>
      <c r="B5" s="1049" t="str">
        <f>porsaad!B6</f>
        <v>Situación a 30 de noviembre de 2023</v>
      </c>
      <c r="C5" s="1049"/>
      <c r="D5" s="1049"/>
      <c r="E5" s="1049"/>
      <c r="F5" s="1049"/>
      <c r="G5" s="1049"/>
      <c r="H5" s="1049"/>
      <c r="I5" s="1049"/>
      <c r="J5" s="1049"/>
      <c r="K5" s="1049"/>
      <c r="L5" s="1049"/>
      <c r="M5" s="1049"/>
      <c r="N5" s="1049"/>
      <c r="O5" s="1049"/>
      <c r="P5" s="1049"/>
      <c r="Q5" s="91"/>
      <c r="R5" s="91"/>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row>
    <row r="6" spans="1:258" s="7" customFormat="1" ht="6.95" customHeight="1" x14ac:dyDescent="0.2">
      <c r="A6" s="208"/>
      <c r="B6" s="208"/>
      <c r="C6" s="208"/>
      <c r="D6" s="208"/>
      <c r="E6" s="208"/>
      <c r="F6" s="208"/>
      <c r="G6" s="208"/>
      <c r="H6" s="208"/>
      <c r="I6" s="208"/>
      <c r="J6" s="208"/>
      <c r="K6" s="267"/>
      <c r="L6" s="267"/>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row>
    <row r="7" spans="1:258" s="7" customFormat="1" ht="4.5" customHeight="1" x14ac:dyDescent="0.2">
      <c r="A7" s="208"/>
      <c r="B7" s="208"/>
      <c r="C7" s="208"/>
      <c r="D7" s="208"/>
      <c r="E7" s="208"/>
      <c r="F7" s="208"/>
      <c r="G7" s="208"/>
      <c r="H7" s="208"/>
      <c r="I7" s="208"/>
      <c r="J7" s="208"/>
      <c r="K7" s="268"/>
      <c r="L7" s="268"/>
      <c r="M7" s="213"/>
      <c r="N7" s="213"/>
      <c r="O7" s="213"/>
      <c r="P7" s="213"/>
      <c r="Q7" s="211"/>
      <c r="R7" s="211"/>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row>
    <row r="8" spans="1:258" s="7" customFormat="1" ht="27" customHeight="1" x14ac:dyDescent="0.2">
      <c r="A8" s="208"/>
      <c r="B8" s="1201" t="s">
        <v>490</v>
      </c>
      <c r="C8" s="1202"/>
      <c r="D8" s="1202"/>
      <c r="E8" s="1202"/>
      <c r="F8" s="1202"/>
      <c r="G8" s="1202"/>
      <c r="H8" s="1202"/>
      <c r="I8" s="1202"/>
      <c r="J8" s="1203"/>
      <c r="K8" s="268"/>
      <c r="L8" s="268"/>
      <c r="M8" s="213"/>
      <c r="N8" s="213"/>
      <c r="O8" s="213"/>
      <c r="P8" s="213"/>
      <c r="Q8" s="211"/>
      <c r="R8" s="211"/>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row>
    <row r="9" spans="1:258" s="7" customFormat="1" ht="16.5" customHeight="1" x14ac:dyDescent="0.2">
      <c r="A9" s="208"/>
      <c r="B9" s="1050" t="s">
        <v>15</v>
      </c>
      <c r="C9" s="499"/>
      <c r="D9" s="500"/>
      <c r="E9" s="500"/>
      <c r="F9" s="500"/>
      <c r="G9" s="500"/>
      <c r="H9" s="500"/>
      <c r="I9" s="1057" t="s">
        <v>175</v>
      </c>
      <c r="J9" s="1058"/>
      <c r="K9" s="269"/>
      <c r="L9" s="269"/>
      <c r="M9" s="219"/>
      <c r="N9" s="219"/>
      <c r="O9" s="219"/>
      <c r="P9" s="219"/>
      <c r="Q9" s="216"/>
      <c r="R9" s="216"/>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c r="FU9" s="208"/>
      <c r="FV9" s="208"/>
      <c r="FW9" s="208"/>
      <c r="FX9" s="208"/>
      <c r="FY9" s="208"/>
      <c r="FZ9" s="208"/>
      <c r="GA9" s="208"/>
      <c r="GB9" s="208"/>
      <c r="GC9" s="208"/>
      <c r="GD9" s="208"/>
      <c r="GE9" s="208"/>
      <c r="GF9" s="208"/>
      <c r="GG9" s="208"/>
      <c r="GH9" s="208"/>
      <c r="GI9" s="208"/>
      <c r="GJ9" s="208"/>
      <c r="GK9" s="208"/>
      <c r="GL9" s="208"/>
      <c r="GM9" s="208"/>
      <c r="GN9" s="208"/>
      <c r="GO9" s="208"/>
      <c r="GP9" s="208"/>
      <c r="GQ9" s="208"/>
      <c r="GR9" s="208"/>
      <c r="GS9" s="208"/>
      <c r="GT9" s="208"/>
      <c r="GU9" s="208"/>
      <c r="GV9" s="208"/>
      <c r="GW9" s="208"/>
      <c r="GX9" s="208"/>
      <c r="GY9" s="208"/>
      <c r="GZ9" s="208"/>
      <c r="HA9" s="208"/>
      <c r="HB9" s="208"/>
      <c r="HC9" s="208"/>
      <c r="HD9" s="208"/>
      <c r="HE9" s="208"/>
      <c r="HF9" s="208"/>
      <c r="HG9" s="208"/>
      <c r="HH9" s="208"/>
      <c r="HI9" s="208"/>
      <c r="HJ9" s="208"/>
      <c r="HK9" s="208"/>
      <c r="HL9" s="208"/>
      <c r="HM9" s="208"/>
      <c r="HN9" s="208"/>
      <c r="HO9" s="208"/>
      <c r="HP9" s="208"/>
      <c r="HQ9" s="208"/>
      <c r="HR9" s="208"/>
      <c r="HS9" s="208"/>
      <c r="HT9" s="208"/>
      <c r="HU9" s="208"/>
      <c r="HV9" s="208"/>
      <c r="HW9" s="208"/>
      <c r="HX9" s="208"/>
      <c r="HY9" s="208"/>
      <c r="HZ9" s="208"/>
      <c r="IA9" s="208"/>
      <c r="IB9" s="208"/>
      <c r="IC9" s="208"/>
      <c r="ID9" s="208"/>
      <c r="IE9" s="208"/>
      <c r="IF9" s="208"/>
      <c r="IG9" s="208"/>
      <c r="IH9" s="208"/>
      <c r="II9" s="208"/>
      <c r="IJ9" s="208"/>
      <c r="IK9" s="208"/>
      <c r="IL9" s="208"/>
      <c r="IM9" s="208"/>
      <c r="IN9" s="208"/>
      <c r="IO9" s="208"/>
      <c r="IP9" s="208"/>
      <c r="IQ9" s="208"/>
      <c r="IR9" s="208"/>
      <c r="IS9" s="208"/>
      <c r="IT9" s="208"/>
      <c r="IU9" s="208"/>
      <c r="IV9" s="208"/>
      <c r="IW9" s="208"/>
      <c r="IX9" s="208"/>
    </row>
    <row r="10" spans="1:258" s="7" customFormat="1" ht="65.25" customHeight="1" x14ac:dyDescent="0.2">
      <c r="A10" s="208"/>
      <c r="B10" s="1051"/>
      <c r="C10" s="1059" t="s">
        <v>174</v>
      </c>
      <c r="D10" s="1058"/>
      <c r="E10" s="211"/>
      <c r="F10" s="1059" t="s">
        <v>173</v>
      </c>
      <c r="G10" s="1058"/>
      <c r="H10" s="501"/>
      <c r="I10" s="1090"/>
      <c r="J10" s="1089"/>
      <c r="K10" s="505"/>
      <c r="L10" s="505"/>
      <c r="M10" s="435"/>
      <c r="N10" s="435"/>
      <c r="O10" s="435"/>
      <c r="P10" s="435"/>
      <c r="Q10" s="506"/>
      <c r="R10" s="506"/>
      <c r="S10" s="507"/>
      <c r="T10" s="507"/>
      <c r="U10" s="507"/>
      <c r="V10" s="507"/>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8"/>
      <c r="CK10" s="208"/>
      <c r="CL10" s="208"/>
      <c r="CM10" s="208"/>
      <c r="CN10" s="208"/>
      <c r="CO10" s="208"/>
      <c r="CP10" s="208"/>
      <c r="CQ10" s="208"/>
      <c r="CR10" s="208"/>
      <c r="CS10" s="208"/>
      <c r="CT10" s="208"/>
      <c r="CU10" s="208"/>
      <c r="CV10" s="208"/>
      <c r="CW10" s="208"/>
      <c r="CX10" s="208"/>
      <c r="CY10" s="208"/>
      <c r="CZ10" s="208"/>
      <c r="DA10" s="208"/>
      <c r="DB10" s="208"/>
      <c r="DC10" s="208"/>
      <c r="DD10" s="208"/>
      <c r="DE10" s="208"/>
      <c r="DF10" s="208"/>
      <c r="DG10" s="208"/>
      <c r="DH10" s="208"/>
      <c r="DI10" s="208"/>
      <c r="DJ10" s="208"/>
      <c r="DK10" s="208"/>
      <c r="DL10" s="208"/>
      <c r="DM10" s="208"/>
      <c r="DN10" s="208"/>
      <c r="DO10" s="208"/>
      <c r="DP10" s="208"/>
      <c r="DQ10" s="208"/>
      <c r="DR10" s="208"/>
      <c r="DS10" s="208"/>
      <c r="DT10" s="208"/>
      <c r="DU10" s="208"/>
      <c r="DV10" s="208"/>
      <c r="DW10" s="208"/>
      <c r="DX10" s="208"/>
      <c r="DY10" s="208"/>
      <c r="DZ10" s="208"/>
      <c r="EA10" s="208"/>
      <c r="EB10" s="208"/>
      <c r="EC10" s="208"/>
      <c r="ED10" s="208"/>
      <c r="EE10" s="208"/>
      <c r="EF10" s="208"/>
      <c r="EG10" s="208"/>
      <c r="EH10" s="208"/>
      <c r="EI10" s="208"/>
      <c r="EJ10" s="208"/>
      <c r="EK10" s="208"/>
      <c r="EL10" s="208"/>
      <c r="EM10" s="208"/>
      <c r="EN10" s="208"/>
      <c r="EO10" s="208"/>
      <c r="EP10" s="208"/>
      <c r="EQ10" s="208"/>
      <c r="ER10" s="208"/>
      <c r="ES10" s="208"/>
      <c r="ET10" s="208"/>
      <c r="EU10" s="208"/>
      <c r="EV10" s="208"/>
      <c r="EW10" s="208"/>
      <c r="EX10" s="208"/>
      <c r="EY10" s="208"/>
      <c r="EZ10" s="208"/>
      <c r="FA10" s="208"/>
      <c r="FB10" s="208"/>
      <c r="FC10" s="208"/>
      <c r="FD10" s="208"/>
      <c r="FE10" s="208"/>
      <c r="FF10" s="208"/>
      <c r="FG10" s="208"/>
      <c r="FH10" s="208"/>
      <c r="FI10" s="208"/>
      <c r="FJ10" s="208"/>
      <c r="FK10" s="208"/>
      <c r="FL10" s="208"/>
      <c r="FM10" s="208"/>
      <c r="FN10" s="208"/>
      <c r="FO10" s="208"/>
      <c r="FP10" s="208"/>
      <c r="FQ10" s="208"/>
      <c r="FR10" s="208"/>
      <c r="FS10" s="208"/>
      <c r="FT10" s="208"/>
      <c r="FU10" s="208"/>
      <c r="FV10" s="208"/>
      <c r="FW10" s="208"/>
      <c r="FX10" s="208"/>
      <c r="FY10" s="208"/>
      <c r="FZ10" s="208"/>
      <c r="GA10" s="208"/>
      <c r="GB10" s="208"/>
      <c r="GC10" s="208"/>
      <c r="GD10" s="208"/>
      <c r="GE10" s="208"/>
      <c r="GF10" s="208"/>
      <c r="GG10" s="208"/>
      <c r="GH10" s="208"/>
      <c r="GI10" s="208"/>
      <c r="GJ10" s="208"/>
      <c r="GK10" s="208"/>
      <c r="GL10" s="208"/>
      <c r="GM10" s="208"/>
      <c r="GN10" s="208"/>
      <c r="GO10" s="208"/>
      <c r="GP10" s="208"/>
      <c r="GQ10" s="208"/>
      <c r="GR10" s="208"/>
      <c r="GS10" s="208"/>
      <c r="GT10" s="208"/>
      <c r="GU10" s="208"/>
      <c r="GV10" s="208"/>
      <c r="GW10" s="208"/>
      <c r="GX10" s="208"/>
      <c r="GY10" s="208"/>
      <c r="GZ10" s="208"/>
      <c r="HA10" s="208"/>
      <c r="HB10" s="208"/>
      <c r="HC10" s="208"/>
      <c r="HD10" s="208"/>
      <c r="HE10" s="208"/>
      <c r="HF10" s="208"/>
      <c r="HG10" s="208"/>
      <c r="HH10" s="208"/>
      <c r="HI10" s="208"/>
      <c r="HJ10" s="208"/>
      <c r="HK10" s="208"/>
      <c r="HL10" s="208"/>
      <c r="HM10" s="208"/>
      <c r="HN10" s="208"/>
      <c r="HO10" s="208"/>
      <c r="HP10" s="208"/>
      <c r="HQ10" s="208"/>
      <c r="HR10" s="208"/>
      <c r="HS10" s="208"/>
      <c r="HT10" s="208"/>
      <c r="HU10" s="208"/>
      <c r="HV10" s="208"/>
      <c r="HW10" s="208"/>
      <c r="HX10" s="208"/>
      <c r="HY10" s="208"/>
      <c r="HZ10" s="208"/>
      <c r="IA10" s="208"/>
      <c r="IB10" s="208"/>
      <c r="IC10" s="208"/>
      <c r="ID10" s="208"/>
      <c r="IE10" s="208"/>
      <c r="IF10" s="208"/>
      <c r="IG10" s="208"/>
      <c r="IH10" s="208"/>
      <c r="II10" s="208"/>
      <c r="IJ10" s="208"/>
      <c r="IK10" s="208"/>
      <c r="IL10" s="208"/>
      <c r="IM10" s="208"/>
      <c r="IN10" s="208"/>
      <c r="IO10" s="208"/>
      <c r="IP10" s="208"/>
      <c r="IQ10" s="208"/>
      <c r="IR10" s="208"/>
      <c r="IS10" s="208"/>
      <c r="IT10" s="208"/>
      <c r="IU10" s="208"/>
      <c r="IV10" s="208"/>
      <c r="IW10" s="208"/>
      <c r="IX10" s="208"/>
    </row>
    <row r="11" spans="1:258" s="124" customFormat="1" ht="30.75" customHeight="1" x14ac:dyDescent="0.2">
      <c r="A11" s="270"/>
      <c r="B11" s="1052"/>
      <c r="C11" s="217" t="s">
        <v>167</v>
      </c>
      <c r="D11" s="218" t="s">
        <v>166</v>
      </c>
      <c r="E11" s="216"/>
      <c r="F11" s="217" t="s">
        <v>168</v>
      </c>
      <c r="G11" s="218" t="s">
        <v>166</v>
      </c>
      <c r="H11" s="216"/>
      <c r="I11" s="217" t="s">
        <v>168</v>
      </c>
      <c r="J11" s="218" t="s">
        <v>166</v>
      </c>
      <c r="K11" s="508"/>
      <c r="L11" s="508"/>
      <c r="M11" s="231"/>
      <c r="N11" s="231"/>
      <c r="O11" s="231"/>
      <c r="P11" s="231"/>
      <c r="Q11" s="231"/>
      <c r="R11" s="231"/>
      <c r="S11" s="509"/>
      <c r="T11" s="509"/>
      <c r="U11" s="509"/>
      <c r="V11" s="509"/>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0"/>
      <c r="BV11" s="270"/>
      <c r="BW11" s="270"/>
      <c r="BX11" s="270"/>
      <c r="BY11" s="270"/>
      <c r="BZ11" s="270"/>
      <c r="CA11" s="270"/>
      <c r="CB11" s="270"/>
      <c r="CC11" s="270"/>
      <c r="CD11" s="270"/>
      <c r="CE11" s="270"/>
      <c r="CF11" s="270"/>
      <c r="CG11" s="270"/>
      <c r="CH11" s="270"/>
      <c r="CI11" s="270"/>
      <c r="CJ11" s="270"/>
      <c r="CK11" s="270"/>
      <c r="CL11" s="270"/>
      <c r="CM11" s="270"/>
      <c r="CN11" s="270"/>
      <c r="CO11" s="270"/>
      <c r="CP11" s="270"/>
      <c r="CQ11" s="270"/>
      <c r="CR11" s="270"/>
      <c r="CS11" s="270"/>
      <c r="CT11" s="270"/>
      <c r="CU11" s="270"/>
      <c r="CV11" s="270"/>
      <c r="CW11" s="270"/>
      <c r="CX11" s="270"/>
      <c r="CY11" s="270"/>
      <c r="CZ11" s="270"/>
      <c r="DA11" s="270"/>
      <c r="DB11" s="270"/>
      <c r="DC11" s="270"/>
      <c r="DD11" s="270"/>
      <c r="DE11" s="270"/>
      <c r="DF11" s="270"/>
      <c r="DG11" s="270"/>
      <c r="DH11" s="270"/>
      <c r="DI11" s="270"/>
      <c r="DJ11" s="270"/>
      <c r="DK11" s="270"/>
      <c r="DL11" s="270"/>
      <c r="DM11" s="270"/>
      <c r="DN11" s="270"/>
      <c r="DO11" s="270"/>
      <c r="DP11" s="270"/>
      <c r="DQ11" s="270"/>
      <c r="DR11" s="270"/>
      <c r="DS11" s="270"/>
      <c r="DT11" s="270"/>
      <c r="DU11" s="270"/>
      <c r="DV11" s="270"/>
      <c r="DW11" s="270"/>
      <c r="DX11" s="270"/>
      <c r="DY11" s="270"/>
      <c r="DZ11" s="270"/>
      <c r="EA11" s="270"/>
      <c r="EB11" s="270"/>
      <c r="EC11" s="270"/>
      <c r="ED11" s="270"/>
      <c r="EE11" s="270"/>
      <c r="EF11" s="270"/>
      <c r="EG11" s="270"/>
      <c r="EH11" s="270"/>
      <c r="EI11" s="270"/>
      <c r="EJ11" s="270"/>
      <c r="EK11" s="270"/>
      <c r="EL11" s="270"/>
      <c r="EM11" s="270"/>
      <c r="EN11" s="270"/>
      <c r="EO11" s="270"/>
      <c r="EP11" s="270"/>
      <c r="EQ11" s="270"/>
      <c r="ER11" s="270"/>
      <c r="ES11" s="270"/>
      <c r="ET11" s="270"/>
      <c r="EU11" s="270"/>
      <c r="EV11" s="270"/>
      <c r="EW11" s="270"/>
      <c r="EX11" s="270"/>
      <c r="EY11" s="270"/>
      <c r="EZ11" s="270"/>
      <c r="FA11" s="270"/>
      <c r="FB11" s="270"/>
      <c r="FC11" s="270"/>
      <c r="FD11" s="270"/>
      <c r="FE11" s="270"/>
      <c r="FF11" s="270"/>
      <c r="FG11" s="270"/>
      <c r="FH11" s="270"/>
      <c r="FI11" s="270"/>
      <c r="FJ11" s="270"/>
      <c r="FK11" s="270"/>
      <c r="FL11" s="270"/>
      <c r="FM11" s="270"/>
      <c r="FN11" s="270"/>
      <c r="FO11" s="270"/>
      <c r="FP11" s="270"/>
      <c r="FQ11" s="270"/>
      <c r="FR11" s="270"/>
      <c r="FS11" s="270"/>
      <c r="FT11" s="270"/>
      <c r="FU11" s="270"/>
      <c r="FV11" s="270"/>
      <c r="FW11" s="270"/>
      <c r="FX11" s="270"/>
      <c r="FY11" s="270"/>
      <c r="FZ11" s="270"/>
      <c r="GA11" s="270"/>
      <c r="GB11" s="270"/>
      <c r="GC11" s="270"/>
      <c r="GD11" s="270"/>
      <c r="GE11" s="270"/>
      <c r="GF11" s="270"/>
      <c r="GG11" s="270"/>
      <c r="GH11" s="270"/>
      <c r="GI11" s="270"/>
      <c r="GJ11" s="270"/>
      <c r="GK11" s="270"/>
      <c r="GL11" s="270"/>
      <c r="GM11" s="270"/>
      <c r="GN11" s="270"/>
      <c r="GO11" s="270"/>
      <c r="GP11" s="270"/>
      <c r="GQ11" s="270"/>
      <c r="GR11" s="270"/>
      <c r="GS11" s="270"/>
      <c r="GT11" s="270"/>
      <c r="GU11" s="270"/>
      <c r="GV11" s="270"/>
      <c r="GW11" s="270"/>
      <c r="GX11" s="270"/>
      <c r="GY11" s="270"/>
      <c r="GZ11" s="270"/>
      <c r="HA11" s="270"/>
      <c r="HB11" s="270"/>
      <c r="HC11" s="270"/>
      <c r="HD11" s="270"/>
      <c r="HE11" s="270"/>
      <c r="HF11" s="270"/>
      <c r="HG11" s="270"/>
      <c r="HH11" s="270"/>
      <c r="HI11" s="270"/>
      <c r="HJ11" s="270"/>
      <c r="HK11" s="270"/>
      <c r="HL11" s="270"/>
      <c r="HM11" s="270"/>
      <c r="HN11" s="270"/>
      <c r="HO11" s="270"/>
      <c r="HP11" s="270"/>
      <c r="HQ11" s="270"/>
      <c r="HR11" s="270"/>
      <c r="HS11" s="270"/>
      <c r="HT11" s="270"/>
      <c r="HU11" s="270"/>
      <c r="HV11" s="270"/>
      <c r="HW11" s="270"/>
      <c r="HX11" s="270"/>
      <c r="HY11" s="270"/>
      <c r="HZ11" s="270"/>
      <c r="IA11" s="270"/>
      <c r="IB11" s="270"/>
      <c r="IC11" s="270"/>
      <c r="ID11" s="270"/>
      <c r="IE11" s="270"/>
      <c r="IF11" s="270"/>
      <c r="IG11" s="270"/>
      <c r="IH11" s="270"/>
      <c r="II11" s="270"/>
      <c r="IJ11" s="270"/>
      <c r="IK11" s="270"/>
      <c r="IL11" s="270"/>
      <c r="IM11" s="270"/>
      <c r="IN11" s="270"/>
      <c r="IO11" s="270"/>
      <c r="IP11" s="270"/>
      <c r="IQ11" s="270"/>
      <c r="IR11" s="270"/>
      <c r="IS11" s="270"/>
      <c r="IT11" s="270"/>
      <c r="IU11" s="270"/>
      <c r="IV11" s="270"/>
      <c r="IW11" s="270"/>
      <c r="IX11" s="270"/>
    </row>
    <row r="12" spans="1:258" s="39" customFormat="1" ht="7.5" customHeight="1" x14ac:dyDescent="0.2">
      <c r="A12" s="216"/>
      <c r="B12" s="219"/>
      <c r="C12" s="221"/>
      <c r="D12" s="221"/>
      <c r="E12" s="219"/>
      <c r="F12" s="219"/>
      <c r="G12" s="219"/>
      <c r="H12" s="219"/>
      <c r="I12" s="219"/>
      <c r="J12" s="219"/>
      <c r="K12" s="273"/>
      <c r="L12" s="274"/>
      <c r="M12" s="231"/>
      <c r="N12" s="231"/>
      <c r="O12" s="231"/>
      <c r="P12" s="231"/>
      <c r="Q12" s="510"/>
      <c r="R12" s="510"/>
      <c r="S12" s="506"/>
      <c r="T12" s="506"/>
      <c r="U12" s="506"/>
      <c r="V12" s="50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6"/>
      <c r="BO12" s="216"/>
      <c r="BP12" s="216"/>
      <c r="BQ12" s="216"/>
      <c r="BR12" s="216"/>
      <c r="BS12" s="216"/>
      <c r="BT12" s="216"/>
      <c r="BU12" s="216"/>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c r="CX12" s="216"/>
      <c r="CY12" s="216"/>
      <c r="CZ12" s="216"/>
      <c r="DA12" s="216"/>
      <c r="DB12" s="216"/>
      <c r="DC12" s="216"/>
      <c r="DD12" s="216"/>
      <c r="DE12" s="216"/>
      <c r="DF12" s="216"/>
      <c r="DG12" s="216"/>
      <c r="DH12" s="216"/>
      <c r="DI12" s="216"/>
      <c r="DJ12" s="216"/>
      <c r="DK12" s="216"/>
      <c r="DL12" s="216"/>
      <c r="DM12" s="216"/>
      <c r="DN12" s="216"/>
      <c r="DO12" s="216"/>
      <c r="DP12" s="216"/>
      <c r="DQ12" s="216"/>
      <c r="DR12" s="216"/>
      <c r="DS12" s="216"/>
      <c r="DT12" s="216"/>
      <c r="DU12" s="216"/>
      <c r="DV12" s="216"/>
      <c r="DW12" s="216"/>
      <c r="DX12" s="216"/>
      <c r="DY12" s="216"/>
      <c r="DZ12" s="216"/>
      <c r="EA12" s="216"/>
      <c r="EB12" s="216"/>
      <c r="EC12" s="216"/>
      <c r="ED12" s="216"/>
      <c r="EE12" s="216"/>
      <c r="EF12" s="216"/>
      <c r="EG12" s="216"/>
      <c r="EH12" s="216"/>
      <c r="EI12" s="216"/>
      <c r="EJ12" s="216"/>
      <c r="EK12" s="216"/>
      <c r="EL12" s="216"/>
      <c r="EM12" s="216"/>
      <c r="EN12" s="216"/>
      <c r="EO12" s="216"/>
      <c r="EP12" s="216"/>
      <c r="EQ12" s="216"/>
      <c r="ER12" s="216"/>
      <c r="ES12" s="216"/>
      <c r="ET12" s="216"/>
      <c r="EU12" s="216"/>
      <c r="EV12" s="216"/>
      <c r="EW12" s="216"/>
      <c r="EX12" s="216"/>
      <c r="EY12" s="216"/>
      <c r="EZ12" s="216"/>
      <c r="FA12" s="216"/>
      <c r="FB12" s="216"/>
      <c r="FC12" s="216"/>
      <c r="FD12" s="216"/>
      <c r="FE12" s="216"/>
      <c r="FF12" s="216"/>
      <c r="FG12" s="216"/>
      <c r="FH12" s="216"/>
      <c r="FI12" s="216"/>
      <c r="FJ12" s="216"/>
      <c r="FK12" s="216"/>
      <c r="FL12" s="216"/>
      <c r="FM12" s="216"/>
      <c r="FN12" s="216"/>
      <c r="FO12" s="216"/>
      <c r="FP12" s="216"/>
      <c r="FQ12" s="216"/>
      <c r="FR12" s="216"/>
      <c r="FS12" s="216"/>
      <c r="FT12" s="216"/>
      <c r="FU12" s="216"/>
      <c r="FV12" s="216"/>
      <c r="FW12" s="216"/>
      <c r="FX12" s="216"/>
      <c r="FY12" s="216"/>
      <c r="FZ12" s="216"/>
      <c r="GA12" s="216"/>
      <c r="GB12" s="216"/>
      <c r="GC12" s="216"/>
      <c r="GD12" s="216"/>
      <c r="GE12" s="216"/>
      <c r="GF12" s="216"/>
      <c r="GG12" s="216"/>
      <c r="GH12" s="216"/>
      <c r="GI12" s="216"/>
      <c r="GJ12" s="216"/>
      <c r="GK12" s="216"/>
      <c r="GL12" s="216"/>
      <c r="GM12" s="216"/>
      <c r="GN12" s="216"/>
      <c r="GO12" s="216"/>
      <c r="GP12" s="216"/>
      <c r="GQ12" s="216"/>
      <c r="GR12" s="216"/>
      <c r="GS12" s="216"/>
      <c r="GT12" s="216"/>
      <c r="GU12" s="216"/>
      <c r="GV12" s="216"/>
      <c r="GW12" s="216"/>
      <c r="GX12" s="216"/>
      <c r="GY12" s="216"/>
      <c r="GZ12" s="216"/>
      <c r="HA12" s="216"/>
      <c r="HB12" s="216"/>
      <c r="HC12" s="216"/>
      <c r="HD12" s="216"/>
      <c r="HE12" s="216"/>
      <c r="HF12" s="216"/>
      <c r="HG12" s="216"/>
      <c r="HH12" s="216"/>
      <c r="HI12" s="216"/>
      <c r="HJ12" s="216"/>
      <c r="HK12" s="216"/>
      <c r="HL12" s="216"/>
      <c r="HM12" s="216"/>
      <c r="HN12" s="216"/>
      <c r="HO12" s="216"/>
      <c r="HP12" s="216"/>
      <c r="HQ12" s="216"/>
      <c r="HR12" s="216"/>
      <c r="HS12" s="216"/>
      <c r="HT12" s="216"/>
      <c r="HU12" s="216"/>
      <c r="HV12" s="216"/>
      <c r="HW12" s="216"/>
      <c r="HX12" s="216"/>
      <c r="HY12" s="216"/>
      <c r="HZ12" s="216"/>
      <c r="IA12" s="216"/>
      <c r="IB12" s="216"/>
      <c r="IC12" s="216"/>
      <c r="ID12" s="216"/>
      <c r="IE12" s="216"/>
      <c r="IF12" s="216"/>
      <c r="IG12" s="216"/>
      <c r="IH12" s="216"/>
      <c r="II12" s="216"/>
      <c r="IJ12" s="216"/>
      <c r="IK12" s="216"/>
      <c r="IL12" s="216"/>
      <c r="IM12" s="216"/>
      <c r="IN12" s="216"/>
      <c r="IO12" s="216"/>
      <c r="IP12" s="216"/>
      <c r="IQ12" s="216"/>
      <c r="IR12" s="216"/>
      <c r="IS12" s="216"/>
      <c r="IT12" s="216"/>
      <c r="IU12" s="216"/>
      <c r="IV12" s="216"/>
      <c r="IW12" s="216"/>
      <c r="IX12" s="216"/>
    </row>
    <row r="13" spans="1:258" s="27" customFormat="1" ht="18" customHeight="1" x14ac:dyDescent="0.2">
      <c r="A13" s="222"/>
      <c r="B13" s="225" t="s">
        <v>11</v>
      </c>
      <c r="C13" s="404">
        <v>56158</v>
      </c>
      <c r="D13" s="980">
        <f>[1]Cuadro_CCAA2!$V194</f>
        <v>354.29</v>
      </c>
      <c r="E13" s="276"/>
      <c r="F13" s="227">
        <v>33576</v>
      </c>
      <c r="G13" s="980">
        <f>[1]Cuadro_CCAA2!$V220</f>
        <v>209.22</v>
      </c>
      <c r="H13" s="276"/>
      <c r="I13" s="227">
        <v>33576</v>
      </c>
      <c r="J13" s="980">
        <f>[1]Cuadro_CCAA2!$V144</f>
        <v>549.07000000000005</v>
      </c>
      <c r="K13" s="511"/>
      <c r="L13" s="511">
        <f>_xlfn.RANK.EQ(J13,J$13:J$33,0)</f>
        <v>2</v>
      </c>
      <c r="M13" s="511">
        <v>1</v>
      </c>
      <c r="N13" s="511">
        <f>MATCH(M13,L$13:L$33,0)</f>
        <v>5</v>
      </c>
      <c r="O13" s="512" t="str">
        <f t="shared" ref="O13:O32" si="0">INDEX(B$13:B$33,N13,1)</f>
        <v>Canarias</v>
      </c>
      <c r="P13" s="515">
        <f>INDEX(J$13:J$33,N13,1)</f>
        <v>664.22</v>
      </c>
      <c r="Q13" s="510"/>
      <c r="R13" s="510"/>
      <c r="S13" s="513"/>
      <c r="T13" s="513"/>
      <c r="U13" s="1022"/>
      <c r="V13" s="513"/>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2"/>
      <c r="BT13" s="222"/>
      <c r="BU13" s="222"/>
      <c r="BV13" s="222"/>
      <c r="BW13" s="222"/>
      <c r="BX13" s="222"/>
      <c r="BY13" s="222"/>
      <c r="BZ13" s="222"/>
      <c r="CA13" s="222"/>
      <c r="CB13" s="222"/>
      <c r="CC13" s="222"/>
      <c r="CD13" s="222"/>
      <c r="CE13" s="222"/>
      <c r="CF13" s="222"/>
      <c r="CG13" s="222"/>
      <c r="CH13" s="222"/>
      <c r="CI13" s="222"/>
      <c r="CJ13" s="222"/>
      <c r="CK13" s="222"/>
      <c r="CL13" s="222"/>
      <c r="CM13" s="222"/>
      <c r="CN13" s="222"/>
      <c r="CO13" s="222"/>
      <c r="CP13" s="222"/>
      <c r="CQ13" s="222"/>
      <c r="CR13" s="222"/>
      <c r="CS13" s="222"/>
      <c r="CT13" s="222"/>
      <c r="CU13" s="222"/>
      <c r="CV13" s="222"/>
      <c r="CW13" s="222"/>
      <c r="CX13" s="222"/>
      <c r="CY13" s="222"/>
      <c r="CZ13" s="222"/>
      <c r="DA13" s="222"/>
      <c r="DB13" s="222"/>
      <c r="DC13" s="222"/>
      <c r="DD13" s="222"/>
      <c r="DE13" s="222"/>
      <c r="DF13" s="222"/>
      <c r="DG13" s="222"/>
      <c r="DH13" s="222"/>
      <c r="DI13" s="222"/>
      <c r="DJ13" s="222"/>
      <c r="DK13" s="222"/>
      <c r="DL13" s="222"/>
      <c r="DM13" s="222"/>
      <c r="DN13" s="222"/>
      <c r="DO13" s="222"/>
      <c r="DP13" s="222"/>
      <c r="DQ13" s="222"/>
      <c r="DR13" s="222"/>
      <c r="DS13" s="222"/>
      <c r="DT13" s="222"/>
      <c r="DU13" s="222"/>
      <c r="DV13" s="222"/>
      <c r="DW13" s="222"/>
      <c r="DX13" s="222"/>
      <c r="DY13" s="222"/>
      <c r="DZ13" s="222"/>
      <c r="EA13" s="222"/>
      <c r="EB13" s="222"/>
      <c r="EC13" s="222"/>
      <c r="ED13" s="222"/>
      <c r="EE13" s="222"/>
      <c r="EF13" s="222"/>
      <c r="EG13" s="222"/>
      <c r="EH13" s="222"/>
      <c r="EI13" s="222"/>
      <c r="EJ13" s="222"/>
      <c r="EK13" s="222"/>
      <c r="EL13" s="222"/>
      <c r="EM13" s="222"/>
      <c r="EN13" s="222"/>
      <c r="EO13" s="222"/>
      <c r="EP13" s="222"/>
      <c r="EQ13" s="222"/>
      <c r="ER13" s="222"/>
      <c r="ES13" s="222"/>
      <c r="ET13" s="222"/>
      <c r="EU13" s="222"/>
      <c r="EV13" s="222"/>
      <c r="EW13" s="222"/>
      <c r="EX13" s="222"/>
      <c r="EY13" s="222"/>
      <c r="EZ13" s="222"/>
      <c r="FA13" s="222"/>
      <c r="FB13" s="222"/>
      <c r="FC13" s="222"/>
      <c r="FD13" s="222"/>
      <c r="FE13" s="222"/>
      <c r="FF13" s="222"/>
      <c r="FG13" s="222"/>
      <c r="FH13" s="222"/>
      <c r="FI13" s="222"/>
      <c r="FJ13" s="222"/>
      <c r="FK13" s="222"/>
      <c r="FL13" s="222"/>
      <c r="FM13" s="222"/>
      <c r="FN13" s="222"/>
      <c r="FO13" s="222"/>
      <c r="FP13" s="222"/>
      <c r="FQ13" s="222"/>
      <c r="FR13" s="222"/>
      <c r="FS13" s="222"/>
      <c r="FT13" s="222"/>
      <c r="FU13" s="222"/>
      <c r="FV13" s="222"/>
      <c r="FW13" s="222"/>
      <c r="FX13" s="222"/>
      <c r="FY13" s="222"/>
      <c r="FZ13" s="222"/>
      <c r="GA13" s="222"/>
      <c r="GB13" s="222"/>
      <c r="GC13" s="222"/>
      <c r="GD13" s="222"/>
      <c r="GE13" s="222"/>
      <c r="GF13" s="222"/>
      <c r="GG13" s="222"/>
      <c r="GH13" s="222"/>
      <c r="GI13" s="222"/>
      <c r="GJ13" s="222"/>
      <c r="GK13" s="222"/>
      <c r="GL13" s="222"/>
      <c r="GM13" s="222"/>
      <c r="GN13" s="222"/>
      <c r="GO13" s="222"/>
      <c r="GP13" s="222"/>
      <c r="GQ13" s="222"/>
      <c r="GR13" s="222"/>
      <c r="GS13" s="222"/>
      <c r="GT13" s="222"/>
      <c r="GU13" s="222"/>
      <c r="GV13" s="222"/>
      <c r="GW13" s="222"/>
      <c r="GX13" s="222"/>
      <c r="GY13" s="222"/>
      <c r="GZ13" s="222"/>
      <c r="HA13" s="222"/>
      <c r="HB13" s="222"/>
      <c r="HC13" s="222"/>
      <c r="HD13" s="222"/>
      <c r="HE13" s="222"/>
      <c r="HF13" s="222"/>
      <c r="HG13" s="222"/>
      <c r="HH13" s="222"/>
      <c r="HI13" s="222"/>
      <c r="HJ13" s="222"/>
      <c r="HK13" s="222"/>
      <c r="HL13" s="222"/>
      <c r="HM13" s="222"/>
      <c r="HN13" s="222"/>
      <c r="HO13" s="222"/>
      <c r="HP13" s="222"/>
      <c r="HQ13" s="222"/>
      <c r="HR13" s="222"/>
      <c r="HS13" s="222"/>
      <c r="HT13" s="222"/>
      <c r="HU13" s="222"/>
      <c r="HV13" s="222"/>
      <c r="HW13" s="222"/>
      <c r="HX13" s="222"/>
      <c r="HY13" s="222"/>
      <c r="HZ13" s="222"/>
      <c r="IA13" s="222"/>
      <c r="IB13" s="222"/>
      <c r="IC13" s="222"/>
      <c r="ID13" s="222"/>
      <c r="IE13" s="222"/>
      <c r="IF13" s="222"/>
      <c r="IG13" s="222"/>
      <c r="IH13" s="222"/>
      <c r="II13" s="222"/>
      <c r="IJ13" s="222"/>
      <c r="IK13" s="222"/>
      <c r="IL13" s="222"/>
      <c r="IM13" s="222"/>
      <c r="IN13" s="222"/>
      <c r="IO13" s="222"/>
      <c r="IP13" s="222"/>
      <c r="IQ13" s="222"/>
      <c r="IR13" s="222"/>
      <c r="IS13" s="222"/>
      <c r="IT13" s="222"/>
      <c r="IU13" s="222"/>
      <c r="IV13" s="222"/>
      <c r="IW13" s="222"/>
      <c r="IX13" s="222"/>
    </row>
    <row r="14" spans="1:258" s="125" customFormat="1" ht="18" customHeight="1" x14ac:dyDescent="0.2">
      <c r="A14" s="281"/>
      <c r="B14" s="233" t="s">
        <v>10</v>
      </c>
      <c r="C14" s="405">
        <v>7501</v>
      </c>
      <c r="D14" s="981">
        <f>[1]Cuadro_CCAA2!$V195</f>
        <v>150.4</v>
      </c>
      <c r="E14" s="276"/>
      <c r="F14" s="234">
        <v>6616</v>
      </c>
      <c r="G14" s="981">
        <f>[1]Cuadro_CCAA2!$V221</f>
        <v>38.979999999999997</v>
      </c>
      <c r="H14" s="276"/>
      <c r="I14" s="234">
        <v>6616</v>
      </c>
      <c r="J14" s="981">
        <f>[1]Cuadro_CCAA2!$V145</f>
        <v>187.86</v>
      </c>
      <c r="K14" s="511"/>
      <c r="L14" s="511">
        <f t="shared" ref="L14:L33" si="1">_xlfn.RANK.EQ(J14,J$13:J$33,0)</f>
        <v>15</v>
      </c>
      <c r="M14" s="511">
        <v>2</v>
      </c>
      <c r="N14" s="511">
        <f t="shared" ref="N14:N32" si="2">MATCH(M14,L$13:L$33,0)</f>
        <v>1</v>
      </c>
      <c r="O14" s="512" t="str">
        <f t="shared" si="0"/>
        <v>Andalucía</v>
      </c>
      <c r="P14" s="515">
        <f t="shared" ref="P14:P32" si="3">INDEX(J$13:J$33,N14,1)</f>
        <v>549.07000000000005</v>
      </c>
      <c r="Q14" s="510"/>
      <c r="R14" s="510"/>
      <c r="S14" s="513"/>
      <c r="T14" s="513"/>
      <c r="U14" s="513"/>
      <c r="V14" s="513"/>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row>
    <row r="15" spans="1:258" s="125" customFormat="1" ht="18" customHeight="1" x14ac:dyDescent="0.2">
      <c r="A15" s="281"/>
      <c r="B15" s="233" t="s">
        <v>40</v>
      </c>
      <c r="C15" s="405">
        <v>6011</v>
      </c>
      <c r="D15" s="981">
        <f>[1]Cuadro_CCAA2!$V196</f>
        <v>176.28</v>
      </c>
      <c r="E15" s="276"/>
      <c r="F15" s="234">
        <v>5899</v>
      </c>
      <c r="G15" s="981">
        <f>[1]Cuadro_CCAA2!$V222</f>
        <v>143.9</v>
      </c>
      <c r="H15" s="276"/>
      <c r="I15" s="234">
        <v>5899</v>
      </c>
      <c r="J15" s="981">
        <f>[1]Cuadro_CCAA2!$V146</f>
        <v>305.17</v>
      </c>
      <c r="K15" s="511"/>
      <c r="L15" s="511">
        <f t="shared" si="1"/>
        <v>7</v>
      </c>
      <c r="M15" s="511">
        <v>3</v>
      </c>
      <c r="N15" s="511">
        <f>MATCH(M15,L$13:L$33,0)</f>
        <v>14</v>
      </c>
      <c r="O15" s="512" t="str">
        <f t="shared" si="0"/>
        <v>Murcia, Región de</v>
      </c>
      <c r="P15" s="515">
        <f t="shared" si="3"/>
        <v>508.1</v>
      </c>
      <c r="Q15" s="510"/>
      <c r="R15" s="510"/>
      <c r="S15" s="513"/>
      <c r="T15" s="513"/>
      <c r="U15" s="513"/>
      <c r="V15" s="513"/>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row>
    <row r="16" spans="1:258" s="125" customFormat="1" ht="18" customHeight="1" x14ac:dyDescent="0.2">
      <c r="A16" s="281"/>
      <c r="B16" s="233" t="s">
        <v>41</v>
      </c>
      <c r="C16" s="405">
        <v>9030</v>
      </c>
      <c r="D16" s="981">
        <f>[1]Cuadro_CCAA2!$V197</f>
        <v>122.45</v>
      </c>
      <c r="E16" s="276"/>
      <c r="F16" s="234">
        <v>6919</v>
      </c>
      <c r="G16" s="981">
        <f>[1]Cuadro_CCAA2!$V223</f>
        <v>94.22</v>
      </c>
      <c r="H16" s="276"/>
      <c r="I16" s="234">
        <v>6919</v>
      </c>
      <c r="J16" s="981">
        <f>[1]Cuadro_CCAA2!$V147</f>
        <v>219.47</v>
      </c>
      <c r="K16" s="511"/>
      <c r="L16" s="511">
        <f t="shared" si="1"/>
        <v>12</v>
      </c>
      <c r="M16" s="511">
        <v>4</v>
      </c>
      <c r="N16" s="511">
        <f t="shared" si="2"/>
        <v>12</v>
      </c>
      <c r="O16" s="512" t="str">
        <f t="shared" si="0"/>
        <v>Galicia</v>
      </c>
      <c r="P16" s="515">
        <f t="shared" si="3"/>
        <v>369.78</v>
      </c>
      <c r="Q16" s="510"/>
      <c r="R16" s="510"/>
      <c r="S16" s="513"/>
      <c r="T16" s="513"/>
      <c r="U16" s="513"/>
      <c r="V16" s="513"/>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row>
    <row r="17" spans="1:258" s="125" customFormat="1" ht="18" customHeight="1" x14ac:dyDescent="0.2">
      <c r="A17" s="281"/>
      <c r="B17" s="233" t="s">
        <v>9</v>
      </c>
      <c r="C17" s="405">
        <v>10077</v>
      </c>
      <c r="D17" s="981">
        <f>[1]Cuadro_CCAA2!$V198</f>
        <v>429.42</v>
      </c>
      <c r="E17" s="276"/>
      <c r="F17" s="234">
        <v>9715</v>
      </c>
      <c r="G17" s="981">
        <f>[1]Cuadro_CCAA2!$V224</f>
        <v>187.73</v>
      </c>
      <c r="H17" s="276"/>
      <c r="I17" s="234">
        <v>9715</v>
      </c>
      <c r="J17" s="981">
        <f>[1]Cuadro_CCAA2!$V148</f>
        <v>664.22</v>
      </c>
      <c r="K17" s="511"/>
      <c r="L17" s="511">
        <f t="shared" si="1"/>
        <v>1</v>
      </c>
      <c r="M17" s="511">
        <v>5</v>
      </c>
      <c r="N17" s="511">
        <f t="shared" si="2"/>
        <v>21</v>
      </c>
      <c r="O17" s="512" t="str">
        <f t="shared" si="0"/>
        <v>TOTAL</v>
      </c>
      <c r="P17" s="515">
        <f t="shared" si="3"/>
        <v>323.26</v>
      </c>
      <c r="Q17" s="510"/>
      <c r="R17" s="510"/>
      <c r="S17" s="513"/>
      <c r="T17" s="513"/>
      <c r="U17" s="513"/>
      <c r="V17" s="513"/>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c r="BH17" s="281"/>
      <c r="BI17" s="281"/>
      <c r="BJ17" s="281"/>
      <c r="BK17" s="281"/>
      <c r="BL17" s="281"/>
      <c r="BM17" s="281"/>
      <c r="BN17" s="281"/>
      <c r="BO17" s="281"/>
      <c r="BP17" s="281"/>
      <c r="BQ17" s="281"/>
      <c r="BR17" s="281"/>
      <c r="BS17" s="281"/>
      <c r="BT17" s="281"/>
      <c r="BU17" s="281"/>
      <c r="BV17" s="281"/>
      <c r="BW17" s="281"/>
      <c r="BX17" s="281"/>
      <c r="BY17" s="281"/>
      <c r="BZ17" s="281"/>
      <c r="CA17" s="281"/>
      <c r="CB17" s="281"/>
      <c r="CC17" s="281"/>
      <c r="CD17" s="281"/>
      <c r="CE17" s="281"/>
      <c r="CF17" s="281"/>
      <c r="CG17" s="281"/>
      <c r="CH17" s="281"/>
      <c r="CI17" s="281"/>
      <c r="CJ17" s="281"/>
      <c r="CK17" s="281"/>
      <c r="CL17" s="281"/>
      <c r="CM17" s="281"/>
      <c r="CN17" s="281"/>
      <c r="CO17" s="281"/>
      <c r="CP17" s="281"/>
      <c r="CQ17" s="281"/>
      <c r="CR17" s="281"/>
      <c r="CS17" s="281"/>
      <c r="CT17" s="281"/>
      <c r="CU17" s="281"/>
      <c r="CV17" s="281"/>
      <c r="CW17" s="281"/>
      <c r="CX17" s="281"/>
      <c r="CY17" s="281"/>
      <c r="CZ17" s="281"/>
      <c r="DA17" s="281"/>
      <c r="DB17" s="281"/>
      <c r="DC17" s="281"/>
      <c r="DD17" s="281"/>
      <c r="DE17" s="281"/>
      <c r="DF17" s="281"/>
      <c r="DG17" s="281"/>
      <c r="DH17" s="281"/>
      <c r="DI17" s="281"/>
      <c r="DJ17" s="281"/>
      <c r="DK17" s="281"/>
      <c r="DL17" s="281"/>
      <c r="DM17" s="281"/>
      <c r="DN17" s="281"/>
      <c r="DO17" s="281"/>
      <c r="DP17" s="281"/>
      <c r="DQ17" s="281"/>
      <c r="DR17" s="281"/>
      <c r="DS17" s="281"/>
      <c r="DT17" s="281"/>
      <c r="DU17" s="281"/>
      <c r="DV17" s="281"/>
      <c r="DW17" s="281"/>
      <c r="DX17" s="281"/>
      <c r="DY17" s="281"/>
      <c r="DZ17" s="281"/>
      <c r="EA17" s="281"/>
      <c r="EB17" s="281"/>
      <c r="EC17" s="281"/>
      <c r="ED17" s="281"/>
      <c r="EE17" s="281"/>
      <c r="EF17" s="281"/>
      <c r="EG17" s="281"/>
      <c r="EH17" s="281"/>
      <c r="EI17" s="281"/>
      <c r="EJ17" s="281"/>
      <c r="EK17" s="281"/>
      <c r="EL17" s="281"/>
      <c r="EM17" s="281"/>
      <c r="EN17" s="281"/>
      <c r="EO17" s="281"/>
      <c r="EP17" s="281"/>
      <c r="EQ17" s="281"/>
      <c r="ER17" s="281"/>
      <c r="ES17" s="281"/>
      <c r="ET17" s="281"/>
      <c r="EU17" s="281"/>
      <c r="EV17" s="281"/>
      <c r="EW17" s="281"/>
      <c r="EX17" s="281"/>
      <c r="EY17" s="281"/>
      <c r="EZ17" s="281"/>
      <c r="FA17" s="281"/>
      <c r="FB17" s="281"/>
      <c r="FC17" s="281"/>
      <c r="FD17" s="281"/>
      <c r="FE17" s="281"/>
      <c r="FF17" s="281"/>
      <c r="FG17" s="281"/>
      <c r="FH17" s="281"/>
      <c r="FI17" s="281"/>
      <c r="FJ17" s="281"/>
      <c r="FK17" s="281"/>
      <c r="FL17" s="281"/>
      <c r="FM17" s="281"/>
      <c r="FN17" s="281"/>
      <c r="FO17" s="281"/>
      <c r="FP17" s="281"/>
      <c r="FQ17" s="281"/>
      <c r="FR17" s="281"/>
      <c r="FS17" s="281"/>
      <c r="FT17" s="281"/>
      <c r="FU17" s="281"/>
      <c r="FV17" s="281"/>
      <c r="FW17" s="281"/>
      <c r="FX17" s="281"/>
      <c r="FY17" s="281"/>
      <c r="FZ17" s="281"/>
      <c r="GA17" s="281"/>
      <c r="GB17" s="281"/>
      <c r="GC17" s="281"/>
      <c r="GD17" s="281"/>
      <c r="GE17" s="281"/>
      <c r="GF17" s="281"/>
      <c r="GG17" s="281"/>
      <c r="GH17" s="281"/>
      <c r="GI17" s="281"/>
      <c r="GJ17" s="281"/>
      <c r="GK17" s="281"/>
      <c r="GL17" s="281"/>
      <c r="GM17" s="281"/>
      <c r="GN17" s="281"/>
      <c r="GO17" s="281"/>
      <c r="GP17" s="281"/>
      <c r="GQ17" s="281"/>
      <c r="GR17" s="281"/>
      <c r="GS17" s="281"/>
      <c r="GT17" s="281"/>
      <c r="GU17" s="281"/>
      <c r="GV17" s="281"/>
      <c r="GW17" s="281"/>
      <c r="GX17" s="281"/>
      <c r="GY17" s="281"/>
      <c r="GZ17" s="281"/>
      <c r="HA17" s="281"/>
      <c r="HB17" s="281"/>
      <c r="HC17" s="281"/>
      <c r="HD17" s="281"/>
      <c r="HE17" s="281"/>
      <c r="HF17" s="281"/>
      <c r="HG17" s="281"/>
      <c r="HH17" s="281"/>
      <c r="HI17" s="281"/>
      <c r="HJ17" s="281"/>
      <c r="HK17" s="281"/>
      <c r="HL17" s="281"/>
      <c r="HM17" s="281"/>
      <c r="HN17" s="281"/>
      <c r="HO17" s="281"/>
      <c r="HP17" s="281"/>
      <c r="HQ17" s="281"/>
      <c r="HR17" s="281"/>
      <c r="HS17" s="281"/>
      <c r="HT17" s="281"/>
      <c r="HU17" s="281"/>
      <c r="HV17" s="281"/>
      <c r="HW17" s="281"/>
      <c r="HX17" s="281"/>
      <c r="HY17" s="281"/>
      <c r="HZ17" s="281"/>
      <c r="IA17" s="281"/>
      <c r="IB17" s="281"/>
      <c r="IC17" s="281"/>
      <c r="ID17" s="281"/>
      <c r="IE17" s="281"/>
      <c r="IF17" s="281"/>
      <c r="IG17" s="281"/>
      <c r="IH17" s="281"/>
      <c r="II17" s="281"/>
      <c r="IJ17" s="281"/>
      <c r="IK17" s="281"/>
      <c r="IL17" s="281"/>
      <c r="IM17" s="281"/>
      <c r="IN17" s="281"/>
      <c r="IO17" s="281"/>
      <c r="IP17" s="281"/>
      <c r="IQ17" s="281"/>
      <c r="IR17" s="281"/>
      <c r="IS17" s="281"/>
      <c r="IT17" s="281"/>
      <c r="IU17" s="281"/>
      <c r="IV17" s="281"/>
      <c r="IW17" s="281"/>
      <c r="IX17" s="281"/>
    </row>
    <row r="18" spans="1:258" s="125" customFormat="1" ht="18" customHeight="1" x14ac:dyDescent="0.2">
      <c r="A18" s="281"/>
      <c r="B18" s="233" t="s">
        <v>8</v>
      </c>
      <c r="C18" s="406">
        <v>2898</v>
      </c>
      <c r="D18" s="981">
        <f>[1]Cuadro_CCAA2!$V199</f>
        <v>121.31</v>
      </c>
      <c r="E18" s="276"/>
      <c r="F18" s="238">
        <v>1618</v>
      </c>
      <c r="G18" s="981">
        <f>[1]Cuadro_CCAA2!$V225</f>
        <v>69.14</v>
      </c>
      <c r="H18" s="276"/>
      <c r="I18" s="238">
        <v>1618</v>
      </c>
      <c r="J18" s="981">
        <f>[1]Cuadro_CCAA2!$V149</f>
        <v>177.18</v>
      </c>
      <c r="K18" s="511"/>
      <c r="L18" s="511">
        <f t="shared" si="1"/>
        <v>17</v>
      </c>
      <c r="M18" s="511">
        <v>6</v>
      </c>
      <c r="N18" s="511">
        <f t="shared" si="2"/>
        <v>11</v>
      </c>
      <c r="O18" s="512" t="str">
        <f t="shared" si="0"/>
        <v>Extremadura</v>
      </c>
      <c r="P18" s="516">
        <f t="shared" si="3"/>
        <v>310.83</v>
      </c>
      <c r="Q18" s="510"/>
      <c r="R18" s="510"/>
      <c r="S18" s="513"/>
      <c r="T18" s="513"/>
      <c r="U18" s="513"/>
      <c r="V18" s="513"/>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281"/>
      <c r="BT18" s="281"/>
      <c r="BU18" s="281"/>
      <c r="BV18" s="281"/>
      <c r="BW18" s="281"/>
      <c r="BX18" s="281"/>
      <c r="BY18" s="281"/>
      <c r="BZ18" s="281"/>
      <c r="CA18" s="281"/>
      <c r="CB18" s="281"/>
      <c r="CC18" s="281"/>
      <c r="CD18" s="281"/>
      <c r="CE18" s="281"/>
      <c r="CF18" s="281"/>
      <c r="CG18" s="281"/>
      <c r="CH18" s="281"/>
      <c r="CI18" s="281"/>
      <c r="CJ18" s="281"/>
      <c r="CK18" s="281"/>
      <c r="CL18" s="281"/>
      <c r="CM18" s="281"/>
      <c r="CN18" s="281"/>
      <c r="CO18" s="281"/>
      <c r="CP18" s="281"/>
      <c r="CQ18" s="281"/>
      <c r="CR18" s="281"/>
      <c r="CS18" s="281"/>
      <c r="CT18" s="281"/>
      <c r="CU18" s="281"/>
      <c r="CV18" s="281"/>
      <c r="CW18" s="281"/>
      <c r="CX18" s="281"/>
      <c r="CY18" s="281"/>
      <c r="CZ18" s="281"/>
      <c r="DA18" s="281"/>
      <c r="DB18" s="281"/>
      <c r="DC18" s="281"/>
      <c r="DD18" s="281"/>
      <c r="DE18" s="281"/>
      <c r="DF18" s="281"/>
      <c r="DG18" s="281"/>
      <c r="DH18" s="281"/>
      <c r="DI18" s="281"/>
      <c r="DJ18" s="281"/>
      <c r="DK18" s="281"/>
      <c r="DL18" s="281"/>
      <c r="DM18" s="281"/>
      <c r="DN18" s="281"/>
      <c r="DO18" s="281"/>
      <c r="DP18" s="281"/>
      <c r="DQ18" s="281"/>
      <c r="DR18" s="281"/>
      <c r="DS18" s="281"/>
      <c r="DT18" s="281"/>
      <c r="DU18" s="281"/>
      <c r="DV18" s="281"/>
      <c r="DW18" s="281"/>
      <c r="DX18" s="281"/>
      <c r="DY18" s="281"/>
      <c r="DZ18" s="281"/>
      <c r="EA18" s="281"/>
      <c r="EB18" s="281"/>
      <c r="EC18" s="281"/>
      <c r="ED18" s="281"/>
      <c r="EE18" s="281"/>
      <c r="EF18" s="281"/>
      <c r="EG18" s="281"/>
      <c r="EH18" s="281"/>
      <c r="EI18" s="281"/>
      <c r="EJ18" s="281"/>
      <c r="EK18" s="281"/>
      <c r="EL18" s="281"/>
      <c r="EM18" s="281"/>
      <c r="EN18" s="281"/>
      <c r="EO18" s="281"/>
      <c r="EP18" s="281"/>
      <c r="EQ18" s="281"/>
      <c r="ER18" s="281"/>
      <c r="ES18" s="281"/>
      <c r="ET18" s="281"/>
      <c r="EU18" s="281"/>
      <c r="EV18" s="281"/>
      <c r="EW18" s="281"/>
      <c r="EX18" s="281"/>
      <c r="EY18" s="281"/>
      <c r="EZ18" s="281"/>
      <c r="FA18" s="281"/>
      <c r="FB18" s="281"/>
      <c r="FC18" s="281"/>
      <c r="FD18" s="281"/>
      <c r="FE18" s="281"/>
      <c r="FF18" s="281"/>
      <c r="FG18" s="281"/>
      <c r="FH18" s="281"/>
      <c r="FI18" s="281"/>
      <c r="FJ18" s="281"/>
      <c r="FK18" s="281"/>
      <c r="FL18" s="281"/>
      <c r="FM18" s="281"/>
      <c r="FN18" s="281"/>
      <c r="FO18" s="281"/>
      <c r="FP18" s="281"/>
      <c r="FQ18" s="281"/>
      <c r="FR18" s="281"/>
      <c r="FS18" s="281"/>
      <c r="FT18" s="281"/>
      <c r="FU18" s="281"/>
      <c r="FV18" s="281"/>
      <c r="FW18" s="281"/>
      <c r="FX18" s="281"/>
      <c r="FY18" s="281"/>
      <c r="FZ18" s="281"/>
      <c r="GA18" s="281"/>
      <c r="GB18" s="281"/>
      <c r="GC18" s="281"/>
      <c r="GD18" s="281"/>
      <c r="GE18" s="281"/>
      <c r="GF18" s="281"/>
      <c r="GG18" s="281"/>
      <c r="GH18" s="281"/>
      <c r="GI18" s="281"/>
      <c r="GJ18" s="281"/>
      <c r="GK18" s="281"/>
      <c r="GL18" s="281"/>
      <c r="GM18" s="281"/>
      <c r="GN18" s="281"/>
      <c r="GO18" s="281"/>
      <c r="GP18" s="281"/>
      <c r="GQ18" s="281"/>
      <c r="GR18" s="281"/>
      <c r="GS18" s="281"/>
      <c r="GT18" s="281"/>
      <c r="GU18" s="281"/>
      <c r="GV18" s="281"/>
      <c r="GW18" s="281"/>
      <c r="GX18" s="281"/>
      <c r="GY18" s="281"/>
      <c r="GZ18" s="281"/>
      <c r="HA18" s="281"/>
      <c r="HB18" s="281"/>
      <c r="HC18" s="281"/>
      <c r="HD18" s="281"/>
      <c r="HE18" s="281"/>
      <c r="HF18" s="281"/>
      <c r="HG18" s="281"/>
      <c r="HH18" s="281"/>
      <c r="HI18" s="281"/>
      <c r="HJ18" s="281"/>
      <c r="HK18" s="281"/>
      <c r="HL18" s="281"/>
      <c r="HM18" s="281"/>
      <c r="HN18" s="281"/>
      <c r="HO18" s="281"/>
      <c r="HP18" s="281"/>
      <c r="HQ18" s="281"/>
      <c r="HR18" s="281"/>
      <c r="HS18" s="281"/>
      <c r="HT18" s="281"/>
      <c r="HU18" s="281"/>
      <c r="HV18" s="281"/>
      <c r="HW18" s="281"/>
      <c r="HX18" s="281"/>
      <c r="HY18" s="281"/>
      <c r="HZ18" s="281"/>
      <c r="IA18" s="281"/>
      <c r="IB18" s="281"/>
      <c r="IC18" s="281"/>
      <c r="ID18" s="281"/>
      <c r="IE18" s="281"/>
      <c r="IF18" s="281"/>
      <c r="IG18" s="281"/>
      <c r="IH18" s="281"/>
      <c r="II18" s="281"/>
      <c r="IJ18" s="281"/>
      <c r="IK18" s="281"/>
      <c r="IL18" s="281"/>
      <c r="IM18" s="281"/>
      <c r="IN18" s="281"/>
      <c r="IO18" s="281"/>
      <c r="IP18" s="281"/>
      <c r="IQ18" s="281"/>
      <c r="IR18" s="281"/>
      <c r="IS18" s="281"/>
      <c r="IT18" s="281"/>
      <c r="IU18" s="281"/>
      <c r="IV18" s="281"/>
      <c r="IW18" s="281"/>
      <c r="IX18" s="281"/>
    </row>
    <row r="19" spans="1:258" s="128" customFormat="1" ht="18" customHeight="1" x14ac:dyDescent="0.2">
      <c r="A19" s="284"/>
      <c r="B19" s="285" t="s">
        <v>170</v>
      </c>
      <c r="C19" s="405">
        <v>22316</v>
      </c>
      <c r="D19" s="981">
        <f>[1]Cuadro_CCAA2!$V200</f>
        <v>121.59</v>
      </c>
      <c r="E19" s="276"/>
      <c r="F19" s="286">
        <v>17288</v>
      </c>
      <c r="G19" s="981">
        <f>[1]Cuadro_CCAA2!$V226</f>
        <v>0</v>
      </c>
      <c r="H19" s="276"/>
      <c r="I19" s="286">
        <v>17288</v>
      </c>
      <c r="J19" s="981">
        <f>[1]Cuadro_CCAA2!$V150</f>
        <v>127.24</v>
      </c>
      <c r="K19" s="511"/>
      <c r="L19" s="511">
        <f t="shared" si="1"/>
        <v>19</v>
      </c>
      <c r="M19" s="511">
        <v>7</v>
      </c>
      <c r="N19" s="511">
        <f t="shared" si="2"/>
        <v>3</v>
      </c>
      <c r="O19" s="512" t="str">
        <f t="shared" si="0"/>
        <v>Asturias, Principado de</v>
      </c>
      <c r="P19" s="515">
        <f t="shared" si="3"/>
        <v>305.17</v>
      </c>
      <c r="Q19" s="510"/>
      <c r="R19" s="510"/>
      <c r="S19" s="513"/>
      <c r="T19" s="513"/>
      <c r="U19" s="513"/>
      <c r="V19" s="513"/>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row>
    <row r="20" spans="1:258" s="128" customFormat="1" ht="18" customHeight="1" x14ac:dyDescent="0.2">
      <c r="A20" s="284"/>
      <c r="B20" s="285" t="s">
        <v>43</v>
      </c>
      <c r="C20" s="405">
        <v>15864</v>
      </c>
      <c r="D20" s="981">
        <f>[1]Cuadro_CCAA2!$V201</f>
        <v>127.3</v>
      </c>
      <c r="E20" s="276"/>
      <c r="F20" s="286">
        <v>13432</v>
      </c>
      <c r="G20" s="981">
        <f>[1]Cuadro_CCAA2!$V227</f>
        <v>65.86</v>
      </c>
      <c r="H20" s="276"/>
      <c r="I20" s="286">
        <v>13432</v>
      </c>
      <c r="J20" s="981">
        <f>[1]Cuadro_CCAA2!$V151</f>
        <v>189.58</v>
      </c>
      <c r="K20" s="511"/>
      <c r="L20" s="511">
        <f t="shared" si="1"/>
        <v>14</v>
      </c>
      <c r="M20" s="511">
        <v>8</v>
      </c>
      <c r="N20" s="511">
        <f t="shared" si="2"/>
        <v>13</v>
      </c>
      <c r="O20" s="512" t="str">
        <f t="shared" si="0"/>
        <v>Madrid, Comunidad de*</v>
      </c>
      <c r="P20" s="515">
        <f t="shared" si="3"/>
        <v>287.87</v>
      </c>
      <c r="Q20" s="510"/>
      <c r="R20" s="510"/>
      <c r="S20" s="513"/>
      <c r="T20" s="513"/>
      <c r="U20" s="513"/>
      <c r="V20" s="513"/>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row>
    <row r="21" spans="1:258" s="128" customFormat="1" ht="18" customHeight="1" x14ac:dyDescent="0.2">
      <c r="A21" s="284"/>
      <c r="B21" s="285" t="s">
        <v>44</v>
      </c>
      <c r="C21" s="405">
        <v>59339</v>
      </c>
      <c r="D21" s="981">
        <f>[1]Cuadro_CCAA2!$V202</f>
        <v>176.32</v>
      </c>
      <c r="E21" s="276"/>
      <c r="F21" s="286">
        <v>18851</v>
      </c>
      <c r="G21" s="981">
        <f>[1]Cuadro_CCAA2!$V228</f>
        <v>111.08</v>
      </c>
      <c r="H21" s="276"/>
      <c r="I21" s="286">
        <v>18851</v>
      </c>
      <c r="J21" s="981">
        <f>[1]Cuadro_CCAA2!$V152</f>
        <v>280.44</v>
      </c>
      <c r="K21" s="511"/>
      <c r="L21" s="511">
        <f t="shared" si="1"/>
        <v>10</v>
      </c>
      <c r="M21" s="511">
        <v>9</v>
      </c>
      <c r="N21" s="511">
        <f>MATCH(M21,L$13:L$33,0)</f>
        <v>10</v>
      </c>
      <c r="O21" s="512" t="str">
        <f t="shared" si="0"/>
        <v>Comunitat Valenciana</v>
      </c>
      <c r="P21" s="515">
        <f t="shared" si="3"/>
        <v>282.83999999999997</v>
      </c>
      <c r="Q21" s="510"/>
      <c r="R21" s="510"/>
      <c r="S21" s="513"/>
      <c r="T21" s="513"/>
      <c r="U21" s="513"/>
      <c r="V21" s="513"/>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c r="BR21" s="284"/>
      <c r="BS21" s="284"/>
      <c r="BT21" s="284"/>
      <c r="BU21" s="284"/>
      <c r="BV21" s="284"/>
      <c r="BW21" s="284"/>
      <c r="BX21" s="284"/>
      <c r="BY21" s="284"/>
      <c r="BZ21" s="284"/>
      <c r="CA21" s="284"/>
      <c r="CB21" s="284"/>
      <c r="CC21" s="284"/>
      <c r="CD21" s="284"/>
      <c r="CE21" s="284"/>
      <c r="CF21" s="284"/>
      <c r="CG21" s="284"/>
      <c r="CH21" s="284"/>
      <c r="CI21" s="284"/>
      <c r="CJ21" s="284"/>
      <c r="CK21" s="284"/>
      <c r="CL21" s="284"/>
      <c r="CM21" s="284"/>
      <c r="CN21" s="284"/>
      <c r="CO21" s="284"/>
      <c r="CP21" s="284"/>
      <c r="CQ21" s="284"/>
      <c r="CR21" s="284"/>
      <c r="CS21" s="284"/>
      <c r="CT21" s="284"/>
      <c r="CU21" s="284"/>
      <c r="CV21" s="284"/>
      <c r="CW21" s="284"/>
      <c r="CX21" s="284"/>
      <c r="CY21" s="284"/>
      <c r="CZ21" s="284"/>
      <c r="DA21" s="284"/>
      <c r="DB21" s="284"/>
      <c r="DC21" s="284"/>
      <c r="DD21" s="284"/>
      <c r="DE21" s="284"/>
      <c r="DF21" s="284"/>
      <c r="DG21" s="284"/>
      <c r="DH21" s="284"/>
      <c r="DI21" s="284"/>
      <c r="DJ21" s="284"/>
      <c r="DK21" s="284"/>
      <c r="DL21" s="284"/>
      <c r="DM21" s="284"/>
      <c r="DN21" s="284"/>
      <c r="DO21" s="284"/>
      <c r="DP21" s="284"/>
      <c r="DQ21" s="284"/>
      <c r="DR21" s="284"/>
      <c r="DS21" s="284"/>
      <c r="DT21" s="284"/>
      <c r="DU21" s="284"/>
      <c r="DV21" s="284"/>
      <c r="DW21" s="284"/>
      <c r="DX21" s="284"/>
      <c r="DY21" s="284"/>
      <c r="DZ21" s="284"/>
      <c r="EA21" s="284"/>
      <c r="EB21" s="284"/>
      <c r="EC21" s="284"/>
      <c r="ED21" s="284"/>
      <c r="EE21" s="284"/>
      <c r="EF21" s="284"/>
      <c r="EG21" s="284"/>
      <c r="EH21" s="284"/>
      <c r="EI21" s="284"/>
      <c r="EJ21" s="284"/>
      <c r="EK21" s="284"/>
      <c r="EL21" s="284"/>
      <c r="EM21" s="284"/>
      <c r="EN21" s="284"/>
      <c r="EO21" s="284"/>
      <c r="EP21" s="284"/>
      <c r="EQ21" s="284"/>
      <c r="ER21" s="284"/>
      <c r="ES21" s="284"/>
      <c r="ET21" s="284"/>
      <c r="EU21" s="284"/>
      <c r="EV21" s="284"/>
      <c r="EW21" s="284"/>
      <c r="EX21" s="284"/>
      <c r="EY21" s="284"/>
      <c r="EZ21" s="284"/>
      <c r="FA21" s="284"/>
      <c r="FB21" s="284"/>
      <c r="FC21" s="284"/>
      <c r="FD21" s="284"/>
      <c r="FE21" s="284"/>
      <c r="FF21" s="284"/>
      <c r="FG21" s="284"/>
      <c r="FH21" s="284"/>
      <c r="FI21" s="284"/>
      <c r="FJ21" s="284"/>
      <c r="FK21" s="284"/>
      <c r="FL21" s="284"/>
      <c r="FM21" s="284"/>
      <c r="FN21" s="284"/>
      <c r="FO21" s="284"/>
      <c r="FP21" s="284"/>
      <c r="FQ21" s="284"/>
      <c r="FR21" s="284"/>
      <c r="FS21" s="284"/>
      <c r="FT21" s="284"/>
      <c r="FU21" s="284"/>
      <c r="FV21" s="284"/>
      <c r="FW21" s="284"/>
      <c r="FX21" s="284"/>
      <c r="FY21" s="284"/>
      <c r="FZ21" s="284"/>
      <c r="GA21" s="284"/>
      <c r="GB21" s="284"/>
      <c r="GC21" s="284"/>
      <c r="GD21" s="284"/>
      <c r="GE21" s="284"/>
      <c r="GF21" s="284"/>
      <c r="GG21" s="284"/>
      <c r="GH21" s="284"/>
      <c r="GI21" s="284"/>
      <c r="GJ21" s="284"/>
      <c r="GK21" s="284"/>
      <c r="GL21" s="284"/>
      <c r="GM21" s="284"/>
      <c r="GN21" s="284"/>
      <c r="GO21" s="284"/>
      <c r="GP21" s="284"/>
      <c r="GQ21" s="284"/>
      <c r="GR21" s="284"/>
      <c r="GS21" s="284"/>
      <c r="GT21" s="284"/>
      <c r="GU21" s="284"/>
      <c r="GV21" s="284"/>
      <c r="GW21" s="284"/>
      <c r="GX21" s="284"/>
      <c r="GY21" s="284"/>
      <c r="GZ21" s="284"/>
      <c r="HA21" s="284"/>
      <c r="HB21" s="284"/>
      <c r="HC21" s="284"/>
      <c r="HD21" s="284"/>
      <c r="HE21" s="284"/>
      <c r="HF21" s="284"/>
      <c r="HG21" s="284"/>
      <c r="HH21" s="284"/>
      <c r="HI21" s="284"/>
      <c r="HJ21" s="284"/>
      <c r="HK21" s="284"/>
      <c r="HL21" s="284"/>
      <c r="HM21" s="284"/>
      <c r="HN21" s="284"/>
      <c r="HO21" s="284"/>
      <c r="HP21" s="284"/>
      <c r="HQ21" s="284"/>
      <c r="HR21" s="284"/>
      <c r="HS21" s="284"/>
      <c r="HT21" s="284"/>
      <c r="HU21" s="284"/>
      <c r="HV21" s="284"/>
      <c r="HW21" s="284"/>
      <c r="HX21" s="284"/>
      <c r="HY21" s="284"/>
      <c r="HZ21" s="284"/>
      <c r="IA21" s="284"/>
      <c r="IB21" s="284"/>
      <c r="IC21" s="284"/>
      <c r="ID21" s="284"/>
      <c r="IE21" s="284"/>
      <c r="IF21" s="284"/>
      <c r="IG21" s="284"/>
      <c r="IH21" s="284"/>
      <c r="II21" s="284"/>
      <c r="IJ21" s="284"/>
      <c r="IK21" s="284"/>
      <c r="IL21" s="284"/>
      <c r="IM21" s="284"/>
      <c r="IN21" s="284"/>
      <c r="IO21" s="284"/>
      <c r="IP21" s="284"/>
      <c r="IQ21" s="284"/>
      <c r="IR21" s="284"/>
      <c r="IS21" s="284"/>
      <c r="IT21" s="284"/>
      <c r="IU21" s="284"/>
      <c r="IV21" s="284"/>
      <c r="IW21" s="284"/>
      <c r="IX21" s="284"/>
    </row>
    <row r="22" spans="1:258" s="128" customFormat="1" ht="18" customHeight="1" x14ac:dyDescent="0.2">
      <c r="A22" s="284"/>
      <c r="B22" s="285" t="s">
        <v>6</v>
      </c>
      <c r="C22" s="405">
        <v>40906</v>
      </c>
      <c r="D22" s="981">
        <f>[1]Cuadro_CCAA2!$V203</f>
        <v>199.05</v>
      </c>
      <c r="E22" s="276"/>
      <c r="F22" s="286">
        <v>26361</v>
      </c>
      <c r="G22" s="981">
        <f>[1]Cuadro_CCAA2!$V229</f>
        <v>75.64</v>
      </c>
      <c r="H22" s="276"/>
      <c r="I22" s="286">
        <v>26361</v>
      </c>
      <c r="J22" s="981">
        <f>[1]Cuadro_CCAA2!$V153</f>
        <v>282.83999999999997</v>
      </c>
      <c r="K22" s="511"/>
      <c r="L22" s="511">
        <f t="shared" si="1"/>
        <v>9</v>
      </c>
      <c r="M22" s="511">
        <v>10</v>
      </c>
      <c r="N22" s="511">
        <f t="shared" si="2"/>
        <v>9</v>
      </c>
      <c r="O22" s="512" t="str">
        <f t="shared" si="0"/>
        <v>Cataluña</v>
      </c>
      <c r="P22" s="515">
        <f t="shared" si="3"/>
        <v>280.44</v>
      </c>
      <c r="Q22" s="510"/>
      <c r="R22" s="510"/>
      <c r="S22" s="513"/>
      <c r="T22" s="513"/>
      <c r="U22" s="513"/>
      <c r="V22" s="513"/>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c r="BR22" s="284"/>
      <c r="BS22" s="284"/>
      <c r="BT22" s="284"/>
      <c r="BU22" s="284"/>
      <c r="BV22" s="284"/>
      <c r="BW22" s="284"/>
      <c r="BX22" s="284"/>
      <c r="BY22" s="284"/>
      <c r="BZ22" s="284"/>
      <c r="CA22" s="284"/>
      <c r="CB22" s="284"/>
      <c r="CC22" s="284"/>
      <c r="CD22" s="284"/>
      <c r="CE22" s="284"/>
      <c r="CF22" s="284"/>
      <c r="CG22" s="284"/>
      <c r="CH22" s="284"/>
      <c r="CI22" s="284"/>
      <c r="CJ22" s="284"/>
      <c r="CK22" s="284"/>
      <c r="CL22" s="284"/>
      <c r="CM22" s="284"/>
      <c r="CN22" s="284"/>
      <c r="CO22" s="284"/>
      <c r="CP22" s="284"/>
      <c r="CQ22" s="284"/>
      <c r="CR22" s="284"/>
      <c r="CS22" s="284"/>
      <c r="CT22" s="284"/>
      <c r="CU22" s="284"/>
      <c r="CV22" s="284"/>
      <c r="CW22" s="284"/>
      <c r="CX22" s="284"/>
      <c r="CY22" s="284"/>
      <c r="CZ22" s="284"/>
      <c r="DA22" s="284"/>
      <c r="DB22" s="284"/>
      <c r="DC22" s="284"/>
      <c r="DD22" s="284"/>
      <c r="DE22" s="284"/>
      <c r="DF22" s="284"/>
      <c r="DG22" s="284"/>
      <c r="DH22" s="284"/>
      <c r="DI22" s="284"/>
      <c r="DJ22" s="284"/>
      <c r="DK22" s="284"/>
      <c r="DL22" s="284"/>
      <c r="DM22" s="284"/>
      <c r="DN22" s="284"/>
      <c r="DO22" s="284"/>
      <c r="DP22" s="284"/>
      <c r="DQ22" s="284"/>
      <c r="DR22" s="284"/>
      <c r="DS22" s="284"/>
      <c r="DT22" s="284"/>
      <c r="DU22" s="284"/>
      <c r="DV22" s="284"/>
      <c r="DW22" s="284"/>
      <c r="DX22" s="284"/>
      <c r="DY22" s="284"/>
      <c r="DZ22" s="284"/>
      <c r="EA22" s="284"/>
      <c r="EB22" s="284"/>
      <c r="EC22" s="284"/>
      <c r="ED22" s="284"/>
      <c r="EE22" s="284"/>
      <c r="EF22" s="284"/>
      <c r="EG22" s="284"/>
      <c r="EH22" s="284"/>
      <c r="EI22" s="284"/>
      <c r="EJ22" s="284"/>
      <c r="EK22" s="284"/>
      <c r="EL22" s="284"/>
      <c r="EM22" s="284"/>
      <c r="EN22" s="284"/>
      <c r="EO22" s="284"/>
      <c r="EP22" s="284"/>
      <c r="EQ22" s="284"/>
      <c r="ER22" s="284"/>
      <c r="ES22" s="284"/>
      <c r="ET22" s="284"/>
      <c r="EU22" s="284"/>
      <c r="EV22" s="284"/>
      <c r="EW22" s="284"/>
      <c r="EX22" s="284"/>
      <c r="EY22" s="284"/>
      <c r="EZ22" s="284"/>
      <c r="FA22" s="284"/>
      <c r="FB22" s="284"/>
      <c r="FC22" s="284"/>
      <c r="FD22" s="284"/>
      <c r="FE22" s="284"/>
      <c r="FF22" s="284"/>
      <c r="FG22" s="284"/>
      <c r="FH22" s="284"/>
      <c r="FI22" s="284"/>
      <c r="FJ22" s="284"/>
      <c r="FK22" s="284"/>
      <c r="FL22" s="284"/>
      <c r="FM22" s="284"/>
      <c r="FN22" s="284"/>
      <c r="FO22" s="284"/>
      <c r="FP22" s="284"/>
      <c r="FQ22" s="284"/>
      <c r="FR22" s="284"/>
      <c r="FS22" s="284"/>
      <c r="FT22" s="284"/>
      <c r="FU22" s="284"/>
      <c r="FV22" s="284"/>
      <c r="FW22" s="284"/>
      <c r="FX22" s="284"/>
      <c r="FY22" s="284"/>
      <c r="FZ22" s="284"/>
      <c r="GA22" s="284"/>
      <c r="GB22" s="284"/>
      <c r="GC22" s="284"/>
      <c r="GD22" s="284"/>
      <c r="GE22" s="284"/>
      <c r="GF22" s="284"/>
      <c r="GG22" s="284"/>
      <c r="GH22" s="284"/>
      <c r="GI22" s="284"/>
      <c r="GJ22" s="284"/>
      <c r="GK22" s="284"/>
      <c r="GL22" s="284"/>
      <c r="GM22" s="284"/>
      <c r="GN22" s="284"/>
      <c r="GO22" s="284"/>
      <c r="GP22" s="284"/>
      <c r="GQ22" s="284"/>
      <c r="GR22" s="284"/>
      <c r="GS22" s="284"/>
      <c r="GT22" s="284"/>
      <c r="GU22" s="284"/>
      <c r="GV22" s="284"/>
      <c r="GW22" s="284"/>
      <c r="GX22" s="284"/>
      <c r="GY22" s="284"/>
      <c r="GZ22" s="284"/>
      <c r="HA22" s="284"/>
      <c r="HB22" s="284"/>
      <c r="HC22" s="284"/>
      <c r="HD22" s="284"/>
      <c r="HE22" s="284"/>
      <c r="HF22" s="284"/>
      <c r="HG22" s="284"/>
      <c r="HH22" s="284"/>
      <c r="HI22" s="284"/>
      <c r="HJ22" s="284"/>
      <c r="HK22" s="284"/>
      <c r="HL22" s="284"/>
      <c r="HM22" s="284"/>
      <c r="HN22" s="284"/>
      <c r="HO22" s="284"/>
      <c r="HP22" s="284"/>
      <c r="HQ22" s="284"/>
      <c r="HR22" s="284"/>
      <c r="HS22" s="284"/>
      <c r="HT22" s="284"/>
      <c r="HU22" s="284"/>
      <c r="HV22" s="284"/>
      <c r="HW22" s="284"/>
      <c r="HX22" s="284"/>
      <c r="HY22" s="284"/>
      <c r="HZ22" s="284"/>
      <c r="IA22" s="284"/>
      <c r="IB22" s="284"/>
      <c r="IC22" s="284"/>
      <c r="ID22" s="284"/>
      <c r="IE22" s="284"/>
      <c r="IF22" s="284"/>
      <c r="IG22" s="284"/>
      <c r="IH22" s="284"/>
      <c r="II22" s="284"/>
      <c r="IJ22" s="284"/>
      <c r="IK22" s="284"/>
      <c r="IL22" s="284"/>
      <c r="IM22" s="284"/>
      <c r="IN22" s="284"/>
      <c r="IO22" s="284"/>
      <c r="IP22" s="284"/>
      <c r="IQ22" s="284"/>
      <c r="IR22" s="284"/>
      <c r="IS22" s="284"/>
      <c r="IT22" s="284"/>
      <c r="IU22" s="284"/>
      <c r="IV22" s="284"/>
      <c r="IW22" s="284"/>
      <c r="IX22" s="284"/>
    </row>
    <row r="23" spans="1:258" s="125" customFormat="1" ht="18" customHeight="1" x14ac:dyDescent="0.2">
      <c r="A23" s="281"/>
      <c r="B23" s="233" t="s">
        <v>5</v>
      </c>
      <c r="C23" s="405">
        <v>8709</v>
      </c>
      <c r="D23" s="981">
        <f>[1]Cuadro_CCAA2!$V204</f>
        <v>139.21</v>
      </c>
      <c r="E23" s="276"/>
      <c r="F23" s="234">
        <v>4914</v>
      </c>
      <c r="G23" s="981">
        <f>[1]Cuadro_CCAA2!$V230</f>
        <v>161.24</v>
      </c>
      <c r="H23" s="276"/>
      <c r="I23" s="234">
        <v>4914</v>
      </c>
      <c r="J23" s="981">
        <f>[1]Cuadro_CCAA2!$V154</f>
        <v>310.83</v>
      </c>
      <c r="K23" s="511"/>
      <c r="L23" s="511">
        <f t="shared" si="1"/>
        <v>6</v>
      </c>
      <c r="M23" s="511">
        <v>11</v>
      </c>
      <c r="N23" s="511">
        <f t="shared" si="2"/>
        <v>19</v>
      </c>
      <c r="O23" s="512" t="str">
        <f t="shared" si="0"/>
        <v>Melilla</v>
      </c>
      <c r="P23" s="515">
        <f t="shared" si="3"/>
        <v>260.14999999999998</v>
      </c>
      <c r="Q23" s="510"/>
      <c r="R23" s="510"/>
      <c r="S23" s="513"/>
      <c r="T23" s="513"/>
      <c r="U23" s="513"/>
      <c r="V23" s="513"/>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row>
    <row r="24" spans="1:258" s="125" customFormat="1" ht="18" customHeight="1" x14ac:dyDescent="0.2">
      <c r="A24" s="281"/>
      <c r="B24" s="233" t="s">
        <v>38</v>
      </c>
      <c r="C24" s="405">
        <v>7430</v>
      </c>
      <c r="D24" s="981">
        <f>[1]Cuadro_CCAA2!$V205</f>
        <v>268.22000000000003</v>
      </c>
      <c r="E24" s="276"/>
      <c r="F24" s="234">
        <v>10354</v>
      </c>
      <c r="G24" s="981">
        <f>[1]Cuadro_CCAA2!$V231</f>
        <v>90.3</v>
      </c>
      <c r="H24" s="276"/>
      <c r="I24" s="234">
        <v>10354</v>
      </c>
      <c r="J24" s="981">
        <f>[1]Cuadro_CCAA2!$V155</f>
        <v>369.78</v>
      </c>
      <c r="K24" s="511"/>
      <c r="L24" s="511">
        <f t="shared" si="1"/>
        <v>4</v>
      </c>
      <c r="M24" s="511">
        <v>12</v>
      </c>
      <c r="N24" s="511">
        <f t="shared" si="2"/>
        <v>4</v>
      </c>
      <c r="O24" s="512" t="str">
        <f t="shared" si="0"/>
        <v>Balears, Illes</v>
      </c>
      <c r="P24" s="515">
        <f t="shared" si="3"/>
        <v>219.47</v>
      </c>
      <c r="Q24" s="510"/>
      <c r="R24" s="510"/>
      <c r="S24" s="513"/>
      <c r="T24" s="513"/>
      <c r="U24" s="513"/>
      <c r="V24" s="513"/>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row>
    <row r="25" spans="1:258" s="125" customFormat="1" ht="18" customHeight="1" x14ac:dyDescent="0.2">
      <c r="A25" s="281"/>
      <c r="B25" s="233" t="s">
        <v>171</v>
      </c>
      <c r="C25" s="405">
        <v>37249</v>
      </c>
      <c r="D25" s="981">
        <f>[1]Cuadro_CCAA2!$V206</f>
        <v>163.87</v>
      </c>
      <c r="E25" s="276"/>
      <c r="F25" s="234">
        <v>28264</v>
      </c>
      <c r="G25" s="981">
        <f>[1]Cuadro_CCAA2!$V232</f>
        <v>54.95</v>
      </c>
      <c r="H25" s="276"/>
      <c r="I25" s="234">
        <v>28264</v>
      </c>
      <c r="J25" s="981">
        <f>[1]Cuadro_CCAA2!$V156</f>
        <v>287.87</v>
      </c>
      <c r="K25" s="511"/>
      <c r="L25" s="511">
        <f t="shared" si="1"/>
        <v>8</v>
      </c>
      <c r="M25" s="511">
        <v>13</v>
      </c>
      <c r="N25" s="511">
        <f t="shared" si="2"/>
        <v>17</v>
      </c>
      <c r="O25" s="512" t="str">
        <f t="shared" si="0"/>
        <v>Rioja, La</v>
      </c>
      <c r="P25" s="515">
        <f t="shared" si="3"/>
        <v>206.75</v>
      </c>
      <c r="Q25" s="510"/>
      <c r="R25" s="510"/>
      <c r="S25" s="513"/>
      <c r="T25" s="513"/>
      <c r="U25" s="513"/>
      <c r="V25" s="513"/>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row>
    <row r="26" spans="1:258" s="125" customFormat="1" ht="18" customHeight="1" x14ac:dyDescent="0.2">
      <c r="A26" s="281"/>
      <c r="B26" s="233" t="s">
        <v>46</v>
      </c>
      <c r="C26" s="405">
        <v>9362</v>
      </c>
      <c r="D26" s="981">
        <f>[1]Cuadro_CCAA2!$V207</f>
        <v>265.94</v>
      </c>
      <c r="E26" s="276"/>
      <c r="F26" s="234">
        <v>4829</v>
      </c>
      <c r="G26" s="981">
        <f>[1]Cuadro_CCAA2!$V233</f>
        <v>258.05</v>
      </c>
      <c r="H26" s="276"/>
      <c r="I26" s="234">
        <v>4829</v>
      </c>
      <c r="J26" s="981">
        <f>[1]Cuadro_CCAA2!$V157</f>
        <v>508.1</v>
      </c>
      <c r="K26" s="511"/>
      <c r="L26" s="511">
        <f t="shared" si="1"/>
        <v>3</v>
      </c>
      <c r="M26" s="511">
        <v>14</v>
      </c>
      <c r="N26" s="511">
        <f t="shared" si="2"/>
        <v>8</v>
      </c>
      <c r="O26" s="512" t="str">
        <f t="shared" si="0"/>
        <v>Castilla - La Mancha</v>
      </c>
      <c r="P26" s="515">
        <f t="shared" si="3"/>
        <v>189.58</v>
      </c>
      <c r="Q26" s="510"/>
      <c r="R26" s="510"/>
      <c r="S26" s="513"/>
      <c r="T26" s="513"/>
      <c r="U26" s="513"/>
      <c r="V26" s="513"/>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row>
    <row r="27" spans="1:258" s="125" customFormat="1" ht="18" customHeight="1" x14ac:dyDescent="0.2">
      <c r="A27" s="281"/>
      <c r="B27" s="233" t="s">
        <v>47</v>
      </c>
      <c r="C27" s="406">
        <v>2833</v>
      </c>
      <c r="D27" s="981">
        <f>[1]Cuadro_CCAA2!$V208</f>
        <v>108.22</v>
      </c>
      <c r="E27" s="276"/>
      <c r="F27" s="238">
        <v>2595</v>
      </c>
      <c r="G27" s="981">
        <f>[1]Cuadro_CCAA2!$V234</f>
        <v>79.45</v>
      </c>
      <c r="H27" s="276"/>
      <c r="I27" s="238">
        <v>2595</v>
      </c>
      <c r="J27" s="981">
        <f>[1]Cuadro_CCAA2!$V158</f>
        <v>177.55</v>
      </c>
      <c r="K27" s="511"/>
      <c r="L27" s="511">
        <f t="shared" si="1"/>
        <v>16</v>
      </c>
      <c r="M27" s="511">
        <v>15</v>
      </c>
      <c r="N27" s="511">
        <f t="shared" si="2"/>
        <v>2</v>
      </c>
      <c r="O27" s="512" t="str">
        <f t="shared" si="0"/>
        <v>Aragón</v>
      </c>
      <c r="P27" s="516">
        <f t="shared" si="3"/>
        <v>187.86</v>
      </c>
      <c r="Q27" s="510"/>
      <c r="R27" s="510"/>
      <c r="S27" s="513"/>
      <c r="T27" s="513"/>
      <c r="U27" s="513"/>
      <c r="V27" s="513"/>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row>
    <row r="28" spans="1:258" s="125" customFormat="1" ht="18" customHeight="1" x14ac:dyDescent="0.2">
      <c r="A28" s="281"/>
      <c r="B28" s="233" t="s">
        <v>172</v>
      </c>
      <c r="C28" s="406">
        <v>17366</v>
      </c>
      <c r="D28" s="981">
        <f>[1]Cuadro_CCAA2!$V209</f>
        <v>85.06</v>
      </c>
      <c r="E28" s="276"/>
      <c r="F28" s="238">
        <v>8485</v>
      </c>
      <c r="G28" s="981">
        <f>[1]Cuadro_CCAA2!$V235</f>
        <v>48.22</v>
      </c>
      <c r="H28" s="276"/>
      <c r="I28" s="238">
        <v>8485</v>
      </c>
      <c r="J28" s="981">
        <f>[1]Cuadro_CCAA2!$V159</f>
        <v>141.29</v>
      </c>
      <c r="K28" s="511"/>
      <c r="L28" s="511">
        <f t="shared" si="1"/>
        <v>18</v>
      </c>
      <c r="M28" s="511">
        <v>16</v>
      </c>
      <c r="N28" s="511">
        <f t="shared" si="2"/>
        <v>15</v>
      </c>
      <c r="O28" s="512" t="str">
        <f t="shared" si="0"/>
        <v>Navarra, Comunidad Foral de</v>
      </c>
      <c r="P28" s="515">
        <f t="shared" si="3"/>
        <v>177.55</v>
      </c>
      <c r="Q28" s="510"/>
      <c r="R28" s="510"/>
      <c r="S28" s="513"/>
      <c r="T28" s="513"/>
      <c r="U28" s="513"/>
      <c r="V28" s="513"/>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row>
    <row r="29" spans="1:258" s="125" customFormat="1" ht="18" customHeight="1" x14ac:dyDescent="0.2">
      <c r="A29" s="281"/>
      <c r="B29" s="233" t="s">
        <v>49</v>
      </c>
      <c r="C29" s="406">
        <v>2573</v>
      </c>
      <c r="D29" s="982">
        <f>[1]Cuadro_CCAA2!$V210</f>
        <v>51.65</v>
      </c>
      <c r="E29" s="276"/>
      <c r="F29" s="238">
        <v>1583</v>
      </c>
      <c r="G29" s="982">
        <f>[1]Cuadro_CCAA2!$V236</f>
        <v>160.1</v>
      </c>
      <c r="H29" s="276"/>
      <c r="I29" s="238">
        <v>1583</v>
      </c>
      <c r="J29" s="982">
        <f>[1]Cuadro_CCAA2!$V160</f>
        <v>206.75</v>
      </c>
      <c r="K29" s="511"/>
      <c r="L29" s="511">
        <f t="shared" si="1"/>
        <v>13</v>
      </c>
      <c r="M29" s="511">
        <v>17</v>
      </c>
      <c r="N29" s="511">
        <f t="shared" si="2"/>
        <v>6</v>
      </c>
      <c r="O29" s="512" t="str">
        <f t="shared" si="0"/>
        <v>Cantabria</v>
      </c>
      <c r="P29" s="515">
        <f t="shared" si="3"/>
        <v>177.18</v>
      </c>
      <c r="Q29" s="510"/>
      <c r="R29" s="510"/>
      <c r="S29" s="513"/>
      <c r="T29" s="513"/>
      <c r="U29" s="513"/>
      <c r="V29" s="513"/>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row>
    <row r="30" spans="1:258" s="125" customFormat="1" ht="18" customHeight="1" x14ac:dyDescent="0.2">
      <c r="A30" s="281"/>
      <c r="B30" s="233" t="s">
        <v>42</v>
      </c>
      <c r="C30" s="238">
        <v>402</v>
      </c>
      <c r="D30" s="983">
        <f>[1]Cuadro_CCAA2!$V211</f>
        <v>33.880000000000003</v>
      </c>
      <c r="E30" s="276"/>
      <c r="F30" s="238">
        <v>270</v>
      </c>
      <c r="G30" s="983">
        <f>[1]Cuadro_CCAA2!$V237</f>
        <v>35.21</v>
      </c>
      <c r="H30" s="276"/>
      <c r="I30" s="238">
        <v>270</v>
      </c>
      <c r="J30" s="983">
        <f>[1]Cuadro_CCAA2!$V161</f>
        <v>67.930000000000007</v>
      </c>
      <c r="K30" s="511"/>
      <c r="L30" s="511">
        <f t="shared" si="1"/>
        <v>20</v>
      </c>
      <c r="M30" s="511">
        <v>18</v>
      </c>
      <c r="N30" s="511">
        <f t="shared" si="2"/>
        <v>16</v>
      </c>
      <c r="O30" s="512" t="str">
        <f t="shared" si="0"/>
        <v>País Vasco*</v>
      </c>
      <c r="P30" s="515">
        <f t="shared" si="3"/>
        <v>141.29</v>
      </c>
      <c r="Q30" s="231"/>
      <c r="R30" s="231"/>
      <c r="S30" s="513"/>
      <c r="T30" s="513"/>
      <c r="U30" s="513"/>
      <c r="V30" s="513"/>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row>
    <row r="31" spans="1:258" s="125" customFormat="1" ht="18" customHeight="1" x14ac:dyDescent="0.2">
      <c r="A31" s="281"/>
      <c r="B31" s="502" t="s">
        <v>50</v>
      </c>
      <c r="C31" s="503">
        <v>483</v>
      </c>
      <c r="D31" s="984">
        <f>[1]Cuadro_CCAA2!$V212</f>
        <v>124.09</v>
      </c>
      <c r="E31" s="232"/>
      <c r="F31" s="503">
        <v>289</v>
      </c>
      <c r="G31" s="984">
        <f>[1]Cuadro_CCAA2!$V238</f>
        <v>124.88</v>
      </c>
      <c r="H31" s="232"/>
      <c r="I31" s="503">
        <v>289</v>
      </c>
      <c r="J31" s="984">
        <f>[1]Cuadro_CCAA2!$V162</f>
        <v>260.14999999999998</v>
      </c>
      <c r="K31" s="511"/>
      <c r="L31" s="511">
        <f t="shared" si="1"/>
        <v>11</v>
      </c>
      <c r="M31" s="511">
        <v>19</v>
      </c>
      <c r="N31" s="511">
        <f t="shared" si="2"/>
        <v>7</v>
      </c>
      <c r="O31" s="512" t="str">
        <f t="shared" si="0"/>
        <v>Castilla y León*</v>
      </c>
      <c r="P31" s="515">
        <f t="shared" si="3"/>
        <v>127.24</v>
      </c>
      <c r="Q31" s="430"/>
      <c r="R31" s="430"/>
      <c r="S31" s="513"/>
      <c r="T31" s="513"/>
      <c r="U31" s="513"/>
      <c r="V31" s="513"/>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c r="BS31" s="281"/>
      <c r="BT31" s="281"/>
      <c r="BU31" s="281"/>
      <c r="BV31" s="281"/>
      <c r="BW31" s="281"/>
      <c r="BX31" s="281"/>
      <c r="BY31" s="281"/>
      <c r="BZ31" s="281"/>
      <c r="CA31" s="281"/>
      <c r="CB31" s="281"/>
      <c r="CC31" s="281"/>
      <c r="CD31" s="281"/>
      <c r="CE31" s="281"/>
      <c r="CF31" s="281"/>
      <c r="CG31" s="281"/>
      <c r="CH31" s="281"/>
      <c r="CI31" s="281"/>
      <c r="CJ31" s="281"/>
      <c r="CK31" s="281"/>
      <c r="CL31" s="281"/>
      <c r="CM31" s="281"/>
      <c r="CN31" s="281"/>
      <c r="CO31" s="281"/>
      <c r="CP31" s="281"/>
      <c r="CQ31" s="281"/>
      <c r="CR31" s="281"/>
      <c r="CS31" s="281"/>
      <c r="CT31" s="281"/>
      <c r="CU31" s="281"/>
      <c r="CV31" s="281"/>
      <c r="CW31" s="281"/>
      <c r="CX31" s="281"/>
      <c r="CY31" s="281"/>
      <c r="CZ31" s="281"/>
      <c r="DA31" s="281"/>
      <c r="DB31" s="281"/>
      <c r="DC31" s="281"/>
      <c r="DD31" s="281"/>
      <c r="DE31" s="281"/>
      <c r="DF31" s="281"/>
      <c r="DG31" s="281"/>
      <c r="DH31" s="281"/>
      <c r="DI31" s="281"/>
      <c r="DJ31" s="281"/>
      <c r="DK31" s="281"/>
      <c r="DL31" s="281"/>
      <c r="DM31" s="281"/>
      <c r="DN31" s="281"/>
      <c r="DO31" s="281"/>
      <c r="DP31" s="281"/>
      <c r="DQ31" s="281"/>
      <c r="DR31" s="281"/>
      <c r="DS31" s="281"/>
      <c r="DT31" s="281"/>
      <c r="DU31" s="281"/>
      <c r="DV31" s="281"/>
      <c r="DW31" s="281"/>
      <c r="DX31" s="281"/>
      <c r="DY31" s="281"/>
      <c r="DZ31" s="281"/>
      <c r="EA31" s="281"/>
      <c r="EB31" s="281"/>
      <c r="EC31" s="281"/>
      <c r="ED31" s="281"/>
      <c r="EE31" s="281"/>
      <c r="EF31" s="281"/>
      <c r="EG31" s="281"/>
      <c r="EH31" s="281"/>
      <c r="EI31" s="281"/>
      <c r="EJ31" s="281"/>
      <c r="EK31" s="281"/>
      <c r="EL31" s="281"/>
      <c r="EM31" s="281"/>
      <c r="EN31" s="281"/>
      <c r="EO31" s="281"/>
      <c r="EP31" s="281"/>
      <c r="EQ31" s="281"/>
      <c r="ER31" s="281"/>
      <c r="ES31" s="281"/>
      <c r="ET31" s="281"/>
      <c r="EU31" s="281"/>
      <c r="EV31" s="281"/>
      <c r="EW31" s="281"/>
      <c r="EX31" s="281"/>
      <c r="EY31" s="281"/>
      <c r="EZ31" s="281"/>
      <c r="FA31" s="281"/>
      <c r="FB31" s="281"/>
      <c r="FC31" s="281"/>
      <c r="FD31" s="281"/>
      <c r="FE31" s="281"/>
      <c r="FF31" s="281"/>
      <c r="FG31" s="281"/>
      <c r="FH31" s="281"/>
      <c r="FI31" s="281"/>
      <c r="FJ31" s="281"/>
      <c r="FK31" s="281"/>
      <c r="FL31" s="281"/>
      <c r="FM31" s="281"/>
      <c r="FN31" s="281"/>
      <c r="FO31" s="281"/>
      <c r="FP31" s="281"/>
      <c r="FQ31" s="281"/>
      <c r="FR31" s="281"/>
      <c r="FS31" s="281"/>
      <c r="FT31" s="281"/>
      <c r="FU31" s="281"/>
      <c r="FV31" s="281"/>
      <c r="FW31" s="281"/>
      <c r="FX31" s="281"/>
      <c r="FY31" s="281"/>
      <c r="FZ31" s="281"/>
      <c r="GA31" s="281"/>
      <c r="GB31" s="281"/>
      <c r="GC31" s="281"/>
      <c r="GD31" s="281"/>
      <c r="GE31" s="281"/>
      <c r="GF31" s="281"/>
      <c r="GG31" s="281"/>
      <c r="GH31" s="281"/>
      <c r="GI31" s="281"/>
      <c r="GJ31" s="281"/>
      <c r="GK31" s="281"/>
      <c r="GL31" s="281"/>
      <c r="GM31" s="281"/>
      <c r="GN31" s="281"/>
      <c r="GO31" s="281"/>
      <c r="GP31" s="281"/>
      <c r="GQ31" s="281"/>
      <c r="GR31" s="281"/>
      <c r="GS31" s="281"/>
      <c r="GT31" s="281"/>
      <c r="GU31" s="281"/>
      <c r="GV31" s="281"/>
      <c r="GW31" s="281"/>
      <c r="GX31" s="281"/>
      <c r="GY31" s="281"/>
      <c r="GZ31" s="281"/>
      <c r="HA31" s="281"/>
      <c r="HB31" s="281"/>
      <c r="HC31" s="281"/>
      <c r="HD31" s="281"/>
      <c r="HE31" s="281"/>
      <c r="HF31" s="281"/>
      <c r="HG31" s="281"/>
      <c r="HH31" s="281"/>
      <c r="HI31" s="281"/>
      <c r="HJ31" s="281"/>
      <c r="HK31" s="281"/>
      <c r="HL31" s="281"/>
      <c r="HM31" s="281"/>
      <c r="HN31" s="281"/>
      <c r="HO31" s="281"/>
      <c r="HP31" s="281"/>
      <c r="HQ31" s="281"/>
      <c r="HR31" s="281"/>
      <c r="HS31" s="281"/>
      <c r="HT31" s="281"/>
      <c r="HU31" s="281"/>
      <c r="HV31" s="281"/>
      <c r="HW31" s="281"/>
      <c r="HX31" s="281"/>
      <c r="HY31" s="281"/>
      <c r="HZ31" s="281"/>
      <c r="IA31" s="281"/>
      <c r="IB31" s="281"/>
      <c r="IC31" s="281"/>
      <c r="ID31" s="281"/>
      <c r="IE31" s="281"/>
      <c r="IF31" s="281"/>
      <c r="IG31" s="281"/>
      <c r="IH31" s="281"/>
      <c r="II31" s="281"/>
      <c r="IJ31" s="281"/>
      <c r="IK31" s="281"/>
      <c r="IL31" s="281"/>
      <c r="IM31" s="281"/>
      <c r="IN31" s="281"/>
      <c r="IO31" s="281"/>
      <c r="IP31" s="281"/>
      <c r="IQ31" s="281"/>
      <c r="IR31" s="281"/>
      <c r="IS31" s="281"/>
      <c r="IT31" s="281"/>
      <c r="IU31" s="281"/>
      <c r="IV31" s="281"/>
      <c r="IW31" s="281"/>
      <c r="IX31" s="281"/>
    </row>
    <row r="32" spans="1:258" s="125" customFormat="1" ht="5.25" customHeight="1" x14ac:dyDescent="0.2">
      <c r="A32" s="281"/>
      <c r="B32" s="293"/>
      <c r="C32" s="221"/>
      <c r="D32" s="980"/>
      <c r="E32" s="293"/>
      <c r="F32" s="293"/>
      <c r="G32" s="294"/>
      <c r="H32" s="293"/>
      <c r="I32" s="256"/>
      <c r="J32" s="294"/>
      <c r="K32" s="514"/>
      <c r="L32" s="511"/>
      <c r="M32" s="511">
        <v>20</v>
      </c>
      <c r="N32" s="511">
        <f t="shared" si="2"/>
        <v>18</v>
      </c>
      <c r="O32" s="512" t="str">
        <f t="shared" si="0"/>
        <v>Ceuta</v>
      </c>
      <c r="P32" s="515">
        <f t="shared" si="3"/>
        <v>67.930000000000007</v>
      </c>
      <c r="Q32" s="439"/>
      <c r="R32" s="439"/>
      <c r="S32" s="513"/>
      <c r="T32" s="513"/>
      <c r="U32" s="513"/>
      <c r="V32" s="513"/>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c r="BM32" s="281"/>
      <c r="BN32" s="281"/>
      <c r="BO32" s="281"/>
      <c r="BP32" s="281"/>
      <c r="BQ32" s="281"/>
      <c r="BR32" s="281"/>
      <c r="BS32" s="281"/>
      <c r="BT32" s="281"/>
      <c r="BU32" s="281"/>
      <c r="BV32" s="281"/>
      <c r="BW32" s="281"/>
      <c r="BX32" s="281"/>
      <c r="BY32" s="281"/>
      <c r="BZ32" s="281"/>
      <c r="CA32" s="281"/>
      <c r="CB32" s="281"/>
      <c r="CC32" s="281"/>
      <c r="CD32" s="281"/>
      <c r="CE32" s="281"/>
      <c r="CF32" s="281"/>
      <c r="CG32" s="281"/>
      <c r="CH32" s="281"/>
      <c r="CI32" s="281"/>
      <c r="CJ32" s="281"/>
      <c r="CK32" s="281"/>
      <c r="CL32" s="281"/>
      <c r="CM32" s="281"/>
      <c r="CN32" s="281"/>
      <c r="CO32" s="281"/>
      <c r="CP32" s="281"/>
      <c r="CQ32" s="281"/>
      <c r="CR32" s="281"/>
      <c r="CS32" s="281"/>
      <c r="CT32" s="281"/>
      <c r="CU32" s="281"/>
      <c r="CV32" s="281"/>
      <c r="CW32" s="281"/>
      <c r="CX32" s="281"/>
      <c r="CY32" s="281"/>
      <c r="CZ32" s="281"/>
      <c r="DA32" s="281"/>
      <c r="DB32" s="281"/>
      <c r="DC32" s="281"/>
      <c r="DD32" s="281"/>
      <c r="DE32" s="281"/>
      <c r="DF32" s="281"/>
      <c r="DG32" s="281"/>
      <c r="DH32" s="281"/>
      <c r="DI32" s="281"/>
      <c r="DJ32" s="281"/>
      <c r="DK32" s="281"/>
      <c r="DL32" s="281"/>
      <c r="DM32" s="281"/>
      <c r="DN32" s="281"/>
      <c r="DO32" s="281"/>
      <c r="DP32" s="281"/>
      <c r="DQ32" s="281"/>
      <c r="DR32" s="281"/>
      <c r="DS32" s="281"/>
      <c r="DT32" s="281"/>
      <c r="DU32" s="281"/>
      <c r="DV32" s="281"/>
      <c r="DW32" s="281"/>
      <c r="DX32" s="281"/>
      <c r="DY32" s="281"/>
      <c r="DZ32" s="281"/>
      <c r="EA32" s="281"/>
      <c r="EB32" s="281"/>
      <c r="EC32" s="281"/>
      <c r="ED32" s="281"/>
      <c r="EE32" s="281"/>
      <c r="EF32" s="281"/>
      <c r="EG32" s="281"/>
      <c r="EH32" s="281"/>
      <c r="EI32" s="281"/>
      <c r="EJ32" s="281"/>
      <c r="EK32" s="281"/>
      <c r="EL32" s="281"/>
      <c r="EM32" s="281"/>
      <c r="EN32" s="281"/>
      <c r="EO32" s="281"/>
      <c r="EP32" s="281"/>
      <c r="EQ32" s="281"/>
      <c r="ER32" s="281"/>
      <c r="ES32" s="281"/>
      <c r="ET32" s="281"/>
      <c r="EU32" s="281"/>
      <c r="EV32" s="281"/>
      <c r="EW32" s="281"/>
      <c r="EX32" s="281"/>
      <c r="EY32" s="281"/>
      <c r="EZ32" s="281"/>
      <c r="FA32" s="281"/>
      <c r="FB32" s="281"/>
      <c r="FC32" s="281"/>
      <c r="FD32" s="281"/>
      <c r="FE32" s="281"/>
      <c r="FF32" s="281"/>
      <c r="FG32" s="281"/>
      <c r="FH32" s="281"/>
      <c r="FI32" s="281"/>
      <c r="FJ32" s="281"/>
      <c r="FK32" s="281"/>
      <c r="FL32" s="281"/>
      <c r="FM32" s="281"/>
      <c r="FN32" s="281"/>
      <c r="FO32" s="281"/>
      <c r="FP32" s="281"/>
      <c r="FQ32" s="281"/>
      <c r="FR32" s="281"/>
      <c r="FS32" s="281"/>
      <c r="FT32" s="281"/>
      <c r="FU32" s="281"/>
      <c r="FV32" s="281"/>
      <c r="FW32" s="281"/>
      <c r="FX32" s="281"/>
      <c r="FY32" s="281"/>
      <c r="FZ32" s="281"/>
      <c r="GA32" s="281"/>
      <c r="GB32" s="281"/>
      <c r="GC32" s="281"/>
      <c r="GD32" s="281"/>
      <c r="GE32" s="281"/>
      <c r="GF32" s="281"/>
      <c r="GG32" s="281"/>
      <c r="GH32" s="281"/>
      <c r="GI32" s="281"/>
      <c r="GJ32" s="281"/>
      <c r="GK32" s="281"/>
      <c r="GL32" s="281"/>
      <c r="GM32" s="281"/>
      <c r="GN32" s="281"/>
      <c r="GO32" s="281"/>
      <c r="GP32" s="281"/>
      <c r="GQ32" s="281"/>
      <c r="GR32" s="281"/>
      <c r="GS32" s="281"/>
      <c r="GT32" s="281"/>
      <c r="GU32" s="281"/>
      <c r="GV32" s="281"/>
      <c r="GW32" s="281"/>
      <c r="GX32" s="281"/>
      <c r="GY32" s="281"/>
      <c r="GZ32" s="281"/>
      <c r="HA32" s="281"/>
      <c r="HB32" s="281"/>
      <c r="HC32" s="281"/>
      <c r="HD32" s="281"/>
      <c r="HE32" s="281"/>
      <c r="HF32" s="281"/>
      <c r="HG32" s="281"/>
      <c r="HH32" s="281"/>
      <c r="HI32" s="281"/>
      <c r="HJ32" s="281"/>
      <c r="HK32" s="281"/>
      <c r="HL32" s="281"/>
      <c r="HM32" s="281"/>
      <c r="HN32" s="281"/>
      <c r="HO32" s="281"/>
      <c r="HP32" s="281"/>
      <c r="HQ32" s="281"/>
      <c r="HR32" s="281"/>
      <c r="HS32" s="281"/>
      <c r="HT32" s="281"/>
      <c r="HU32" s="281"/>
      <c r="HV32" s="281"/>
      <c r="HW32" s="281"/>
      <c r="HX32" s="281"/>
      <c r="HY32" s="281"/>
      <c r="HZ32" s="281"/>
      <c r="IA32" s="281"/>
      <c r="IB32" s="281"/>
      <c r="IC32" s="281"/>
      <c r="ID32" s="281"/>
      <c r="IE32" s="281"/>
      <c r="IF32" s="281"/>
      <c r="IG32" s="281"/>
      <c r="IH32" s="281"/>
      <c r="II32" s="281"/>
      <c r="IJ32" s="281"/>
      <c r="IK32" s="281"/>
      <c r="IL32" s="281"/>
      <c r="IM32" s="281"/>
      <c r="IN32" s="281"/>
      <c r="IO32" s="281"/>
      <c r="IP32" s="281"/>
      <c r="IQ32" s="281"/>
      <c r="IR32" s="281"/>
      <c r="IS32" s="281"/>
      <c r="IT32" s="281"/>
      <c r="IU32" s="281"/>
      <c r="IV32" s="281"/>
      <c r="IW32" s="281"/>
      <c r="IX32" s="281"/>
    </row>
    <row r="33" spans="1:258" s="27" customFormat="1" ht="15.75" customHeight="1" x14ac:dyDescent="0.2">
      <c r="A33" s="222"/>
      <c r="B33" s="298" t="s">
        <v>3</v>
      </c>
      <c r="C33" s="253">
        <f>SUM(C13:C31)</f>
        <v>316507</v>
      </c>
      <c r="D33" s="504">
        <f>[1]Cuadro_CCAA2!$V213</f>
        <v>205.35</v>
      </c>
      <c r="E33" s="299"/>
      <c r="F33" s="253">
        <f>SUM(F13:F31)</f>
        <v>201858</v>
      </c>
      <c r="G33" s="504">
        <f>[1]Cuadro_CCAA2!$V239</f>
        <v>104.69</v>
      </c>
      <c r="H33" s="211"/>
      <c r="I33" s="253">
        <f>SUM(I13:I31)</f>
        <v>201858</v>
      </c>
      <c r="J33" s="504">
        <f>[1]Cuadro_CCAA2!$V163</f>
        <v>323.26</v>
      </c>
      <c r="K33" s="439"/>
      <c r="L33" s="511">
        <f t="shared" si="1"/>
        <v>5</v>
      </c>
      <c r="M33" s="439"/>
      <c r="N33" s="439"/>
      <c r="O33" s="439"/>
      <c r="P33" s="439"/>
      <c r="Q33" s="439"/>
      <c r="R33" s="439"/>
      <c r="S33" s="513"/>
      <c r="T33" s="513"/>
      <c r="U33" s="513"/>
      <c r="V33" s="513"/>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S33" s="222"/>
      <c r="BT33" s="222"/>
      <c r="BU33" s="222"/>
      <c r="BV33" s="222"/>
      <c r="BW33" s="222"/>
      <c r="BX33" s="222"/>
      <c r="BY33" s="222"/>
      <c r="BZ33" s="222"/>
      <c r="CA33" s="222"/>
      <c r="CB33" s="222"/>
      <c r="CC33" s="222"/>
      <c r="CD33" s="222"/>
      <c r="CE33" s="222"/>
      <c r="CF33" s="222"/>
      <c r="CG33" s="222"/>
      <c r="CH33" s="222"/>
      <c r="CI33" s="222"/>
      <c r="CJ33" s="222"/>
      <c r="CK33" s="222"/>
      <c r="CL33" s="222"/>
      <c r="CM33" s="222"/>
      <c r="CN33" s="222"/>
      <c r="CO33" s="222"/>
      <c r="CP33" s="222"/>
      <c r="CQ33" s="222"/>
      <c r="CR33" s="222"/>
      <c r="CS33" s="222"/>
      <c r="CT33" s="222"/>
      <c r="CU33" s="222"/>
      <c r="CV33" s="222"/>
      <c r="CW33" s="222"/>
      <c r="CX33" s="222"/>
      <c r="CY33" s="222"/>
      <c r="CZ33" s="222"/>
      <c r="DA33" s="222"/>
      <c r="DB33" s="222"/>
      <c r="DC33" s="222"/>
      <c r="DD33" s="222"/>
      <c r="DE33" s="222"/>
      <c r="DF33" s="222"/>
      <c r="DG33" s="222"/>
      <c r="DH33" s="222"/>
      <c r="DI33" s="222"/>
      <c r="DJ33" s="222"/>
      <c r="DK33" s="222"/>
      <c r="DL33" s="222"/>
      <c r="DM33" s="222"/>
      <c r="DN33" s="222"/>
      <c r="DO33" s="222"/>
      <c r="DP33" s="222"/>
      <c r="DQ33" s="222"/>
      <c r="DR33" s="222"/>
      <c r="DS33" s="222"/>
      <c r="DT33" s="222"/>
      <c r="DU33" s="222"/>
      <c r="DV33" s="222"/>
      <c r="DW33" s="222"/>
      <c r="DX33" s="222"/>
      <c r="DY33" s="222"/>
      <c r="DZ33" s="222"/>
      <c r="EA33" s="222"/>
      <c r="EB33" s="222"/>
      <c r="EC33" s="222"/>
      <c r="ED33" s="222"/>
      <c r="EE33" s="222"/>
      <c r="EF33" s="222"/>
      <c r="EG33" s="222"/>
      <c r="EH33" s="222"/>
      <c r="EI33" s="222"/>
      <c r="EJ33" s="222"/>
      <c r="EK33" s="222"/>
      <c r="EL33" s="222"/>
      <c r="EM33" s="222"/>
      <c r="EN33" s="222"/>
      <c r="EO33" s="222"/>
      <c r="EP33" s="222"/>
      <c r="EQ33" s="222"/>
      <c r="ER33" s="222"/>
      <c r="ES33" s="222"/>
      <c r="ET33" s="222"/>
      <c r="EU33" s="222"/>
      <c r="EV33" s="222"/>
      <c r="EW33" s="222"/>
      <c r="EX33" s="222"/>
      <c r="EY33" s="222"/>
      <c r="EZ33" s="222"/>
      <c r="FA33" s="222"/>
      <c r="FB33" s="222"/>
      <c r="FC33" s="222"/>
      <c r="FD33" s="222"/>
      <c r="FE33" s="222"/>
      <c r="FF33" s="222"/>
      <c r="FG33" s="222"/>
      <c r="FH33" s="222"/>
      <c r="FI33" s="222"/>
      <c r="FJ33" s="222"/>
      <c r="FK33" s="222"/>
      <c r="FL33" s="222"/>
      <c r="FM33" s="222"/>
      <c r="FN33" s="222"/>
      <c r="FO33" s="222"/>
      <c r="FP33" s="222"/>
      <c r="FQ33" s="222"/>
      <c r="FR33" s="222"/>
      <c r="FS33" s="222"/>
      <c r="FT33" s="222"/>
      <c r="FU33" s="222"/>
      <c r="FV33" s="222"/>
      <c r="FW33" s="222"/>
      <c r="FX33" s="222"/>
      <c r="FY33" s="222"/>
      <c r="FZ33" s="222"/>
      <c r="GA33" s="222"/>
      <c r="GB33" s="222"/>
      <c r="GC33" s="222"/>
      <c r="GD33" s="222"/>
      <c r="GE33" s="222"/>
      <c r="GF33" s="222"/>
      <c r="GG33" s="222"/>
      <c r="GH33" s="222"/>
      <c r="GI33" s="222"/>
      <c r="GJ33" s="222"/>
      <c r="GK33" s="222"/>
      <c r="GL33" s="222"/>
      <c r="GM33" s="222"/>
      <c r="GN33" s="222"/>
      <c r="GO33" s="222"/>
      <c r="GP33" s="222"/>
      <c r="GQ33" s="222"/>
      <c r="GR33" s="222"/>
      <c r="GS33" s="222"/>
      <c r="GT33" s="222"/>
      <c r="GU33" s="222"/>
      <c r="GV33" s="222"/>
      <c r="GW33" s="222"/>
      <c r="GX33" s="222"/>
      <c r="GY33" s="222"/>
      <c r="GZ33" s="222"/>
      <c r="HA33" s="222"/>
      <c r="HB33" s="222"/>
      <c r="HC33" s="222"/>
      <c r="HD33" s="222"/>
      <c r="HE33" s="222"/>
      <c r="HF33" s="222"/>
      <c r="HG33" s="222"/>
      <c r="HH33" s="222"/>
      <c r="HI33" s="222"/>
      <c r="HJ33" s="222"/>
      <c r="HK33" s="222"/>
      <c r="HL33" s="222"/>
      <c r="HM33" s="222"/>
      <c r="HN33" s="222"/>
      <c r="HO33" s="222"/>
      <c r="HP33" s="222"/>
      <c r="HQ33" s="222"/>
      <c r="HR33" s="222"/>
      <c r="HS33" s="222"/>
      <c r="HT33" s="222"/>
      <c r="HU33" s="222"/>
      <c r="HV33" s="222"/>
      <c r="HW33" s="222"/>
      <c r="HX33" s="222"/>
      <c r="HY33" s="222"/>
      <c r="HZ33" s="222"/>
      <c r="IA33" s="222"/>
      <c r="IB33" s="222"/>
      <c r="IC33" s="222"/>
      <c r="ID33" s="222"/>
      <c r="IE33" s="222"/>
      <c r="IF33" s="222"/>
      <c r="IG33" s="222"/>
      <c r="IH33" s="222"/>
      <c r="II33" s="222"/>
      <c r="IJ33" s="222"/>
      <c r="IK33" s="222"/>
      <c r="IL33" s="222"/>
      <c r="IM33" s="222"/>
      <c r="IN33" s="222"/>
      <c r="IO33" s="222"/>
      <c r="IP33" s="222"/>
      <c r="IQ33" s="222"/>
      <c r="IR33" s="222"/>
      <c r="IS33" s="222"/>
      <c r="IT33" s="222"/>
      <c r="IU33" s="222"/>
      <c r="IV33" s="222"/>
      <c r="IW33" s="222"/>
      <c r="IX33" s="222"/>
    </row>
    <row r="34" spans="1:258" s="27" customFormat="1" ht="9.75" customHeight="1" x14ac:dyDescent="0.2">
      <c r="A34" s="222"/>
      <c r="B34" s="300"/>
      <c r="C34" s="300"/>
      <c r="D34" s="300"/>
      <c r="E34" s="299"/>
      <c r="F34" s="301"/>
      <c r="G34" s="302"/>
      <c r="H34" s="211"/>
      <c r="I34" s="301"/>
      <c r="J34" s="302"/>
      <c r="K34" s="297"/>
      <c r="L34" s="297"/>
      <c r="M34" s="297"/>
      <c r="N34" s="297"/>
      <c r="O34" s="297"/>
      <c r="P34" s="297"/>
      <c r="Q34" s="261"/>
      <c r="R34" s="261"/>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c r="BS34" s="222"/>
      <c r="BT34" s="222"/>
      <c r="BU34" s="222"/>
      <c r="BV34" s="222"/>
      <c r="BW34" s="222"/>
      <c r="BX34" s="222"/>
      <c r="BY34" s="222"/>
      <c r="BZ34" s="222"/>
      <c r="CA34" s="222"/>
      <c r="CB34" s="222"/>
      <c r="CC34" s="222"/>
      <c r="CD34" s="222"/>
      <c r="CE34" s="222"/>
      <c r="CF34" s="222"/>
      <c r="CG34" s="222"/>
      <c r="CH34" s="222"/>
      <c r="CI34" s="222"/>
      <c r="CJ34" s="222"/>
      <c r="CK34" s="222"/>
      <c r="CL34" s="222"/>
      <c r="CM34" s="222"/>
      <c r="CN34" s="222"/>
      <c r="CO34" s="222"/>
      <c r="CP34" s="222"/>
      <c r="CQ34" s="222"/>
      <c r="CR34" s="222"/>
      <c r="CS34" s="222"/>
      <c r="CT34" s="222"/>
      <c r="CU34" s="222"/>
      <c r="CV34" s="222"/>
      <c r="CW34" s="222"/>
      <c r="CX34" s="222"/>
      <c r="CY34" s="222"/>
      <c r="CZ34" s="222"/>
      <c r="DA34" s="222"/>
      <c r="DB34" s="222"/>
      <c r="DC34" s="222"/>
      <c r="DD34" s="222"/>
      <c r="DE34" s="222"/>
      <c r="DF34" s="222"/>
      <c r="DG34" s="222"/>
      <c r="DH34" s="222"/>
      <c r="DI34" s="222"/>
      <c r="DJ34" s="222"/>
      <c r="DK34" s="222"/>
      <c r="DL34" s="222"/>
      <c r="DM34" s="222"/>
      <c r="DN34" s="222"/>
      <c r="DO34" s="222"/>
      <c r="DP34" s="222"/>
      <c r="DQ34" s="222"/>
      <c r="DR34" s="222"/>
      <c r="DS34" s="222"/>
      <c r="DT34" s="222"/>
      <c r="DU34" s="222"/>
      <c r="DV34" s="222"/>
      <c r="DW34" s="222"/>
      <c r="DX34" s="222"/>
      <c r="DY34" s="222"/>
      <c r="DZ34" s="222"/>
      <c r="EA34" s="222"/>
      <c r="EB34" s="222"/>
      <c r="EC34" s="222"/>
      <c r="ED34" s="222"/>
      <c r="EE34" s="222"/>
      <c r="EF34" s="222"/>
      <c r="EG34" s="222"/>
      <c r="EH34" s="222"/>
      <c r="EI34" s="222"/>
      <c r="EJ34" s="222"/>
      <c r="EK34" s="222"/>
      <c r="EL34" s="222"/>
      <c r="EM34" s="222"/>
      <c r="EN34" s="222"/>
      <c r="EO34" s="222"/>
      <c r="EP34" s="222"/>
      <c r="EQ34" s="222"/>
      <c r="ER34" s="222"/>
      <c r="ES34" s="222"/>
      <c r="ET34" s="222"/>
      <c r="EU34" s="222"/>
      <c r="EV34" s="222"/>
      <c r="EW34" s="222"/>
      <c r="EX34" s="222"/>
      <c r="EY34" s="222"/>
      <c r="EZ34" s="222"/>
      <c r="FA34" s="222"/>
      <c r="FB34" s="222"/>
      <c r="FC34" s="222"/>
      <c r="FD34" s="222"/>
      <c r="FE34" s="222"/>
      <c r="FF34" s="222"/>
      <c r="FG34" s="222"/>
      <c r="FH34" s="222"/>
      <c r="FI34" s="222"/>
      <c r="FJ34" s="222"/>
      <c r="FK34" s="222"/>
      <c r="FL34" s="222"/>
      <c r="FM34" s="222"/>
      <c r="FN34" s="222"/>
      <c r="FO34" s="222"/>
      <c r="FP34" s="222"/>
      <c r="FQ34" s="222"/>
      <c r="FR34" s="222"/>
      <c r="FS34" s="222"/>
      <c r="FT34" s="222"/>
      <c r="FU34" s="222"/>
      <c r="FV34" s="222"/>
      <c r="FW34" s="222"/>
      <c r="FX34" s="222"/>
      <c r="FY34" s="222"/>
      <c r="FZ34" s="222"/>
      <c r="GA34" s="222"/>
      <c r="GB34" s="222"/>
      <c r="GC34" s="222"/>
      <c r="GD34" s="222"/>
      <c r="GE34" s="222"/>
      <c r="GF34" s="222"/>
      <c r="GG34" s="222"/>
      <c r="GH34" s="222"/>
      <c r="GI34" s="222"/>
      <c r="GJ34" s="222"/>
      <c r="GK34" s="222"/>
      <c r="GL34" s="222"/>
      <c r="GM34" s="222"/>
      <c r="GN34" s="222"/>
      <c r="GO34" s="222"/>
      <c r="GP34" s="222"/>
      <c r="GQ34" s="222"/>
      <c r="GR34" s="222"/>
      <c r="GS34" s="222"/>
      <c r="GT34" s="222"/>
      <c r="GU34" s="222"/>
      <c r="GV34" s="222"/>
      <c r="GW34" s="222"/>
      <c r="GX34" s="222"/>
      <c r="GY34" s="222"/>
      <c r="GZ34" s="222"/>
      <c r="HA34" s="222"/>
      <c r="HB34" s="222"/>
      <c r="HC34" s="222"/>
      <c r="HD34" s="222"/>
      <c r="HE34" s="222"/>
      <c r="HF34" s="222"/>
      <c r="HG34" s="222"/>
      <c r="HH34" s="222"/>
      <c r="HI34" s="222"/>
      <c r="HJ34" s="222"/>
      <c r="HK34" s="222"/>
      <c r="HL34" s="222"/>
      <c r="HM34" s="222"/>
      <c r="HN34" s="222"/>
      <c r="HO34" s="222"/>
      <c r="HP34" s="222"/>
      <c r="HQ34" s="222"/>
      <c r="HR34" s="222"/>
      <c r="HS34" s="222"/>
      <c r="HT34" s="222"/>
      <c r="HU34" s="222"/>
      <c r="HV34" s="222"/>
      <c r="HW34" s="222"/>
      <c r="HX34" s="222"/>
      <c r="HY34" s="222"/>
      <c r="HZ34" s="222"/>
      <c r="IA34" s="222"/>
      <c r="IB34" s="222"/>
      <c r="IC34" s="222"/>
      <c r="ID34" s="222"/>
      <c r="IE34" s="222"/>
      <c r="IF34" s="222"/>
      <c r="IG34" s="222"/>
      <c r="IH34" s="222"/>
      <c r="II34" s="222"/>
      <c r="IJ34" s="222"/>
      <c r="IK34" s="222"/>
      <c r="IL34" s="222"/>
      <c r="IM34" s="222"/>
      <c r="IN34" s="222"/>
      <c r="IO34" s="222"/>
      <c r="IP34" s="222"/>
      <c r="IQ34" s="222"/>
      <c r="IR34" s="222"/>
      <c r="IS34" s="222"/>
      <c r="IT34" s="222"/>
      <c r="IU34" s="222"/>
      <c r="IV34" s="222"/>
      <c r="IW34" s="222"/>
      <c r="IX34" s="222"/>
    </row>
    <row r="35" spans="1:258" s="20" customFormat="1" ht="18.75" customHeight="1" x14ac:dyDescent="0.2">
      <c r="A35" s="251"/>
      <c r="B35" s="1071" t="s">
        <v>192</v>
      </c>
      <c r="C35" s="1071"/>
      <c r="D35" s="1071"/>
      <c r="E35" s="1071"/>
      <c r="F35" s="1071"/>
      <c r="G35" s="1071"/>
      <c r="H35" s="1071"/>
      <c r="I35" s="1071"/>
      <c r="J35" s="1071"/>
      <c r="K35" s="1071"/>
      <c r="L35" s="1071"/>
      <c r="M35" s="1071"/>
      <c r="N35" s="1071"/>
      <c r="O35" s="251"/>
      <c r="P35" s="261"/>
      <c r="Q35" s="264"/>
      <c r="R35" s="264"/>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1"/>
      <c r="BR35" s="251"/>
      <c r="BS35" s="251"/>
      <c r="BT35" s="251"/>
      <c r="BU35" s="251"/>
      <c r="BV35" s="251"/>
      <c r="BW35" s="251"/>
      <c r="BX35" s="251"/>
      <c r="BY35" s="251"/>
      <c r="BZ35" s="251"/>
      <c r="CA35" s="251"/>
      <c r="CB35" s="251"/>
      <c r="CC35" s="251"/>
      <c r="CD35" s="251"/>
      <c r="CE35" s="251"/>
      <c r="CF35" s="251"/>
      <c r="CG35" s="251"/>
      <c r="CH35" s="251"/>
      <c r="CI35" s="251"/>
      <c r="CJ35" s="251"/>
      <c r="CK35" s="251"/>
      <c r="CL35" s="251"/>
      <c r="CM35" s="251"/>
      <c r="CN35" s="251"/>
      <c r="CO35" s="251"/>
      <c r="CP35" s="251"/>
      <c r="CQ35" s="251"/>
      <c r="CR35" s="251"/>
      <c r="CS35" s="251"/>
      <c r="CT35" s="251"/>
      <c r="CU35" s="251"/>
      <c r="CV35" s="251"/>
      <c r="CW35" s="251"/>
      <c r="CX35" s="251"/>
      <c r="CY35" s="251"/>
      <c r="CZ35" s="251"/>
      <c r="DA35" s="251"/>
      <c r="DB35" s="251"/>
      <c r="DC35" s="251"/>
      <c r="DD35" s="251"/>
      <c r="DE35" s="251"/>
      <c r="DF35" s="251"/>
      <c r="DG35" s="251"/>
      <c r="DH35" s="251"/>
      <c r="DI35" s="251"/>
      <c r="DJ35" s="251"/>
      <c r="DK35" s="251"/>
      <c r="DL35" s="251"/>
      <c r="DM35" s="251"/>
      <c r="DN35" s="251"/>
      <c r="DO35" s="251"/>
      <c r="DP35" s="251"/>
      <c r="DQ35" s="251"/>
      <c r="DR35" s="251"/>
      <c r="DS35" s="251"/>
      <c r="DT35" s="251"/>
      <c r="DU35" s="251"/>
      <c r="DV35" s="251"/>
      <c r="DW35" s="251"/>
      <c r="DX35" s="251"/>
      <c r="DY35" s="251"/>
      <c r="DZ35" s="251"/>
      <c r="EA35" s="251"/>
      <c r="EB35" s="251"/>
      <c r="EC35" s="251"/>
      <c r="ED35" s="251"/>
      <c r="EE35" s="251"/>
      <c r="EF35" s="251"/>
      <c r="EG35" s="251"/>
      <c r="EH35" s="251"/>
      <c r="EI35" s="251"/>
      <c r="EJ35" s="251"/>
      <c r="EK35" s="251"/>
      <c r="EL35" s="251"/>
      <c r="EM35" s="251"/>
      <c r="EN35" s="251"/>
      <c r="EO35" s="251"/>
      <c r="EP35" s="251"/>
      <c r="EQ35" s="251"/>
      <c r="ER35" s="251"/>
      <c r="ES35" s="251"/>
      <c r="ET35" s="251"/>
      <c r="EU35" s="251"/>
      <c r="EV35" s="251"/>
      <c r="EW35" s="251"/>
      <c r="EX35" s="251"/>
      <c r="EY35" s="251"/>
      <c r="EZ35" s="251"/>
      <c r="FA35" s="251"/>
      <c r="FB35" s="251"/>
      <c r="FC35" s="251"/>
      <c r="FD35" s="251"/>
      <c r="FE35" s="251"/>
      <c r="FF35" s="251"/>
      <c r="FG35" s="251"/>
      <c r="FH35" s="251"/>
      <c r="FI35" s="251"/>
      <c r="FJ35" s="251"/>
      <c r="FK35" s="251"/>
      <c r="FL35" s="251"/>
      <c r="FM35" s="251"/>
      <c r="FN35" s="251"/>
      <c r="FO35" s="251"/>
      <c r="FP35" s="251"/>
      <c r="FQ35" s="251"/>
      <c r="FR35" s="251"/>
      <c r="FS35" s="251"/>
      <c r="FT35" s="251"/>
      <c r="FU35" s="251"/>
      <c r="FV35" s="251"/>
      <c r="FW35" s="251"/>
      <c r="FX35" s="251"/>
      <c r="FY35" s="251"/>
      <c r="FZ35" s="251"/>
      <c r="GA35" s="251"/>
      <c r="GB35" s="251"/>
      <c r="GC35" s="251"/>
      <c r="GD35" s="251"/>
      <c r="GE35" s="251"/>
      <c r="GF35" s="251"/>
      <c r="GG35" s="251"/>
      <c r="GH35" s="251"/>
      <c r="GI35" s="251"/>
      <c r="GJ35" s="251"/>
      <c r="GK35" s="251"/>
      <c r="GL35" s="251"/>
      <c r="GM35" s="251"/>
      <c r="GN35" s="251"/>
      <c r="GO35" s="251"/>
      <c r="GP35" s="251"/>
      <c r="GQ35" s="251"/>
      <c r="GR35" s="251"/>
      <c r="GS35" s="251"/>
      <c r="GT35" s="251"/>
      <c r="GU35" s="251"/>
      <c r="GV35" s="251"/>
      <c r="GW35" s="251"/>
      <c r="GX35" s="251"/>
      <c r="GY35" s="251"/>
      <c r="GZ35" s="251"/>
      <c r="HA35" s="251"/>
      <c r="HB35" s="251"/>
      <c r="HC35" s="251"/>
      <c r="HD35" s="251"/>
      <c r="HE35" s="251"/>
      <c r="HF35" s="251"/>
      <c r="HG35" s="251"/>
      <c r="HH35" s="251"/>
      <c r="HI35" s="251"/>
      <c r="HJ35" s="251"/>
      <c r="HK35" s="251"/>
      <c r="HL35" s="251"/>
      <c r="HM35" s="251"/>
      <c r="HN35" s="251"/>
      <c r="HO35" s="251"/>
      <c r="HP35" s="251"/>
      <c r="HQ35" s="251"/>
      <c r="HR35" s="251"/>
      <c r="HS35" s="251"/>
      <c r="HT35" s="251"/>
      <c r="HU35" s="251"/>
      <c r="HV35" s="251"/>
      <c r="HW35" s="251"/>
      <c r="HX35" s="251"/>
      <c r="HY35" s="251"/>
      <c r="HZ35" s="251"/>
      <c r="IA35" s="251"/>
      <c r="IB35" s="251"/>
      <c r="IC35" s="251"/>
      <c r="ID35" s="251"/>
      <c r="IE35" s="251"/>
      <c r="IF35" s="251"/>
      <c r="IG35" s="251"/>
      <c r="IH35" s="251"/>
      <c r="II35" s="251"/>
      <c r="IJ35" s="251"/>
      <c r="IK35" s="251"/>
      <c r="IL35" s="251"/>
      <c r="IM35" s="251"/>
      <c r="IN35" s="251"/>
      <c r="IO35" s="251"/>
      <c r="IP35" s="251"/>
      <c r="IQ35" s="251"/>
      <c r="IR35" s="251"/>
      <c r="IS35" s="251"/>
      <c r="IT35" s="251"/>
      <c r="IU35" s="251"/>
      <c r="IV35" s="251"/>
      <c r="IW35" s="251"/>
      <c r="IX35" s="251"/>
    </row>
    <row r="36" spans="1:258" ht="24" customHeight="1" x14ac:dyDescent="0.2">
      <c r="B36" s="1078" t="s">
        <v>193</v>
      </c>
      <c r="C36" s="1078"/>
      <c r="D36" s="1078"/>
      <c r="E36" s="1078"/>
      <c r="F36" s="1078"/>
      <c r="G36" s="1078"/>
      <c r="H36" s="1078"/>
      <c r="I36" s="1078"/>
      <c r="J36" s="1078"/>
      <c r="K36" s="1078"/>
      <c r="L36" s="1078"/>
      <c r="M36" s="1078"/>
      <c r="N36" s="1078"/>
      <c r="O36" s="1078"/>
      <c r="P36" s="1200"/>
    </row>
    <row r="37" spans="1:258" ht="26.25" customHeight="1" x14ac:dyDescent="0.2">
      <c r="B37" s="1198" t="s">
        <v>169</v>
      </c>
      <c r="C37" s="1198"/>
      <c r="D37" s="1198"/>
      <c r="E37" s="1198"/>
      <c r="F37" s="1198"/>
      <c r="G37" s="1198"/>
      <c r="H37" s="1198"/>
      <c r="I37" s="1198"/>
      <c r="J37" s="1198"/>
      <c r="K37" s="1198"/>
      <c r="L37" s="1198"/>
      <c r="M37" s="1198"/>
      <c r="N37" s="1198"/>
      <c r="O37" s="1198"/>
      <c r="P37" s="1199"/>
      <c r="Q37" s="231"/>
    </row>
    <row r="38" spans="1:258" x14ac:dyDescent="0.15">
      <c r="K38" s="304"/>
      <c r="L38" s="305"/>
      <c r="M38" s="305"/>
      <c r="N38" s="305"/>
      <c r="O38" s="306"/>
      <c r="P38" s="307"/>
      <c r="Q38" s="231"/>
    </row>
    <row r="39" spans="1:258" x14ac:dyDescent="0.15">
      <c r="K39" s="304"/>
      <c r="L39" s="305"/>
      <c r="M39" s="305"/>
      <c r="N39" s="305"/>
      <c r="O39" s="306"/>
      <c r="P39" s="308"/>
      <c r="Q39" s="231"/>
    </row>
    <row r="40" spans="1:258" x14ac:dyDescent="0.15">
      <c r="K40" s="304"/>
      <c r="L40" s="305"/>
      <c r="M40" s="305"/>
      <c r="N40" s="305"/>
      <c r="O40" s="306"/>
      <c r="P40" s="307"/>
      <c r="Q40" s="231"/>
    </row>
    <row r="41" spans="1:258" x14ac:dyDescent="0.15">
      <c r="K41" s="304"/>
      <c r="L41" s="305"/>
      <c r="M41" s="305"/>
      <c r="N41" s="305"/>
      <c r="O41" s="306"/>
      <c r="P41" s="307"/>
      <c r="Q41" s="231"/>
    </row>
    <row r="42" spans="1:258" x14ac:dyDescent="0.15">
      <c r="K42" s="304"/>
      <c r="L42" s="305"/>
      <c r="M42" s="305"/>
      <c r="N42" s="305"/>
      <c r="O42" s="306"/>
      <c r="P42" s="307"/>
      <c r="Q42" s="231"/>
    </row>
    <row r="43" spans="1:258" x14ac:dyDescent="0.15">
      <c r="K43" s="304"/>
      <c r="L43" s="305"/>
      <c r="M43" s="305"/>
      <c r="N43" s="305"/>
      <c r="O43" s="306"/>
      <c r="P43" s="307"/>
      <c r="Q43" s="231"/>
    </row>
    <row r="44" spans="1:258" x14ac:dyDescent="0.15">
      <c r="K44" s="304"/>
      <c r="L44" s="305"/>
      <c r="M44" s="305"/>
      <c r="N44" s="305"/>
      <c r="O44" s="306"/>
      <c r="P44" s="307"/>
      <c r="Q44" s="231"/>
    </row>
    <row r="45" spans="1:258" x14ac:dyDescent="0.15">
      <c r="K45" s="304"/>
      <c r="L45" s="305"/>
      <c r="M45" s="305"/>
      <c r="N45" s="305"/>
      <c r="O45" s="306"/>
      <c r="P45" s="307"/>
      <c r="Q45" s="231"/>
    </row>
    <row r="46" spans="1:258" x14ac:dyDescent="0.15">
      <c r="K46" s="304"/>
      <c r="L46" s="305"/>
      <c r="M46" s="305"/>
      <c r="N46" s="305"/>
      <c r="O46" s="306"/>
      <c r="P46" s="308"/>
      <c r="Q46" s="231"/>
    </row>
    <row r="47" spans="1:258" x14ac:dyDescent="0.15">
      <c r="K47" s="304"/>
      <c r="L47" s="305"/>
      <c r="M47" s="305"/>
      <c r="N47" s="305"/>
      <c r="O47" s="306"/>
      <c r="P47" s="307"/>
      <c r="Q47" s="231"/>
    </row>
    <row r="48" spans="1:258" x14ac:dyDescent="0.15">
      <c r="K48" s="304"/>
      <c r="L48" s="305"/>
      <c r="M48" s="305"/>
      <c r="N48" s="305"/>
      <c r="O48" s="306"/>
      <c r="P48" s="307"/>
      <c r="Q48" s="231"/>
    </row>
    <row r="49" spans="11:17" x14ac:dyDescent="0.15">
      <c r="K49" s="304"/>
      <c r="L49" s="305"/>
      <c r="M49" s="305"/>
      <c r="N49" s="305"/>
      <c r="O49" s="306"/>
      <c r="P49" s="307"/>
      <c r="Q49" s="231"/>
    </row>
    <row r="50" spans="11:17" x14ac:dyDescent="0.15">
      <c r="K50" s="304"/>
      <c r="L50" s="305"/>
      <c r="M50" s="305"/>
      <c r="N50" s="305"/>
      <c r="O50" s="306"/>
      <c r="P50" s="307"/>
      <c r="Q50" s="231"/>
    </row>
    <row r="51" spans="11:17" x14ac:dyDescent="0.15">
      <c r="K51" s="304"/>
      <c r="L51" s="305"/>
      <c r="M51" s="305"/>
      <c r="N51" s="305"/>
      <c r="O51" s="306"/>
      <c r="P51" s="307"/>
      <c r="Q51" s="231"/>
    </row>
    <row r="52" spans="11:17" x14ac:dyDescent="0.15">
      <c r="K52" s="304"/>
      <c r="L52" s="305"/>
      <c r="M52" s="305"/>
      <c r="N52" s="305"/>
      <c r="O52" s="306"/>
      <c r="P52" s="308"/>
      <c r="Q52" s="231"/>
    </row>
    <row r="53" spans="11:17" x14ac:dyDescent="0.15">
      <c r="K53" s="304"/>
      <c r="L53" s="305"/>
      <c r="M53" s="305"/>
      <c r="N53" s="305"/>
      <c r="O53" s="306"/>
      <c r="P53" s="307"/>
      <c r="Q53" s="231"/>
    </row>
    <row r="54" spans="11:17" x14ac:dyDescent="0.15">
      <c r="K54" s="304"/>
      <c r="L54" s="305"/>
      <c r="M54" s="305"/>
      <c r="N54" s="305"/>
      <c r="O54" s="306"/>
      <c r="P54" s="307"/>
      <c r="Q54" s="231"/>
    </row>
    <row r="55" spans="11:17" x14ac:dyDescent="0.15">
      <c r="K55" s="304"/>
      <c r="L55" s="309"/>
      <c r="M55" s="309"/>
      <c r="N55" s="305"/>
      <c r="O55" s="306"/>
      <c r="P55" s="307"/>
      <c r="Q55" s="231"/>
    </row>
  </sheetData>
  <mergeCells count="11">
    <mergeCell ref="B3:H3"/>
    <mergeCell ref="A4:P4"/>
    <mergeCell ref="B5:P5"/>
    <mergeCell ref="B37:P37"/>
    <mergeCell ref="B36:P36"/>
    <mergeCell ref="B9:B11"/>
    <mergeCell ref="B8:J8"/>
    <mergeCell ref="B35:N35"/>
    <mergeCell ref="C10:D10"/>
    <mergeCell ref="F10:G10"/>
    <mergeCell ref="I9:J10"/>
  </mergeCells>
  <conditionalFormatting sqref="G13:G31 J13:J31 D13:D32">
    <cfRule type="colorScale" priority="1">
      <colorScale>
        <cfvo type="num" val="100"/>
        <cfvo type="num" val="190"/>
        <cfvo type="max"/>
        <color rgb="FF63BE7B"/>
        <color rgb="FFFCFCFF"/>
        <color rgb="FFF8696B"/>
      </colorScale>
    </cfRule>
  </conditionalFormatting>
  <printOptions horizontalCentered="1"/>
  <pageMargins left="0" right="0" top="0.43307086614173229" bottom="0.43307086614173229" header="0" footer="0"/>
  <pageSetup paperSize="9" scale="77"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6.7109375" style="452" customWidth="1"/>
    <col min="4" max="4" width="10.28515625" style="452" customWidth="1"/>
    <col min="5" max="5" width="15" style="452" customWidth="1"/>
    <col min="6" max="6" width="10" style="452" customWidth="1"/>
    <col min="7" max="7" width="15.42578125" style="452" customWidth="1"/>
    <col min="8" max="8" width="9.7109375" style="452" customWidth="1"/>
    <col min="9" max="9" width="14.5703125" style="452" customWidth="1"/>
    <col min="10" max="16384" width="11.42578125" style="452"/>
  </cols>
  <sheetData>
    <row r="1" spans="1:17" s="445" customFormat="1" x14ac:dyDescent="0.2">
      <c r="A1" s="445" t="s">
        <v>102</v>
      </c>
      <c r="B1" s="445" t="s">
        <v>59</v>
      </c>
      <c r="H1" s="445" t="s">
        <v>102</v>
      </c>
      <c r="I1" s="445" t="s">
        <v>70</v>
      </c>
      <c r="P1" s="445" t="s">
        <v>87</v>
      </c>
    </row>
    <row r="2" spans="1:17" s="445" customFormat="1" x14ac:dyDescent="0.2"/>
    <row r="3" spans="1:17" s="445" customFormat="1" x14ac:dyDescent="0.2"/>
    <row r="4" spans="1:17" s="445" customFormat="1" x14ac:dyDescent="0.2"/>
    <row r="5" spans="1:17" s="445" customFormat="1" ht="16.5" customHeight="1" x14ac:dyDescent="0.2"/>
    <row r="6" spans="1:17" s="449" customFormat="1" ht="38.25" customHeight="1" x14ac:dyDescent="0.2">
      <c r="A6" s="446"/>
      <c r="B6" s="1205" t="s">
        <v>470</v>
      </c>
      <c r="C6" s="1205"/>
      <c r="D6" s="1205"/>
      <c r="E6" s="1205"/>
      <c r="F6" s="1205"/>
      <c r="G6" s="1205"/>
      <c r="H6" s="1205"/>
      <c r="I6" s="1205"/>
      <c r="J6" s="447"/>
      <c r="K6" s="447"/>
      <c r="L6" s="448"/>
      <c r="M6" s="448"/>
      <c r="N6" s="448"/>
      <c r="O6" s="448"/>
      <c r="P6" s="448"/>
      <c r="Q6" s="448"/>
    </row>
    <row r="7" spans="1:17" s="449" customFormat="1" ht="15.75" customHeight="1" x14ac:dyDescent="0.2">
      <c r="A7" s="446"/>
      <c r="B7" s="1206" t="str">
        <f>porsaad!B6</f>
        <v>Situación a 30 de noviembre de 2023</v>
      </c>
      <c r="C7" s="1206"/>
      <c r="D7" s="1206"/>
      <c r="E7" s="1206"/>
      <c r="F7" s="1206"/>
      <c r="G7" s="1206"/>
      <c r="H7" s="1206"/>
      <c r="I7" s="1206"/>
      <c r="J7" s="450"/>
      <c r="K7" s="450"/>
      <c r="L7" s="451"/>
      <c r="M7" s="451"/>
      <c r="N7" s="451"/>
      <c r="O7" s="451"/>
      <c r="P7" s="451"/>
      <c r="Q7" s="451"/>
    </row>
    <row r="8" spans="1:17" ht="8.25" customHeight="1" x14ac:dyDescent="0.2">
      <c r="H8" s="453"/>
    </row>
    <row r="9" spans="1:17" ht="15" customHeight="1" x14ac:dyDescent="0.2">
      <c r="B9" s="1207" t="s">
        <v>15</v>
      </c>
      <c r="C9" s="1210" t="s">
        <v>194</v>
      </c>
      <c r="D9" s="454"/>
      <c r="E9" s="454"/>
      <c r="F9" s="454"/>
      <c r="G9" s="454"/>
      <c r="H9" s="454"/>
      <c r="I9" s="455"/>
    </row>
    <row r="10" spans="1:17" ht="15.75" customHeight="1" x14ac:dyDescent="0.2">
      <c r="B10" s="1208"/>
      <c r="C10" s="1211"/>
      <c r="D10" s="1213" t="s">
        <v>141</v>
      </c>
      <c r="E10" s="1214"/>
      <c r="F10" s="1217" t="s">
        <v>142</v>
      </c>
      <c r="G10" s="1218"/>
      <c r="H10" s="1218"/>
      <c r="I10" s="1219"/>
    </row>
    <row r="11" spans="1:17" ht="40.5" customHeight="1" x14ac:dyDescent="0.2">
      <c r="B11" s="1208"/>
      <c r="C11" s="1211"/>
      <c r="D11" s="1215"/>
      <c r="E11" s="1216"/>
      <c r="F11" s="1217" t="s">
        <v>197</v>
      </c>
      <c r="G11" s="1219"/>
      <c r="H11" s="1217" t="s">
        <v>479</v>
      </c>
      <c r="I11" s="1219"/>
    </row>
    <row r="12" spans="1:17" ht="52.5" customHeight="1" x14ac:dyDescent="0.2">
      <c r="B12" s="1209"/>
      <c r="C12" s="1212"/>
      <c r="D12" s="795" t="s">
        <v>12</v>
      </c>
      <c r="E12" s="796" t="s">
        <v>195</v>
      </c>
      <c r="F12" s="794" t="s">
        <v>12</v>
      </c>
      <c r="G12" s="796" t="s">
        <v>195</v>
      </c>
      <c r="H12" s="794" t="s">
        <v>12</v>
      </c>
      <c r="I12" s="796" t="s">
        <v>195</v>
      </c>
    </row>
    <row r="13" spans="1:17" ht="12.75" customHeight="1" x14ac:dyDescent="0.2">
      <c r="B13" s="618" t="s">
        <v>11</v>
      </c>
      <c r="C13" s="335">
        <f>'31dictsaad'!D10-'31dictsaad'!H10</f>
        <v>27995</v>
      </c>
      <c r="D13" s="335">
        <v>0</v>
      </c>
      <c r="E13" s="623">
        <v>0</v>
      </c>
      <c r="F13" s="335">
        <v>2194</v>
      </c>
      <c r="G13" s="623">
        <v>7.8371137703161269</v>
      </c>
      <c r="H13" s="335">
        <v>25801</v>
      </c>
      <c r="I13" s="623">
        <f>H13/C13*100</f>
        <v>92.162886229683878</v>
      </c>
    </row>
    <row r="14" spans="1:17" x14ac:dyDescent="0.2">
      <c r="B14" s="619" t="s">
        <v>10</v>
      </c>
      <c r="C14" s="341">
        <f>'31dictsaad'!D11-'31dictsaad'!H11</f>
        <v>5481</v>
      </c>
      <c r="D14" s="341">
        <v>0</v>
      </c>
      <c r="E14" s="624">
        <v>0</v>
      </c>
      <c r="F14" s="341">
        <v>3883</v>
      </c>
      <c r="G14" s="624">
        <v>70.844736361977738</v>
      </c>
      <c r="H14" s="341">
        <v>1598</v>
      </c>
      <c r="I14" s="624">
        <f t="shared" ref="I14:I31" si="0">H14/C14*100</f>
        <v>29.155263638022262</v>
      </c>
    </row>
    <row r="15" spans="1:17" x14ac:dyDescent="0.2">
      <c r="B15" s="619" t="s">
        <v>40</v>
      </c>
      <c r="C15" s="341">
        <f>'31dictsaad'!D12-'31dictsaad'!H12</f>
        <v>5973</v>
      </c>
      <c r="D15" s="341">
        <v>0</v>
      </c>
      <c r="E15" s="624">
        <v>0</v>
      </c>
      <c r="F15" s="341">
        <v>4007</v>
      </c>
      <c r="G15" s="624">
        <v>67.085216808973712</v>
      </c>
      <c r="H15" s="341">
        <v>1966</v>
      </c>
      <c r="I15" s="624">
        <f t="shared" si="0"/>
        <v>32.914783191026288</v>
      </c>
    </row>
    <row r="16" spans="1:17" x14ac:dyDescent="0.2">
      <c r="B16" s="619" t="s">
        <v>41</v>
      </c>
      <c r="C16" s="341">
        <f>'31dictsaad'!D13-'31dictsaad'!H13</f>
        <v>3025</v>
      </c>
      <c r="D16" s="341">
        <v>0</v>
      </c>
      <c r="E16" s="624">
        <v>0</v>
      </c>
      <c r="F16" s="341">
        <v>2007</v>
      </c>
      <c r="G16" s="624">
        <v>66.347107438016522</v>
      </c>
      <c r="H16" s="341">
        <v>1018</v>
      </c>
      <c r="I16" s="624">
        <f t="shared" si="0"/>
        <v>33.652892561983471</v>
      </c>
    </row>
    <row r="17" spans="2:9" x14ac:dyDescent="0.2">
      <c r="B17" s="619" t="s">
        <v>9</v>
      </c>
      <c r="C17" s="341">
        <f>'31dictsaad'!D14-'31dictsaad'!H14</f>
        <v>10225</v>
      </c>
      <c r="D17" s="341">
        <v>0</v>
      </c>
      <c r="E17" s="624">
        <v>0</v>
      </c>
      <c r="F17" s="341">
        <v>1728</v>
      </c>
      <c r="G17" s="624">
        <v>16.899755501222494</v>
      </c>
      <c r="H17" s="341">
        <v>8497</v>
      </c>
      <c r="I17" s="624">
        <f t="shared" si="0"/>
        <v>83.100244498777514</v>
      </c>
    </row>
    <row r="18" spans="2:9" x14ac:dyDescent="0.2">
      <c r="B18" s="619" t="s">
        <v>8</v>
      </c>
      <c r="C18" s="341">
        <f>'31dictsaad'!D15-'31dictsaad'!H15</f>
        <v>785</v>
      </c>
      <c r="D18" s="341">
        <v>0</v>
      </c>
      <c r="E18" s="624">
        <v>0</v>
      </c>
      <c r="F18" s="341">
        <v>96</v>
      </c>
      <c r="G18" s="624">
        <v>12.229299363057326</v>
      </c>
      <c r="H18" s="341">
        <v>689</v>
      </c>
      <c r="I18" s="624">
        <f t="shared" si="0"/>
        <v>87.770700636942678</v>
      </c>
    </row>
    <row r="19" spans="2:9" x14ac:dyDescent="0.2">
      <c r="B19" s="619" t="s">
        <v>7</v>
      </c>
      <c r="C19" s="341">
        <f>'31dictsaad'!D16-'31dictsaad'!H16</f>
        <v>9382</v>
      </c>
      <c r="D19" s="341">
        <v>0</v>
      </c>
      <c r="E19" s="624">
        <v>0</v>
      </c>
      <c r="F19" s="341">
        <v>8145</v>
      </c>
      <c r="G19" s="624">
        <v>86.815178000426357</v>
      </c>
      <c r="H19" s="341">
        <v>1237</v>
      </c>
      <c r="I19" s="624">
        <f t="shared" si="0"/>
        <v>13.184821999573652</v>
      </c>
    </row>
    <row r="20" spans="2:9" x14ac:dyDescent="0.2">
      <c r="B20" s="619" t="s">
        <v>43</v>
      </c>
      <c r="C20" s="341">
        <f>'31dictsaad'!D17-'31dictsaad'!H17</f>
        <v>2842</v>
      </c>
      <c r="D20" s="341">
        <v>0</v>
      </c>
      <c r="E20" s="624">
        <v>0</v>
      </c>
      <c r="F20" s="341">
        <v>2168</v>
      </c>
      <c r="G20" s="624">
        <v>76.284306826178749</v>
      </c>
      <c r="H20" s="341">
        <v>674</v>
      </c>
      <c r="I20" s="624">
        <f t="shared" si="0"/>
        <v>23.715693173821254</v>
      </c>
    </row>
    <row r="21" spans="2:9" x14ac:dyDescent="0.2">
      <c r="B21" s="619" t="s">
        <v>44</v>
      </c>
      <c r="C21" s="341">
        <f>'31dictsaad'!D18-'31dictsaad'!H18</f>
        <v>27187</v>
      </c>
      <c r="D21" s="341">
        <v>0</v>
      </c>
      <c r="E21" s="624">
        <v>0</v>
      </c>
      <c r="F21" s="341">
        <v>21602</v>
      </c>
      <c r="G21" s="624">
        <v>79.457093463787842</v>
      </c>
      <c r="H21" s="341">
        <v>5585</v>
      </c>
      <c r="I21" s="624">
        <f t="shared" si="0"/>
        <v>20.542906536212161</v>
      </c>
    </row>
    <row r="22" spans="2:9" x14ac:dyDescent="0.2">
      <c r="B22" s="619" t="s">
        <v>6</v>
      </c>
      <c r="C22" s="341">
        <f>'31dictsaad'!D19-'31dictsaad'!H19</f>
        <v>18753</v>
      </c>
      <c r="D22" s="341">
        <v>139</v>
      </c>
      <c r="E22" s="624">
        <v>0.74121473897509726</v>
      </c>
      <c r="F22" s="341">
        <v>10478</v>
      </c>
      <c r="G22" s="624">
        <v>55.873726870367413</v>
      </c>
      <c r="H22" s="341">
        <v>8136</v>
      </c>
      <c r="I22" s="624">
        <f t="shared" si="0"/>
        <v>43.385058390657491</v>
      </c>
    </row>
    <row r="23" spans="2:9" x14ac:dyDescent="0.2">
      <c r="B23" s="619" t="s">
        <v>5</v>
      </c>
      <c r="C23" s="341">
        <f>'31dictsaad'!D20-'31dictsaad'!H20</f>
        <v>2528</v>
      </c>
      <c r="D23" s="341">
        <v>0</v>
      </c>
      <c r="E23" s="624">
        <v>0</v>
      </c>
      <c r="F23" s="341">
        <v>2010</v>
      </c>
      <c r="G23" s="624">
        <v>79.509493670886073</v>
      </c>
      <c r="H23" s="341">
        <v>518</v>
      </c>
      <c r="I23" s="624">
        <f t="shared" si="0"/>
        <v>20.490506329113924</v>
      </c>
    </row>
    <row r="24" spans="2:9" x14ac:dyDescent="0.2">
      <c r="B24" s="619" t="s">
        <v>38</v>
      </c>
      <c r="C24" s="341">
        <f>'31dictsaad'!D21-'31dictsaad'!H21</f>
        <v>526</v>
      </c>
      <c r="D24" s="341">
        <v>0</v>
      </c>
      <c r="E24" s="624">
        <v>0</v>
      </c>
      <c r="F24" s="341">
        <v>23</v>
      </c>
      <c r="G24" s="624">
        <v>4.3726235741444865</v>
      </c>
      <c r="H24" s="341">
        <v>503</v>
      </c>
      <c r="I24" s="624">
        <f t="shared" si="0"/>
        <v>95.627376425855516</v>
      </c>
    </row>
    <row r="25" spans="2:9" x14ac:dyDescent="0.2">
      <c r="B25" s="619" t="s">
        <v>45</v>
      </c>
      <c r="C25" s="341">
        <f>'31dictsaad'!D22-'31dictsaad'!H22</f>
        <v>146</v>
      </c>
      <c r="D25" s="341">
        <v>5</v>
      </c>
      <c r="E25" s="624">
        <v>3.4246575342465753</v>
      </c>
      <c r="F25" s="341">
        <v>36</v>
      </c>
      <c r="G25" s="624">
        <v>24.657534246575342</v>
      </c>
      <c r="H25" s="341">
        <v>105</v>
      </c>
      <c r="I25" s="624">
        <f t="shared" si="0"/>
        <v>71.917808219178085</v>
      </c>
    </row>
    <row r="26" spans="2:9" x14ac:dyDescent="0.2">
      <c r="B26" s="619" t="s">
        <v>46</v>
      </c>
      <c r="C26" s="341">
        <f>'31dictsaad'!D23-'31dictsaad'!H23</f>
        <v>8728</v>
      </c>
      <c r="D26" s="341">
        <v>0</v>
      </c>
      <c r="E26" s="624">
        <v>0</v>
      </c>
      <c r="F26" s="341">
        <v>4821</v>
      </c>
      <c r="G26" s="624">
        <v>55.236021998166819</v>
      </c>
      <c r="H26" s="341">
        <v>3907</v>
      </c>
      <c r="I26" s="624">
        <f t="shared" si="0"/>
        <v>44.763978001833181</v>
      </c>
    </row>
    <row r="27" spans="2:9" x14ac:dyDescent="0.2">
      <c r="B27" s="619" t="s">
        <v>47</v>
      </c>
      <c r="C27" s="341">
        <f>'31dictsaad'!D24-'31dictsaad'!H24</f>
        <v>76</v>
      </c>
      <c r="D27" s="341">
        <v>0</v>
      </c>
      <c r="E27" s="624">
        <v>0</v>
      </c>
      <c r="F27" s="341">
        <v>3</v>
      </c>
      <c r="G27" s="624">
        <v>3.9473684210526314</v>
      </c>
      <c r="H27" s="341">
        <v>73</v>
      </c>
      <c r="I27" s="624">
        <f t="shared" si="0"/>
        <v>96.05263157894737</v>
      </c>
    </row>
    <row r="28" spans="2:9" x14ac:dyDescent="0.2">
      <c r="B28" s="619" t="s">
        <v>48</v>
      </c>
      <c r="C28" s="341">
        <f>'31dictsaad'!D25-'31dictsaad'!H25</f>
        <v>420</v>
      </c>
      <c r="D28" s="341">
        <v>0</v>
      </c>
      <c r="E28" s="624">
        <v>0</v>
      </c>
      <c r="F28" s="341">
        <v>30</v>
      </c>
      <c r="G28" s="624">
        <v>7.1428571428571423</v>
      </c>
      <c r="H28" s="341">
        <v>390</v>
      </c>
      <c r="I28" s="624">
        <f t="shared" si="0"/>
        <v>92.857142857142861</v>
      </c>
    </row>
    <row r="29" spans="2:9" x14ac:dyDescent="0.2">
      <c r="B29" s="619" t="s">
        <v>49</v>
      </c>
      <c r="C29" s="341">
        <f>'31dictsaad'!D26-'31dictsaad'!H26</f>
        <v>60</v>
      </c>
      <c r="D29" s="341">
        <v>0</v>
      </c>
      <c r="E29" s="624">
        <v>0</v>
      </c>
      <c r="F29" s="341">
        <v>7</v>
      </c>
      <c r="G29" s="624">
        <v>11.666666666666666</v>
      </c>
      <c r="H29" s="341">
        <v>53</v>
      </c>
      <c r="I29" s="624">
        <f t="shared" si="0"/>
        <v>88.333333333333329</v>
      </c>
    </row>
    <row r="30" spans="2:9" x14ac:dyDescent="0.2">
      <c r="B30" s="619" t="s">
        <v>4</v>
      </c>
      <c r="C30" s="341">
        <f>'31dictsaad'!D27-'31dictsaad'!H27</f>
        <v>194</v>
      </c>
      <c r="D30" s="341">
        <v>0</v>
      </c>
      <c r="E30" s="624">
        <v>0</v>
      </c>
      <c r="F30" s="341">
        <v>157</v>
      </c>
      <c r="G30" s="624">
        <v>80.927835051546396</v>
      </c>
      <c r="H30" s="341">
        <v>37</v>
      </c>
      <c r="I30" s="624">
        <f t="shared" si="0"/>
        <v>19.072164948453608</v>
      </c>
    </row>
    <row r="31" spans="2:9" x14ac:dyDescent="0.2">
      <c r="B31" s="456" t="s">
        <v>3</v>
      </c>
      <c r="C31" s="333">
        <f>SUM(C13:C30)</f>
        <v>124326</v>
      </c>
      <c r="D31" s="333">
        <f>SUM(D13:D30)</f>
        <v>144</v>
      </c>
      <c r="E31" s="625">
        <f t="shared" ref="E31" si="1">D31/C31*100</f>
        <v>0.11582452584334732</v>
      </c>
      <c r="F31" s="333">
        <f>SUM(F13:F30)</f>
        <v>63395</v>
      </c>
      <c r="G31" s="625">
        <f t="shared" ref="G31" si="2">F31/C31*100</f>
        <v>50.990943165548643</v>
      </c>
      <c r="H31" s="333">
        <f>SUM(H13:H30)</f>
        <v>60787</v>
      </c>
      <c r="I31" s="625">
        <f t="shared" si="0"/>
        <v>48.893232308608013</v>
      </c>
    </row>
    <row r="33" spans="2:9" x14ac:dyDescent="0.2">
      <c r="B33" s="849" t="s">
        <v>293</v>
      </c>
    </row>
    <row r="34" spans="2:9" x14ac:dyDescent="0.2">
      <c r="B34" s="849" t="s">
        <v>480</v>
      </c>
    </row>
    <row r="35" spans="2:9" x14ac:dyDescent="0.2">
      <c r="B35" s="1204" t="s">
        <v>481</v>
      </c>
      <c r="C35" s="1204"/>
      <c r="D35" s="1204"/>
      <c r="E35" s="1204"/>
      <c r="F35" s="1204"/>
      <c r="G35" s="1204"/>
      <c r="H35" s="1204"/>
      <c r="I35" s="1204"/>
    </row>
    <row r="36" spans="2:9" x14ac:dyDescent="0.2">
      <c r="B36" s="849" t="s">
        <v>482</v>
      </c>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6"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R33"/>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6.7109375" style="452" customWidth="1"/>
    <col min="4" max="4" width="9.5703125" style="452" customWidth="1"/>
    <col min="5" max="5" width="14.85546875" style="452" customWidth="1"/>
    <col min="6" max="6" width="9" style="452" customWidth="1"/>
    <col min="7" max="7" width="16.28515625" style="452" customWidth="1"/>
    <col min="8" max="8" width="10.85546875" style="452" customWidth="1"/>
    <col min="9" max="9" width="16.42578125" style="452" customWidth="1"/>
    <col min="10" max="16384" width="11.42578125" style="452"/>
  </cols>
  <sheetData>
    <row r="1" spans="1:18" s="445" customFormat="1" x14ac:dyDescent="0.2">
      <c r="A1" s="445" t="s">
        <v>102</v>
      </c>
      <c r="B1" s="445" t="s">
        <v>59</v>
      </c>
      <c r="I1" s="445" t="s">
        <v>102</v>
      </c>
      <c r="J1" s="445" t="s">
        <v>70</v>
      </c>
      <c r="Q1" s="445" t="s">
        <v>87</v>
      </c>
    </row>
    <row r="2" spans="1:18" s="445" customFormat="1" x14ac:dyDescent="0.2"/>
    <row r="3" spans="1:18" s="445" customFormat="1" x14ac:dyDescent="0.2"/>
    <row r="4" spans="1:18" s="445" customFormat="1" x14ac:dyDescent="0.2"/>
    <row r="5" spans="1:18" s="445" customFormat="1" ht="16.5" customHeight="1" x14ac:dyDescent="0.2"/>
    <row r="6" spans="1:18" s="449" customFormat="1" ht="38.25" customHeight="1" x14ac:dyDescent="0.2">
      <c r="A6" s="446"/>
      <c r="B6" s="1205" t="s">
        <v>471</v>
      </c>
      <c r="C6" s="1205"/>
      <c r="D6" s="1205"/>
      <c r="E6" s="1205"/>
      <c r="F6" s="1205"/>
      <c r="G6" s="1205"/>
      <c r="H6" s="1205"/>
      <c r="I6" s="1205"/>
      <c r="J6" s="447"/>
      <c r="K6" s="447"/>
      <c r="L6" s="447"/>
      <c r="M6" s="448"/>
      <c r="N6" s="448"/>
      <c r="O6" s="448"/>
      <c r="P6" s="448"/>
      <c r="Q6" s="448"/>
      <c r="R6" s="448"/>
    </row>
    <row r="7" spans="1:18" s="449" customFormat="1" ht="15.75" customHeight="1" x14ac:dyDescent="0.2">
      <c r="A7" s="446"/>
      <c r="B7" s="1206" t="str">
        <f>porsaad!B6</f>
        <v>Situación a 30 de noviembre de 2023</v>
      </c>
      <c r="C7" s="1206"/>
      <c r="D7" s="1206"/>
      <c r="E7" s="1206"/>
      <c r="F7" s="1206"/>
      <c r="G7" s="1206"/>
      <c r="H7" s="1206"/>
      <c r="I7" s="1206"/>
      <c r="J7" s="450"/>
      <c r="K7" s="450"/>
      <c r="L7" s="450"/>
      <c r="M7" s="451"/>
      <c r="N7" s="451"/>
      <c r="O7" s="451"/>
      <c r="P7" s="451"/>
      <c r="Q7" s="451"/>
      <c r="R7" s="451"/>
    </row>
    <row r="8" spans="1:18" ht="8.25" customHeight="1" x14ac:dyDescent="0.2">
      <c r="I8" s="453"/>
    </row>
    <row r="9" spans="1:18" ht="15" customHeight="1" x14ac:dyDescent="0.2">
      <c r="B9" s="1207" t="s">
        <v>15</v>
      </c>
      <c r="C9" s="1210" t="s">
        <v>289</v>
      </c>
      <c r="D9" s="454"/>
      <c r="E9" s="454"/>
      <c r="F9" s="454"/>
      <c r="G9" s="454"/>
      <c r="H9" s="454"/>
      <c r="I9" s="455"/>
    </row>
    <row r="10" spans="1:18" ht="15.75" customHeight="1" x14ac:dyDescent="0.2">
      <c r="B10" s="1208"/>
      <c r="C10" s="1211"/>
      <c r="D10" s="1213" t="s">
        <v>141</v>
      </c>
      <c r="E10" s="1214"/>
      <c r="F10" s="1217" t="s">
        <v>142</v>
      </c>
      <c r="G10" s="1218"/>
      <c r="H10" s="1218"/>
      <c r="I10" s="1219"/>
    </row>
    <row r="11" spans="1:18" ht="40.5" customHeight="1" x14ac:dyDescent="0.2">
      <c r="B11" s="1208"/>
      <c r="C11" s="1211"/>
      <c r="D11" s="1215"/>
      <c r="E11" s="1216"/>
      <c r="F11" s="1217" t="s">
        <v>290</v>
      </c>
      <c r="G11" s="1219"/>
      <c r="H11" s="1217" t="s">
        <v>291</v>
      </c>
      <c r="I11" s="1219"/>
    </row>
    <row r="12" spans="1:18" ht="52.5" customHeight="1" x14ac:dyDescent="0.2">
      <c r="B12" s="1209"/>
      <c r="C12" s="1212"/>
      <c r="D12" s="795" t="s">
        <v>12</v>
      </c>
      <c r="E12" s="848" t="s">
        <v>292</v>
      </c>
      <c r="F12" s="794" t="s">
        <v>12</v>
      </c>
      <c r="G12" s="848" t="s">
        <v>292</v>
      </c>
      <c r="H12" s="794" t="s">
        <v>12</v>
      </c>
      <c r="I12" s="848" t="s">
        <v>292</v>
      </c>
    </row>
    <row r="13" spans="1:18" ht="12.75" customHeight="1" x14ac:dyDescent="0.2">
      <c r="B13" s="618" t="s">
        <v>11</v>
      </c>
      <c r="C13" s="335">
        <f>D13+F13+H13</f>
        <v>42574</v>
      </c>
      <c r="D13" s="335">
        <v>26</v>
      </c>
      <c r="E13" s="623">
        <v>6.1070136703152159E-2</v>
      </c>
      <c r="F13" s="335">
        <v>1666</v>
      </c>
      <c r="G13" s="623">
        <v>3.9131864518250579</v>
      </c>
      <c r="H13" s="335">
        <v>40882</v>
      </c>
      <c r="I13" s="623">
        <f>H13/C13*100</f>
        <v>96.02574341147178</v>
      </c>
    </row>
    <row r="14" spans="1:18" x14ac:dyDescent="0.2">
      <c r="B14" s="619" t="s">
        <v>10</v>
      </c>
      <c r="C14" s="341">
        <f t="shared" ref="C14:C30" si="0">D14+F14+H14</f>
        <v>244</v>
      </c>
      <c r="D14" s="341">
        <v>2</v>
      </c>
      <c r="E14" s="624">
        <v>0.81967213114754101</v>
      </c>
      <c r="F14" s="341">
        <v>95</v>
      </c>
      <c r="G14" s="624">
        <v>38.934426229508198</v>
      </c>
      <c r="H14" s="341">
        <v>147</v>
      </c>
      <c r="I14" s="624">
        <f t="shared" ref="I14:I31" si="1">H14/C14*100</f>
        <v>60.245901639344254</v>
      </c>
    </row>
    <row r="15" spans="1:18" x14ac:dyDescent="0.2">
      <c r="B15" s="619" t="s">
        <v>40</v>
      </c>
      <c r="C15" s="341">
        <f t="shared" si="0"/>
        <v>1559</v>
      </c>
      <c r="D15" s="341">
        <v>4</v>
      </c>
      <c r="E15" s="624">
        <v>0.25657472738935211</v>
      </c>
      <c r="F15" s="341">
        <v>133</v>
      </c>
      <c r="G15" s="624">
        <v>8.5311096856959594</v>
      </c>
      <c r="H15" s="341">
        <v>1422</v>
      </c>
      <c r="I15" s="624">
        <f t="shared" si="1"/>
        <v>91.212315586914698</v>
      </c>
    </row>
    <row r="16" spans="1:18" x14ac:dyDescent="0.2">
      <c r="B16" s="619" t="s">
        <v>41</v>
      </c>
      <c r="C16" s="341">
        <f t="shared" si="0"/>
        <v>4080</v>
      </c>
      <c r="D16" s="341">
        <v>2</v>
      </c>
      <c r="E16" s="624">
        <v>4.9019607843137254E-2</v>
      </c>
      <c r="F16" s="341">
        <v>1320</v>
      </c>
      <c r="G16" s="624">
        <v>32.352941176470587</v>
      </c>
      <c r="H16" s="341">
        <v>2758</v>
      </c>
      <c r="I16" s="624">
        <f t="shared" si="1"/>
        <v>67.598039215686285</v>
      </c>
    </row>
    <row r="17" spans="2:9" x14ac:dyDescent="0.2">
      <c r="B17" s="619" t="s">
        <v>9</v>
      </c>
      <c r="C17" s="341">
        <f t="shared" si="0"/>
        <v>5747</v>
      </c>
      <c r="D17" s="341">
        <v>3</v>
      </c>
      <c r="E17" s="624">
        <v>5.2201148425265353E-2</v>
      </c>
      <c r="F17" s="341">
        <v>67</v>
      </c>
      <c r="G17" s="624">
        <v>1.1658256481642597</v>
      </c>
      <c r="H17" s="341">
        <v>5677</v>
      </c>
      <c r="I17" s="624">
        <f t="shared" si="1"/>
        <v>98.781973203410473</v>
      </c>
    </row>
    <row r="18" spans="2:9" x14ac:dyDescent="0.2">
      <c r="B18" s="619" t="s">
        <v>8</v>
      </c>
      <c r="C18" s="341">
        <f t="shared" si="0"/>
        <v>1461</v>
      </c>
      <c r="D18" s="341">
        <v>33</v>
      </c>
      <c r="E18" s="624">
        <v>2.2587268993839835</v>
      </c>
      <c r="F18" s="341">
        <v>272</v>
      </c>
      <c r="G18" s="624">
        <v>18.617385352498289</v>
      </c>
      <c r="H18" s="341">
        <v>1156</v>
      </c>
      <c r="I18" s="624">
        <f t="shared" si="1"/>
        <v>79.123887748117724</v>
      </c>
    </row>
    <row r="19" spans="2:9" x14ac:dyDescent="0.2">
      <c r="B19" s="619" t="s">
        <v>7</v>
      </c>
      <c r="C19" s="341">
        <f t="shared" si="0"/>
        <v>175</v>
      </c>
      <c r="D19" s="341">
        <v>15</v>
      </c>
      <c r="E19" s="624">
        <v>8.5714285714285712</v>
      </c>
      <c r="F19" s="341">
        <v>144</v>
      </c>
      <c r="G19" s="624">
        <v>82.285714285714278</v>
      </c>
      <c r="H19" s="341">
        <v>16</v>
      </c>
      <c r="I19" s="624">
        <f t="shared" si="1"/>
        <v>9.1428571428571423</v>
      </c>
    </row>
    <row r="20" spans="2:9" x14ac:dyDescent="0.2">
      <c r="B20" s="619" t="s">
        <v>43</v>
      </c>
      <c r="C20" s="341">
        <f t="shared" si="0"/>
        <v>3513</v>
      </c>
      <c r="D20" s="341">
        <v>15</v>
      </c>
      <c r="E20" s="624">
        <v>0.42698548249359519</v>
      </c>
      <c r="F20" s="341">
        <v>1708</v>
      </c>
      <c r="G20" s="624">
        <v>48.619413606604041</v>
      </c>
      <c r="H20" s="341">
        <v>1790</v>
      </c>
      <c r="I20" s="624">
        <f t="shared" si="1"/>
        <v>50.953600910902367</v>
      </c>
    </row>
    <row r="21" spans="2:9" x14ac:dyDescent="0.2">
      <c r="B21" s="619" t="s">
        <v>44</v>
      </c>
      <c r="C21" s="341">
        <f t="shared" si="0"/>
        <v>45789</v>
      </c>
      <c r="D21" s="341">
        <v>7</v>
      </c>
      <c r="E21" s="624">
        <v>1.5287514468540479E-2</v>
      </c>
      <c r="F21" s="341">
        <v>4785</v>
      </c>
      <c r="G21" s="624">
        <v>10.450108104566599</v>
      </c>
      <c r="H21" s="341">
        <v>40997</v>
      </c>
      <c r="I21" s="624">
        <f t="shared" si="1"/>
        <v>89.534604380964851</v>
      </c>
    </row>
    <row r="22" spans="2:9" x14ac:dyDescent="0.2">
      <c r="B22" s="619" t="s">
        <v>6</v>
      </c>
      <c r="C22" s="341">
        <f t="shared" si="0"/>
        <v>16222</v>
      </c>
      <c r="D22" s="341">
        <v>889</v>
      </c>
      <c r="E22" s="624">
        <v>5.4802120576994202</v>
      </c>
      <c r="F22" s="341">
        <v>3380</v>
      </c>
      <c r="G22" s="624">
        <v>20.835901861669338</v>
      </c>
      <c r="H22" s="341">
        <v>11953</v>
      </c>
      <c r="I22" s="624">
        <f t="shared" si="1"/>
        <v>73.68388608063124</v>
      </c>
    </row>
    <row r="23" spans="2:9" x14ac:dyDescent="0.2">
      <c r="B23" s="619" t="s">
        <v>5</v>
      </c>
      <c r="C23" s="341">
        <f t="shared" si="0"/>
        <v>5672</v>
      </c>
      <c r="D23" s="341">
        <v>16</v>
      </c>
      <c r="E23" s="624">
        <v>0.28208744710860367</v>
      </c>
      <c r="F23" s="341">
        <v>1519</v>
      </c>
      <c r="G23" s="624">
        <v>26.78067700987306</v>
      </c>
      <c r="H23" s="341">
        <v>4137</v>
      </c>
      <c r="I23" s="624">
        <f t="shared" si="1"/>
        <v>72.937235543018332</v>
      </c>
    </row>
    <row r="24" spans="2:9" x14ac:dyDescent="0.2">
      <c r="B24" s="619" t="s">
        <v>38</v>
      </c>
      <c r="C24" s="341">
        <f t="shared" si="0"/>
        <v>1839</v>
      </c>
      <c r="D24" s="341">
        <v>28</v>
      </c>
      <c r="E24" s="624">
        <v>1.5225666122892878</v>
      </c>
      <c r="F24" s="341">
        <v>9</v>
      </c>
      <c r="G24" s="624">
        <v>0.48939641109298526</v>
      </c>
      <c r="H24" s="341">
        <v>1802</v>
      </c>
      <c r="I24" s="624">
        <f t="shared" si="1"/>
        <v>97.988036976617735</v>
      </c>
    </row>
    <row r="25" spans="2:9" x14ac:dyDescent="0.2">
      <c r="B25" s="619" t="s">
        <v>45</v>
      </c>
      <c r="C25" s="341">
        <f t="shared" si="0"/>
        <v>9262</v>
      </c>
      <c r="D25" s="341">
        <v>592</v>
      </c>
      <c r="E25" s="624">
        <v>6.3917080544158926</v>
      </c>
      <c r="F25" s="341">
        <v>554</v>
      </c>
      <c r="G25" s="624">
        <v>5.9814294968689268</v>
      </c>
      <c r="H25" s="341">
        <v>8116</v>
      </c>
      <c r="I25" s="624">
        <f t="shared" si="1"/>
        <v>87.626862448715187</v>
      </c>
    </row>
    <row r="26" spans="2:9" x14ac:dyDescent="0.2">
      <c r="B26" s="619" t="s">
        <v>46</v>
      </c>
      <c r="C26" s="341">
        <f t="shared" si="0"/>
        <v>7049</v>
      </c>
      <c r="D26" s="341">
        <v>3</v>
      </c>
      <c r="E26" s="624">
        <v>4.2559228259327564E-2</v>
      </c>
      <c r="F26" s="341">
        <v>132</v>
      </c>
      <c r="G26" s="624">
        <v>1.8726060434104126</v>
      </c>
      <c r="H26" s="341">
        <v>6914</v>
      </c>
      <c r="I26" s="624">
        <f t="shared" si="1"/>
        <v>98.084834728330264</v>
      </c>
    </row>
    <row r="27" spans="2:9" x14ac:dyDescent="0.2">
      <c r="B27" s="619" t="s">
        <v>47</v>
      </c>
      <c r="C27" s="341">
        <f t="shared" si="0"/>
        <v>668</v>
      </c>
      <c r="D27" s="341">
        <v>172</v>
      </c>
      <c r="E27" s="624">
        <v>25.748502994011975</v>
      </c>
      <c r="F27" s="341">
        <v>19</v>
      </c>
      <c r="G27" s="624">
        <v>2.8443113772455089</v>
      </c>
      <c r="H27" s="341">
        <v>477</v>
      </c>
      <c r="I27" s="624">
        <f t="shared" si="1"/>
        <v>71.407185628742525</v>
      </c>
    </row>
    <row r="28" spans="2:9" x14ac:dyDescent="0.2">
      <c r="B28" s="619" t="s">
        <v>48</v>
      </c>
      <c r="C28" s="341">
        <f t="shared" si="0"/>
        <v>14788</v>
      </c>
      <c r="D28" s="341">
        <v>1448</v>
      </c>
      <c r="E28" s="624">
        <v>9.7917230186637809</v>
      </c>
      <c r="F28" s="341">
        <v>3584</v>
      </c>
      <c r="G28" s="624">
        <v>24.235866919123612</v>
      </c>
      <c r="H28" s="341">
        <v>9756</v>
      </c>
      <c r="I28" s="624">
        <f t="shared" si="1"/>
        <v>65.972410062212603</v>
      </c>
    </row>
    <row r="29" spans="2:9" x14ac:dyDescent="0.2">
      <c r="B29" s="619" t="s">
        <v>49</v>
      </c>
      <c r="C29" s="341">
        <f t="shared" si="0"/>
        <v>1450</v>
      </c>
      <c r="D29" s="341">
        <v>359</v>
      </c>
      <c r="E29" s="624">
        <v>24.758620689655171</v>
      </c>
      <c r="F29" s="341">
        <v>589</v>
      </c>
      <c r="G29" s="624">
        <v>40.620689655172413</v>
      </c>
      <c r="H29" s="341">
        <v>502</v>
      </c>
      <c r="I29" s="624">
        <f t="shared" si="1"/>
        <v>34.620689655172413</v>
      </c>
    </row>
    <row r="30" spans="2:9" x14ac:dyDescent="0.2">
      <c r="B30" s="619" t="s">
        <v>4</v>
      </c>
      <c r="C30" s="341">
        <f t="shared" si="0"/>
        <v>319</v>
      </c>
      <c r="D30" s="341">
        <v>1</v>
      </c>
      <c r="E30" s="624">
        <v>0.31347962382445138</v>
      </c>
      <c r="F30" s="341">
        <v>79</v>
      </c>
      <c r="G30" s="624">
        <v>24.76489028213166</v>
      </c>
      <c r="H30" s="341">
        <v>239</v>
      </c>
      <c r="I30" s="624">
        <f t="shared" si="1"/>
        <v>74.921630094043891</v>
      </c>
    </row>
    <row r="31" spans="2:9" x14ac:dyDescent="0.2">
      <c r="B31" s="456" t="s">
        <v>3</v>
      </c>
      <c r="C31" s="333">
        <f>SUM(C13:C30)</f>
        <v>162411</v>
      </c>
      <c r="D31" s="333">
        <f>SUM(D13:D30)</f>
        <v>3615</v>
      </c>
      <c r="E31" s="625">
        <f t="shared" ref="E31" si="2">D31/C31*100</f>
        <v>2.225834457025694</v>
      </c>
      <c r="F31" s="333">
        <f>SUM(F13:F30)</f>
        <v>20055</v>
      </c>
      <c r="G31" s="625">
        <f t="shared" ref="G31" si="3">F31/C31*100</f>
        <v>12.348301531300219</v>
      </c>
      <c r="H31" s="333">
        <f>SUM(H13:H30)</f>
        <v>138741</v>
      </c>
      <c r="I31" s="625">
        <f t="shared" si="1"/>
        <v>85.425864011674093</v>
      </c>
    </row>
    <row r="33" spans="2:2" x14ac:dyDescent="0.2">
      <c r="B33" s="849" t="s">
        <v>293</v>
      </c>
    </row>
  </sheetData>
  <mergeCells count="8">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N34"/>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2.28515625" style="452" bestFit="1" customWidth="1"/>
    <col min="4" max="4" width="15.140625" style="452" customWidth="1"/>
    <col min="5" max="5" width="13.5703125" style="452" customWidth="1"/>
    <col min="6" max="6" width="1.140625" style="452" customWidth="1"/>
    <col min="7" max="7" width="12.42578125" style="452" customWidth="1"/>
    <col min="8" max="8" width="14.85546875" style="452" customWidth="1"/>
    <col min="9" max="9" width="1.140625" style="452" customWidth="1"/>
    <col min="10" max="10" width="12.42578125" style="452" customWidth="1"/>
    <col min="11" max="11" width="14.7109375" style="452" customWidth="1"/>
    <col min="12" max="16384" width="11.42578125" style="452"/>
  </cols>
  <sheetData>
    <row r="1" spans="1:14" s="445" customFormat="1" x14ac:dyDescent="0.2">
      <c r="A1" s="445" t="s">
        <v>102</v>
      </c>
      <c r="B1" s="445" t="s">
        <v>59</v>
      </c>
      <c r="M1" s="445" t="s">
        <v>87</v>
      </c>
    </row>
    <row r="2" spans="1:14" s="445" customFormat="1" x14ac:dyDescent="0.2"/>
    <row r="3" spans="1:14" s="445" customFormat="1" x14ac:dyDescent="0.2"/>
    <row r="4" spans="1:14" s="445" customFormat="1" x14ac:dyDescent="0.2"/>
    <row r="5" spans="1:14" s="445" customFormat="1" ht="16.5" customHeight="1" x14ac:dyDescent="0.2"/>
    <row r="6" spans="1:14" s="449" customFormat="1" ht="38.25" customHeight="1" x14ac:dyDescent="0.2">
      <c r="A6" s="446"/>
      <c r="B6" s="1205" t="s">
        <v>472</v>
      </c>
      <c r="C6" s="1205"/>
      <c r="D6" s="1205"/>
      <c r="E6" s="1205"/>
      <c r="F6" s="1205"/>
      <c r="G6" s="1205"/>
      <c r="H6" s="1205"/>
      <c r="I6" s="1205"/>
      <c r="J6" s="1205"/>
      <c r="K6" s="1205"/>
      <c r="L6" s="448"/>
      <c r="M6" s="448"/>
      <c r="N6" s="448"/>
    </row>
    <row r="7" spans="1:14" s="449" customFormat="1" ht="15.75" customHeight="1" x14ac:dyDescent="0.2">
      <c r="A7" s="446"/>
      <c r="B7" s="1206" t="str">
        <f>porsaad!B6</f>
        <v>Situación a 30 de noviembre de 2023</v>
      </c>
      <c r="C7" s="1206"/>
      <c r="D7" s="1206"/>
      <c r="E7" s="1206"/>
      <c r="F7" s="1206"/>
      <c r="G7" s="1206"/>
      <c r="H7" s="1206"/>
      <c r="I7" s="1206"/>
      <c r="J7" s="1206"/>
      <c r="K7" s="1206"/>
      <c r="L7" s="451"/>
      <c r="M7" s="451"/>
      <c r="N7" s="451"/>
    </row>
    <row r="8" spans="1:14" ht="8.25" customHeight="1" x14ac:dyDescent="0.2"/>
    <row r="9" spans="1:14" ht="15" customHeight="1" x14ac:dyDescent="0.2">
      <c r="B9" s="1207" t="s">
        <v>15</v>
      </c>
      <c r="C9" s="1210" t="s">
        <v>32</v>
      </c>
      <c r="D9" s="1213" t="s">
        <v>220</v>
      </c>
      <c r="E9" s="1214"/>
      <c r="F9" s="793"/>
      <c r="G9" s="1213" t="s">
        <v>295</v>
      </c>
      <c r="H9" s="1214"/>
      <c r="I9" s="793"/>
      <c r="J9" s="1213" t="s">
        <v>294</v>
      </c>
      <c r="K9" s="1214"/>
    </row>
    <row r="10" spans="1:14" ht="15.75" customHeight="1" x14ac:dyDescent="0.2">
      <c r="B10" s="1208"/>
      <c r="C10" s="1211"/>
      <c r="D10" s="1220"/>
      <c r="E10" s="1221"/>
      <c r="F10" s="793"/>
      <c r="G10" s="1220"/>
      <c r="H10" s="1221"/>
      <c r="I10" s="793"/>
      <c r="J10" s="1220"/>
      <c r="K10" s="1221"/>
    </row>
    <row r="11" spans="1:14" ht="15" x14ac:dyDescent="0.2">
      <c r="B11" s="1208"/>
      <c r="C11" s="1211"/>
      <c r="D11" s="1220"/>
      <c r="E11" s="1221"/>
      <c r="F11" s="793"/>
      <c r="G11" s="1220"/>
      <c r="H11" s="1221"/>
      <c r="I11" s="793"/>
      <c r="J11" s="1220"/>
      <c r="K11" s="1221"/>
    </row>
    <row r="12" spans="1:14" ht="21.75" customHeight="1" x14ac:dyDescent="0.2">
      <c r="B12" s="1208"/>
      <c r="C12" s="1212"/>
      <c r="D12" s="1215"/>
      <c r="E12" s="1216"/>
      <c r="F12" s="793"/>
      <c r="G12" s="1215"/>
      <c r="H12" s="1216"/>
      <c r="I12" s="793"/>
      <c r="J12" s="1215"/>
      <c r="K12" s="1216"/>
    </row>
    <row r="13" spans="1:14" ht="24.75" customHeight="1" x14ac:dyDescent="0.2">
      <c r="B13" s="1209"/>
      <c r="C13" s="620" t="s">
        <v>12</v>
      </c>
      <c r="D13" s="620" t="s">
        <v>12</v>
      </c>
      <c r="E13" s="850" t="s">
        <v>196</v>
      </c>
      <c r="F13" s="621"/>
      <c r="G13" s="620" t="s">
        <v>12</v>
      </c>
      <c r="H13" s="850" t="s">
        <v>296</v>
      </c>
      <c r="I13" s="621"/>
      <c r="J13" s="620" t="s">
        <v>12</v>
      </c>
      <c r="K13" s="622" t="s">
        <v>196</v>
      </c>
    </row>
    <row r="14" spans="1:14" ht="12.75" customHeight="1" x14ac:dyDescent="0.2">
      <c r="B14" s="618" t="s">
        <v>11</v>
      </c>
      <c r="C14" s="335">
        <f>'21solsaad'!D10</f>
        <v>422976</v>
      </c>
      <c r="D14" s="335">
        <f>'10pendResol'!H13</f>
        <v>25801</v>
      </c>
      <c r="E14" s="485">
        <f>D14/$C14*100</f>
        <v>6.0998732788621579</v>
      </c>
      <c r="F14" s="338"/>
      <c r="G14" s="337">
        <f>'10pendPrest'!H13</f>
        <v>40882</v>
      </c>
      <c r="H14" s="487">
        <f t="shared" ref="H14:H32" si="0">G14/$J14*100</f>
        <v>61.30797954501147</v>
      </c>
      <c r="I14" s="338"/>
      <c r="J14" s="335">
        <f t="shared" ref="J14:J31" si="1">D14+G14</f>
        <v>66683</v>
      </c>
      <c r="K14" s="487">
        <f t="shared" ref="K14:K32" si="2">J14/C14*100</f>
        <v>15.765197079739748</v>
      </c>
    </row>
    <row r="15" spans="1:14" x14ac:dyDescent="0.2">
      <c r="B15" s="619" t="s">
        <v>10</v>
      </c>
      <c r="C15" s="341">
        <f>'21solsaad'!D11</f>
        <v>53885</v>
      </c>
      <c r="D15" s="341">
        <f>'10pendResol'!H14</f>
        <v>1598</v>
      </c>
      <c r="E15" s="485">
        <f t="shared" ref="E15:E31" si="3">D15/$C15*100</f>
        <v>2.9655748352973927</v>
      </c>
      <c r="F15" s="338"/>
      <c r="G15" s="338">
        <f>'10pendPrest'!H14</f>
        <v>147</v>
      </c>
      <c r="H15" s="488">
        <f t="shared" si="0"/>
        <v>8.4240687679083095</v>
      </c>
      <c r="I15" s="338"/>
      <c r="J15" s="341">
        <f t="shared" si="1"/>
        <v>1745</v>
      </c>
      <c r="K15" s="488">
        <f t="shared" si="2"/>
        <v>3.2383780272803189</v>
      </c>
    </row>
    <row r="16" spans="1:14" x14ac:dyDescent="0.2">
      <c r="B16" s="619" t="s">
        <v>40</v>
      </c>
      <c r="C16" s="341">
        <f>'21solsaad'!D12</f>
        <v>47113</v>
      </c>
      <c r="D16" s="341">
        <f>'10pendResol'!H15</f>
        <v>1966</v>
      </c>
      <c r="E16" s="485">
        <f t="shared" si="3"/>
        <v>4.172945896037187</v>
      </c>
      <c r="F16" s="338"/>
      <c r="G16" s="338">
        <f>'10pendPrest'!H15</f>
        <v>1422</v>
      </c>
      <c r="H16" s="488">
        <f t="shared" si="0"/>
        <v>41.971664698937431</v>
      </c>
      <c r="I16" s="338"/>
      <c r="J16" s="341">
        <f t="shared" si="1"/>
        <v>3388</v>
      </c>
      <c r="K16" s="488">
        <f t="shared" si="2"/>
        <v>7.1912211067009109</v>
      </c>
    </row>
    <row r="17" spans="2:11" x14ac:dyDescent="0.2">
      <c r="B17" s="619" t="s">
        <v>41</v>
      </c>
      <c r="C17" s="341">
        <f>'21solsaad'!D13</f>
        <v>43539</v>
      </c>
      <c r="D17" s="341">
        <f>'10pendResol'!H16</f>
        <v>1018</v>
      </c>
      <c r="E17" s="485">
        <f t="shared" si="3"/>
        <v>2.3381336273226303</v>
      </c>
      <c r="F17" s="338"/>
      <c r="G17" s="338">
        <f>'10pendPrest'!H16</f>
        <v>2758</v>
      </c>
      <c r="H17" s="488">
        <f t="shared" si="0"/>
        <v>73.040254237288138</v>
      </c>
      <c r="I17" s="338"/>
      <c r="J17" s="341">
        <f t="shared" si="1"/>
        <v>3776</v>
      </c>
      <c r="K17" s="488">
        <f t="shared" si="2"/>
        <v>8.6726842600886567</v>
      </c>
    </row>
    <row r="18" spans="2:11" x14ac:dyDescent="0.2">
      <c r="B18" s="619" t="s">
        <v>9</v>
      </c>
      <c r="C18" s="341">
        <f>'21solsaad'!D14</f>
        <v>62675</v>
      </c>
      <c r="D18" s="341">
        <f>'10pendResol'!H17</f>
        <v>8497</v>
      </c>
      <c r="E18" s="485">
        <f>D18/$C18*100</f>
        <v>13.557239728759473</v>
      </c>
      <c r="F18" s="338"/>
      <c r="G18" s="338">
        <f>'10pendPrest'!H17</f>
        <v>5677</v>
      </c>
      <c r="H18" s="488">
        <f t="shared" si="0"/>
        <v>40.052208268660927</v>
      </c>
      <c r="I18" s="338"/>
      <c r="J18" s="341">
        <f t="shared" si="1"/>
        <v>14174</v>
      </c>
      <c r="K18" s="488">
        <f t="shared" si="2"/>
        <v>22.615077782209813</v>
      </c>
    </row>
    <row r="19" spans="2:11" x14ac:dyDescent="0.2">
      <c r="B19" s="619" t="s">
        <v>8</v>
      </c>
      <c r="C19" s="341">
        <f>'21solsaad'!D15</f>
        <v>23808</v>
      </c>
      <c r="D19" s="341">
        <f>'10pendResol'!H18</f>
        <v>689</v>
      </c>
      <c r="E19" s="485">
        <f t="shared" si="3"/>
        <v>2.8939852150537635</v>
      </c>
      <c r="F19" s="338"/>
      <c r="G19" s="338">
        <f>'10pendPrest'!H18</f>
        <v>1156</v>
      </c>
      <c r="H19" s="488">
        <f t="shared" si="0"/>
        <v>62.655826558265581</v>
      </c>
      <c r="I19" s="338"/>
      <c r="J19" s="341">
        <f t="shared" si="1"/>
        <v>1845</v>
      </c>
      <c r="K19" s="488">
        <f t="shared" si="2"/>
        <v>7.7494959677419359</v>
      </c>
    </row>
    <row r="20" spans="2:11" x14ac:dyDescent="0.2">
      <c r="B20" s="619" t="s">
        <v>7</v>
      </c>
      <c r="C20" s="341">
        <f>'21solsaad'!D16</f>
        <v>156261</v>
      </c>
      <c r="D20" s="341">
        <f>'10pendResol'!H19</f>
        <v>1237</v>
      </c>
      <c r="E20" s="485">
        <f t="shared" si="3"/>
        <v>0.79162426965141663</v>
      </c>
      <c r="F20" s="338"/>
      <c r="G20" s="338">
        <f>'10pendPrest'!H19</f>
        <v>16</v>
      </c>
      <c r="H20" s="488">
        <f t="shared" si="0"/>
        <v>1.2769353551476457</v>
      </c>
      <c r="I20" s="338"/>
      <c r="J20" s="341">
        <f t="shared" si="1"/>
        <v>1253</v>
      </c>
      <c r="K20" s="488">
        <f t="shared" si="2"/>
        <v>0.80186354880616406</v>
      </c>
    </row>
    <row r="21" spans="2:11" x14ac:dyDescent="0.2">
      <c r="B21" s="619" t="s">
        <v>43</v>
      </c>
      <c r="C21" s="341">
        <f>'21solsaad'!D17</f>
        <v>95196</v>
      </c>
      <c r="D21" s="341">
        <f>'10pendResol'!H20</f>
        <v>674</v>
      </c>
      <c r="E21" s="485">
        <f t="shared" si="3"/>
        <v>0.70801294172024043</v>
      </c>
      <c r="F21" s="338"/>
      <c r="G21" s="338">
        <f>'10pendPrest'!H20</f>
        <v>1790</v>
      </c>
      <c r="H21" s="488">
        <f t="shared" si="0"/>
        <v>72.646103896103895</v>
      </c>
      <c r="I21" s="338"/>
      <c r="J21" s="341">
        <f t="shared" si="1"/>
        <v>2464</v>
      </c>
      <c r="K21" s="488">
        <f t="shared" si="2"/>
        <v>2.5883440480692466</v>
      </c>
    </row>
    <row r="22" spans="2:11" x14ac:dyDescent="0.2">
      <c r="B22" s="619" t="s">
        <v>44</v>
      </c>
      <c r="C22" s="341">
        <f>'21solsaad'!D18</f>
        <v>351972</v>
      </c>
      <c r="D22" s="341">
        <f>'10pendResol'!H21</f>
        <v>5585</v>
      </c>
      <c r="E22" s="485">
        <f t="shared" si="3"/>
        <v>1.5867739479276759</v>
      </c>
      <c r="F22" s="338"/>
      <c r="G22" s="338">
        <f>'10pendPrest'!H21</f>
        <v>40997</v>
      </c>
      <c r="H22" s="488">
        <f t="shared" si="0"/>
        <v>88.010390279507106</v>
      </c>
      <c r="I22" s="338"/>
      <c r="J22" s="341">
        <f t="shared" si="1"/>
        <v>46582</v>
      </c>
      <c r="K22" s="488">
        <f t="shared" si="2"/>
        <v>13.234575477594809</v>
      </c>
    </row>
    <row r="23" spans="2:11" x14ac:dyDescent="0.2">
      <c r="B23" s="619" t="s">
        <v>6</v>
      </c>
      <c r="C23" s="341">
        <f>'21solsaad'!D19</f>
        <v>206145</v>
      </c>
      <c r="D23" s="341">
        <f>'10pendResol'!H22</f>
        <v>8136</v>
      </c>
      <c r="E23" s="485">
        <f t="shared" si="3"/>
        <v>3.9467365204103904</v>
      </c>
      <c r="F23" s="338"/>
      <c r="G23" s="338">
        <f>'10pendPrest'!H22</f>
        <v>11953</v>
      </c>
      <c r="H23" s="488">
        <f t="shared" si="0"/>
        <v>59.500224003185821</v>
      </c>
      <c r="I23" s="338"/>
      <c r="J23" s="341">
        <f t="shared" si="1"/>
        <v>20089</v>
      </c>
      <c r="K23" s="488">
        <f t="shared" si="2"/>
        <v>9.7450823449513688</v>
      </c>
    </row>
    <row r="24" spans="2:11" x14ac:dyDescent="0.2">
      <c r="B24" s="619" t="s">
        <v>5</v>
      </c>
      <c r="C24" s="341">
        <f>'21solsaad'!D20</f>
        <v>58608</v>
      </c>
      <c r="D24" s="341">
        <f>'10pendResol'!H23</f>
        <v>518</v>
      </c>
      <c r="E24" s="485">
        <f t="shared" si="3"/>
        <v>0.88383838383838376</v>
      </c>
      <c r="F24" s="338"/>
      <c r="G24" s="338">
        <f>'10pendPrest'!H23</f>
        <v>4137</v>
      </c>
      <c r="H24" s="488">
        <f t="shared" si="0"/>
        <v>88.872180451127818</v>
      </c>
      <c r="I24" s="338"/>
      <c r="J24" s="341">
        <f t="shared" si="1"/>
        <v>4655</v>
      </c>
      <c r="K24" s="488">
        <f t="shared" si="2"/>
        <v>7.9426016926016931</v>
      </c>
    </row>
    <row r="25" spans="2:11" x14ac:dyDescent="0.2">
      <c r="B25" s="619" t="s">
        <v>38</v>
      </c>
      <c r="C25" s="341">
        <f>'21solsaad'!D21</f>
        <v>83723</v>
      </c>
      <c r="D25" s="341">
        <f>'10pendResol'!H24</f>
        <v>503</v>
      </c>
      <c r="E25" s="485">
        <f t="shared" si="3"/>
        <v>0.60079070267429502</v>
      </c>
      <c r="F25" s="338"/>
      <c r="G25" s="338">
        <f>'10pendPrest'!H24</f>
        <v>1802</v>
      </c>
      <c r="H25" s="488">
        <f t="shared" si="0"/>
        <v>78.17787418655098</v>
      </c>
      <c r="I25" s="338"/>
      <c r="J25" s="341">
        <f t="shared" si="1"/>
        <v>2305</v>
      </c>
      <c r="K25" s="488">
        <f t="shared" si="2"/>
        <v>2.7531263810422466</v>
      </c>
    </row>
    <row r="26" spans="2:11" x14ac:dyDescent="0.2">
      <c r="B26" s="619" t="s">
        <v>45</v>
      </c>
      <c r="C26" s="341">
        <f>'21solsaad'!D22</f>
        <v>237594</v>
      </c>
      <c r="D26" s="341">
        <f>'10pendResol'!H25</f>
        <v>105</v>
      </c>
      <c r="E26" s="485">
        <f t="shared" si="3"/>
        <v>4.4193035177656E-2</v>
      </c>
      <c r="F26" s="338"/>
      <c r="G26" s="338">
        <f>'10pendPrest'!H25</f>
        <v>8116</v>
      </c>
      <c r="H26" s="488">
        <f t="shared" si="0"/>
        <v>98.72278311640919</v>
      </c>
      <c r="I26" s="338"/>
      <c r="J26" s="341">
        <f t="shared" si="1"/>
        <v>8221</v>
      </c>
      <c r="K26" s="488">
        <f t="shared" si="2"/>
        <v>3.4601042113858096</v>
      </c>
    </row>
    <row r="27" spans="2:11" x14ac:dyDescent="0.2">
      <c r="B27" s="619" t="s">
        <v>46</v>
      </c>
      <c r="C27" s="341">
        <f>'21solsaad'!D23</f>
        <v>62443</v>
      </c>
      <c r="D27" s="341">
        <f>'10pendResol'!H26</f>
        <v>3907</v>
      </c>
      <c r="E27" s="485">
        <f t="shared" si="3"/>
        <v>6.2569062985442718</v>
      </c>
      <c r="F27" s="338"/>
      <c r="G27" s="338">
        <f>'10pendPrest'!H26</f>
        <v>6914</v>
      </c>
      <c r="H27" s="488">
        <f t="shared" si="0"/>
        <v>63.894279641437947</v>
      </c>
      <c r="I27" s="338"/>
      <c r="J27" s="341">
        <f t="shared" si="1"/>
        <v>10821</v>
      </c>
      <c r="K27" s="488">
        <f t="shared" si="2"/>
        <v>17.329404416828147</v>
      </c>
    </row>
    <row r="28" spans="2:11" x14ac:dyDescent="0.2">
      <c r="B28" s="619" t="s">
        <v>47</v>
      </c>
      <c r="C28" s="341">
        <f>'21solsaad'!D24</f>
        <v>22127</v>
      </c>
      <c r="D28" s="341">
        <f>'10pendResol'!H27</f>
        <v>73</v>
      </c>
      <c r="E28" s="485">
        <f t="shared" si="3"/>
        <v>0.32991368011931127</v>
      </c>
      <c r="F28" s="338"/>
      <c r="G28" s="338">
        <f>'10pendPrest'!H27</f>
        <v>477</v>
      </c>
      <c r="H28" s="488">
        <f t="shared" si="0"/>
        <v>86.727272727272734</v>
      </c>
      <c r="I28" s="338"/>
      <c r="J28" s="341">
        <f t="shared" si="1"/>
        <v>550</v>
      </c>
      <c r="K28" s="488">
        <f t="shared" si="2"/>
        <v>2.4856510145975506</v>
      </c>
    </row>
    <row r="29" spans="2:11" x14ac:dyDescent="0.2">
      <c r="B29" s="619" t="s">
        <v>48</v>
      </c>
      <c r="C29" s="341">
        <f>'21solsaad'!D25</f>
        <v>113565</v>
      </c>
      <c r="D29" s="341">
        <f>'10pendResol'!H28</f>
        <v>390</v>
      </c>
      <c r="E29" s="485">
        <f t="shared" si="3"/>
        <v>0.34341566503764365</v>
      </c>
      <c r="F29" s="338"/>
      <c r="G29" s="338">
        <f>'10pendPrest'!H28</f>
        <v>9756</v>
      </c>
      <c r="H29" s="488">
        <f t="shared" si="0"/>
        <v>96.156120638675333</v>
      </c>
      <c r="I29" s="338"/>
      <c r="J29" s="341">
        <f t="shared" si="1"/>
        <v>10146</v>
      </c>
      <c r="K29" s="488">
        <f t="shared" si="2"/>
        <v>8.934090608902391</v>
      </c>
    </row>
    <row r="30" spans="2:11" x14ac:dyDescent="0.2">
      <c r="B30" s="619" t="s">
        <v>49</v>
      </c>
      <c r="C30" s="341">
        <f>'21solsaad'!D26</f>
        <v>14582</v>
      </c>
      <c r="D30" s="341">
        <f>'10pendResol'!H29</f>
        <v>53</v>
      </c>
      <c r="E30" s="485">
        <f t="shared" si="3"/>
        <v>0.36346180222191743</v>
      </c>
      <c r="F30" s="338"/>
      <c r="G30" s="338">
        <f>'10pendPrest'!H29</f>
        <v>502</v>
      </c>
      <c r="H30" s="488">
        <f t="shared" si="0"/>
        <v>90.450450450450447</v>
      </c>
      <c r="I30" s="338"/>
      <c r="J30" s="341">
        <f t="shared" si="1"/>
        <v>555</v>
      </c>
      <c r="K30" s="488">
        <f t="shared" si="2"/>
        <v>3.8060622685502676</v>
      </c>
    </row>
    <row r="31" spans="2:11" x14ac:dyDescent="0.2">
      <c r="B31" s="619" t="s">
        <v>4</v>
      </c>
      <c r="C31" s="341">
        <f>'21solsaad'!D27</f>
        <v>5197</v>
      </c>
      <c r="D31" s="341">
        <f>'10pendResol'!H30</f>
        <v>37</v>
      </c>
      <c r="E31" s="485">
        <f t="shared" si="3"/>
        <v>0.71194920146238205</v>
      </c>
      <c r="F31" s="338"/>
      <c r="G31" s="338">
        <f>'10pendPrest'!H30</f>
        <v>239</v>
      </c>
      <c r="H31" s="488">
        <f t="shared" si="0"/>
        <v>86.594202898550719</v>
      </c>
      <c r="I31" s="338"/>
      <c r="J31" s="341">
        <f t="shared" si="1"/>
        <v>276</v>
      </c>
      <c r="K31" s="488">
        <f t="shared" si="2"/>
        <v>5.310756205503175</v>
      </c>
    </row>
    <row r="32" spans="2:11" x14ac:dyDescent="0.2">
      <c r="B32" s="456" t="s">
        <v>3</v>
      </c>
      <c r="C32" s="333">
        <f>SUM(C14:C31)</f>
        <v>2061409</v>
      </c>
      <c r="D32" s="333">
        <f>SUM(D14:D31)</f>
        <v>60787</v>
      </c>
      <c r="E32" s="486">
        <f>D32/$C32*100</f>
        <v>2.9488083150893392</v>
      </c>
      <c r="F32" s="349"/>
      <c r="G32" s="339">
        <f>SUM(G14:G31)</f>
        <v>138741</v>
      </c>
      <c r="H32" s="489">
        <f t="shared" si="0"/>
        <v>69.534601659917399</v>
      </c>
      <c r="I32" s="349"/>
      <c r="J32" s="333">
        <f>SUM(J14:J31)</f>
        <v>199528</v>
      </c>
      <c r="K32" s="489">
        <f t="shared" si="2"/>
        <v>9.6792048545436646</v>
      </c>
    </row>
    <row r="34" spans="2:2" x14ac:dyDescent="0.2">
      <c r="B34" s="849" t="s">
        <v>293</v>
      </c>
    </row>
  </sheetData>
  <mergeCells count="7">
    <mergeCell ref="B6:K6"/>
    <mergeCell ref="B7:K7"/>
    <mergeCell ref="C9:C12"/>
    <mergeCell ref="B9:B13"/>
    <mergeCell ref="J9:K12"/>
    <mergeCell ref="D9:E12"/>
    <mergeCell ref="G9:H12"/>
  </mergeCells>
  <printOptions horizontalCentered="1"/>
  <pageMargins left="0" right="0" top="0.43307086614173229" bottom="0.43307086614173229" header="0" footer="0"/>
  <pageSetup paperSize="9"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84" t="s">
        <v>473</v>
      </c>
      <c r="C6" s="1184"/>
      <c r="D6" s="1184"/>
      <c r="E6" s="1184"/>
      <c r="F6" s="1184"/>
      <c r="G6" s="1184"/>
      <c r="H6" s="1184"/>
      <c r="I6" s="1184"/>
      <c r="J6" s="1184"/>
      <c r="K6" s="1184"/>
      <c r="L6" s="1184"/>
      <c r="M6" s="1184"/>
      <c r="N6" s="1184"/>
      <c r="O6" s="389"/>
    </row>
    <row r="7" spans="1:17" s="7" customFormat="1" ht="11.25" customHeight="1" x14ac:dyDescent="0.2">
      <c r="A7" s="364"/>
      <c r="B7" s="1184"/>
      <c r="C7" s="1184"/>
      <c r="D7" s="1184"/>
      <c r="E7" s="1184"/>
      <c r="F7" s="1184"/>
      <c r="G7" s="1184"/>
      <c r="H7" s="1184"/>
      <c r="I7" s="1184"/>
      <c r="J7" s="1184"/>
      <c r="K7" s="1184"/>
      <c r="L7" s="1184"/>
      <c r="M7" s="1184"/>
      <c r="N7" s="1184"/>
      <c r="O7" s="389"/>
    </row>
    <row r="8" spans="1:17" s="7" customFormat="1" ht="15.75" customHeight="1" x14ac:dyDescent="0.2">
      <c r="A8" s="364"/>
      <c r="B8" s="1185" t="s">
        <v>489</v>
      </c>
      <c r="C8" s="1185"/>
      <c r="D8" s="1185"/>
      <c r="E8" s="1185"/>
      <c r="F8" s="1185"/>
      <c r="G8" s="1185"/>
      <c r="H8" s="1185"/>
      <c r="I8" s="1185"/>
      <c r="J8" s="1185"/>
      <c r="K8" s="1185"/>
      <c r="L8" s="1185"/>
      <c r="M8" s="1185"/>
      <c r="N8" s="1185"/>
      <c r="O8" s="426"/>
      <c r="P8" s="426"/>
      <c r="Q8" s="426"/>
    </row>
    <row r="9" spans="1:17" s="361" customFormat="1" ht="6" customHeight="1" x14ac:dyDescent="0.2">
      <c r="A9" s="365"/>
      <c r="B9"/>
      <c r="C9"/>
      <c r="D9"/>
      <c r="E9"/>
      <c r="F9"/>
      <c r="G9"/>
      <c r="H9"/>
      <c r="I9"/>
      <c r="J9"/>
      <c r="K9"/>
      <c r="L9"/>
      <c r="M9"/>
      <c r="N9"/>
      <c r="O9"/>
      <c r="P9"/>
      <c r="Q9"/>
    </row>
    <row r="10" spans="1:17" s="390" customFormat="1" x14ac:dyDescent="0.2"/>
    <row r="11" spans="1:17" s="390" customFormat="1" x14ac:dyDescent="0.2">
      <c r="C11" s="1186" t="s">
        <v>3</v>
      </c>
      <c r="D11" s="1186"/>
      <c r="E11" s="1186"/>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324437</v>
      </c>
      <c r="D13" s="392">
        <v>281863</v>
      </c>
      <c r="E13" s="392">
        <v>42574</v>
      </c>
      <c r="F13" s="393">
        <v>0.86877575615604874</v>
      </c>
      <c r="G13" s="393">
        <v>0.1312242438439512</v>
      </c>
      <c r="I13" s="391">
        <v>14</v>
      </c>
      <c r="J13" s="391">
        <v>1</v>
      </c>
      <c r="K13" s="391">
        <v>8</v>
      </c>
      <c r="L13" s="390" t="s">
        <v>7</v>
      </c>
      <c r="M13" s="392">
        <v>121749</v>
      </c>
      <c r="N13" s="392">
        <v>175</v>
      </c>
      <c r="O13" s="393">
        <f t="shared" ref="O13:P28" si="0">INDEX($B$13:$G$32,$K13,O$11)</f>
        <v>0.99856467963649487</v>
      </c>
      <c r="P13" s="393">
        <f t="shared" si="0"/>
        <v>1.4353203635051343E-3</v>
      </c>
      <c r="Q13" s="393">
        <f>$F$32</f>
        <v>0.89609739058337623</v>
      </c>
    </row>
    <row r="14" spans="1:17" s="390" customFormat="1" ht="15" x14ac:dyDescent="0.25">
      <c r="B14" s="390" t="s">
        <v>10</v>
      </c>
      <c r="C14" s="392">
        <v>40365</v>
      </c>
      <c r="D14" s="392">
        <v>40121</v>
      </c>
      <c r="E14" s="392">
        <v>244</v>
      </c>
      <c r="F14" s="393">
        <v>0.99395515917255051</v>
      </c>
      <c r="G14" s="393">
        <v>6.0448408274495231E-3</v>
      </c>
      <c r="I14" s="391">
        <v>2</v>
      </c>
      <c r="J14" s="391">
        <v>2</v>
      </c>
      <c r="K14" s="391">
        <v>2</v>
      </c>
      <c r="L14" s="390" t="s">
        <v>10</v>
      </c>
      <c r="M14" s="392">
        <v>40121</v>
      </c>
      <c r="N14" s="392">
        <v>244</v>
      </c>
      <c r="O14" s="393">
        <f t="shared" si="0"/>
        <v>0.99395515917255051</v>
      </c>
      <c r="P14" s="393">
        <f t="shared" si="0"/>
        <v>6.0448408274495231E-3</v>
      </c>
      <c r="Q14" s="393">
        <f t="shared" ref="Q14:Q32" si="1">$F$32</f>
        <v>0.89609739058337623</v>
      </c>
    </row>
    <row r="15" spans="1:17" s="390" customFormat="1" ht="15" x14ac:dyDescent="0.25">
      <c r="B15" s="390" t="s">
        <v>40</v>
      </c>
      <c r="C15" s="392">
        <v>32408</v>
      </c>
      <c r="D15" s="392">
        <v>30849</v>
      </c>
      <c r="E15" s="392">
        <v>1559</v>
      </c>
      <c r="F15" s="393">
        <v>0.95189459392742537</v>
      </c>
      <c r="G15" s="393">
        <v>4.8105406072574672E-2</v>
      </c>
      <c r="I15" s="391">
        <v>7</v>
      </c>
      <c r="J15" s="391">
        <v>3</v>
      </c>
      <c r="K15" s="391">
        <v>10</v>
      </c>
      <c r="L15" s="390" t="s">
        <v>42</v>
      </c>
      <c r="M15" s="392">
        <v>1509</v>
      </c>
      <c r="N15" s="392">
        <v>34</v>
      </c>
      <c r="O15" s="393">
        <f t="shared" si="0"/>
        <v>0.97796500324044067</v>
      </c>
      <c r="P15" s="393">
        <f t="shared" si="0"/>
        <v>2.2034996759559299E-2</v>
      </c>
      <c r="Q15" s="393">
        <f t="shared" si="1"/>
        <v>0.89609739058337623</v>
      </c>
    </row>
    <row r="16" spans="1:17" s="390" customFormat="1" ht="15" x14ac:dyDescent="0.25">
      <c r="B16" s="390" t="s">
        <v>41</v>
      </c>
      <c r="C16" s="392">
        <v>33198</v>
      </c>
      <c r="D16" s="392">
        <v>29118</v>
      </c>
      <c r="E16" s="392">
        <v>4080</v>
      </c>
      <c r="F16" s="393">
        <v>0.87710103018254115</v>
      </c>
      <c r="G16" s="393">
        <v>0.12289896981745889</v>
      </c>
      <c r="I16" s="391">
        <v>12</v>
      </c>
      <c r="J16" s="391">
        <v>4</v>
      </c>
      <c r="K16" s="391">
        <v>13</v>
      </c>
      <c r="L16" s="390" t="s">
        <v>38</v>
      </c>
      <c r="M16" s="392">
        <v>73482</v>
      </c>
      <c r="N16" s="392">
        <v>1839</v>
      </c>
      <c r="O16" s="393">
        <f t="shared" si="0"/>
        <v>0.9755844983470745</v>
      </c>
      <c r="P16" s="393">
        <f t="shared" si="0"/>
        <v>2.441550165292548E-2</v>
      </c>
      <c r="Q16" s="393">
        <f t="shared" si="1"/>
        <v>0.89609739058337623</v>
      </c>
    </row>
    <row r="17" spans="2:17" s="390" customFormat="1" ht="15" x14ac:dyDescent="0.25">
      <c r="B17" s="390" t="s">
        <v>9</v>
      </c>
      <c r="C17" s="392">
        <v>46090</v>
      </c>
      <c r="D17" s="392">
        <v>40343</v>
      </c>
      <c r="E17" s="392">
        <v>5747</v>
      </c>
      <c r="F17" s="393">
        <v>0.87530917769581251</v>
      </c>
      <c r="G17" s="393">
        <v>0.12469082230418746</v>
      </c>
      <c r="I17" s="391">
        <v>13</v>
      </c>
      <c r="J17" s="391">
        <v>5</v>
      </c>
      <c r="K17" s="391">
        <v>17</v>
      </c>
      <c r="L17" s="390" t="s">
        <v>47</v>
      </c>
      <c r="M17" s="392">
        <v>16064</v>
      </c>
      <c r="N17" s="392">
        <v>668</v>
      </c>
      <c r="O17" s="393">
        <f t="shared" si="0"/>
        <v>0.96007650011953138</v>
      </c>
      <c r="P17" s="393">
        <f t="shared" si="0"/>
        <v>3.992349988046856E-2</v>
      </c>
      <c r="Q17" s="393">
        <f t="shared" si="1"/>
        <v>0.89609739058337623</v>
      </c>
    </row>
    <row r="18" spans="2:17" s="390" customFormat="1" ht="15" x14ac:dyDescent="0.25">
      <c r="B18" s="390" t="s">
        <v>8</v>
      </c>
      <c r="C18" s="392">
        <v>18743</v>
      </c>
      <c r="D18" s="392">
        <v>17282</v>
      </c>
      <c r="E18" s="392">
        <v>1461</v>
      </c>
      <c r="F18" s="393">
        <v>0.9220508990022942</v>
      </c>
      <c r="G18" s="393">
        <v>7.7949100997705814E-2</v>
      </c>
      <c r="I18" s="391">
        <v>9</v>
      </c>
      <c r="J18" s="391">
        <v>6</v>
      </c>
      <c r="K18" s="391">
        <v>7</v>
      </c>
      <c r="L18" s="390" t="s">
        <v>43</v>
      </c>
      <c r="M18" s="392">
        <v>71826</v>
      </c>
      <c r="N18" s="392">
        <v>3513</v>
      </c>
      <c r="O18" s="393">
        <f t="shared" si="0"/>
        <v>0.95337076414605981</v>
      </c>
      <c r="P18" s="393">
        <f t="shared" si="0"/>
        <v>4.6629235853940187E-2</v>
      </c>
      <c r="Q18" s="393">
        <f t="shared" si="1"/>
        <v>0.89609739058337623</v>
      </c>
    </row>
    <row r="19" spans="2:17" s="390" customFormat="1" ht="15" x14ac:dyDescent="0.25">
      <c r="B19" s="390" t="s">
        <v>43</v>
      </c>
      <c r="C19" s="392">
        <v>75339</v>
      </c>
      <c r="D19" s="392">
        <v>71826</v>
      </c>
      <c r="E19" s="392">
        <v>3513</v>
      </c>
      <c r="F19" s="393">
        <v>0.95337076414605981</v>
      </c>
      <c r="G19" s="393">
        <v>4.6629235853940187E-2</v>
      </c>
      <c r="I19" s="391">
        <v>6</v>
      </c>
      <c r="J19" s="391">
        <v>7</v>
      </c>
      <c r="K19" s="391">
        <v>3</v>
      </c>
      <c r="L19" s="390" t="s">
        <v>40</v>
      </c>
      <c r="M19" s="392">
        <v>30849</v>
      </c>
      <c r="N19" s="392">
        <v>1559</v>
      </c>
      <c r="O19" s="393">
        <f t="shared" si="0"/>
        <v>0.95189459392742537</v>
      </c>
      <c r="P19" s="393">
        <f t="shared" si="0"/>
        <v>4.8105406072574672E-2</v>
      </c>
      <c r="Q19" s="393">
        <f t="shared" si="1"/>
        <v>0.89609739058337623</v>
      </c>
    </row>
    <row r="20" spans="2:17" s="390" customFormat="1" ht="15" x14ac:dyDescent="0.25">
      <c r="B20" s="390" t="s">
        <v>7</v>
      </c>
      <c r="C20" s="392">
        <v>121924</v>
      </c>
      <c r="D20" s="392">
        <v>121749</v>
      </c>
      <c r="E20" s="392">
        <v>175</v>
      </c>
      <c r="F20" s="393">
        <v>0.99856467963649487</v>
      </c>
      <c r="G20" s="393">
        <v>1.4353203635051343E-3</v>
      </c>
      <c r="I20" s="391">
        <v>1</v>
      </c>
      <c r="J20" s="391">
        <v>8</v>
      </c>
      <c r="K20" s="391">
        <v>14</v>
      </c>
      <c r="L20" s="390" t="s">
        <v>45</v>
      </c>
      <c r="M20" s="392">
        <v>176545</v>
      </c>
      <c r="N20" s="392">
        <v>9262</v>
      </c>
      <c r="O20" s="393">
        <f t="shared" si="0"/>
        <v>0.95015257767468397</v>
      </c>
      <c r="P20" s="393">
        <f t="shared" si="0"/>
        <v>4.9847422325316054E-2</v>
      </c>
      <c r="Q20" s="393">
        <f t="shared" si="1"/>
        <v>0.89609739058337623</v>
      </c>
    </row>
    <row r="21" spans="2:17" s="390" customFormat="1" ht="15" x14ac:dyDescent="0.25">
      <c r="B21" s="390" t="s">
        <v>44</v>
      </c>
      <c r="C21" s="392">
        <v>248053</v>
      </c>
      <c r="D21" s="392">
        <v>202264</v>
      </c>
      <c r="E21" s="392">
        <v>45789</v>
      </c>
      <c r="F21" s="393">
        <v>0.8154063849258022</v>
      </c>
      <c r="G21" s="393">
        <v>0.18459361507419786</v>
      </c>
      <c r="I21" s="391">
        <v>20</v>
      </c>
      <c r="J21" s="391">
        <v>9</v>
      </c>
      <c r="K21" s="391">
        <v>6</v>
      </c>
      <c r="L21" s="390" t="s">
        <v>8</v>
      </c>
      <c r="M21" s="392">
        <v>17282</v>
      </c>
      <c r="N21" s="392">
        <v>1461</v>
      </c>
      <c r="O21" s="393">
        <f t="shared" si="0"/>
        <v>0.9220508990022942</v>
      </c>
      <c r="P21" s="393">
        <f t="shared" si="0"/>
        <v>7.7949100997705814E-2</v>
      </c>
      <c r="Q21" s="393">
        <f t="shared" si="1"/>
        <v>0.89609739058337623</v>
      </c>
    </row>
    <row r="22" spans="2:17" s="390" customFormat="1" ht="15" x14ac:dyDescent="0.25">
      <c r="B22" s="390" t="s">
        <v>42</v>
      </c>
      <c r="C22" s="392">
        <v>1543</v>
      </c>
      <c r="D22" s="392">
        <v>1509</v>
      </c>
      <c r="E22" s="392">
        <v>34</v>
      </c>
      <c r="F22" s="393">
        <v>0.97796500324044067</v>
      </c>
      <c r="G22" s="393">
        <v>2.2034996759559299E-2</v>
      </c>
      <c r="I22" s="391">
        <v>3</v>
      </c>
      <c r="J22" s="391">
        <v>10</v>
      </c>
      <c r="K22" s="391">
        <v>11</v>
      </c>
      <c r="L22" s="390" t="s">
        <v>6</v>
      </c>
      <c r="M22" s="392">
        <v>144169</v>
      </c>
      <c r="N22" s="392">
        <v>16222</v>
      </c>
      <c r="O22" s="393">
        <f t="shared" si="0"/>
        <v>0.89885966170171638</v>
      </c>
      <c r="P22" s="393">
        <f t="shared" si="0"/>
        <v>0.10114033829828357</v>
      </c>
      <c r="Q22" s="393">
        <f t="shared" si="1"/>
        <v>0.89609739058337623</v>
      </c>
    </row>
    <row r="23" spans="2:17" s="390" customFormat="1" ht="15" x14ac:dyDescent="0.25">
      <c r="B23" s="390" t="s">
        <v>6</v>
      </c>
      <c r="C23" s="392">
        <v>160391</v>
      </c>
      <c r="D23" s="392">
        <v>144169</v>
      </c>
      <c r="E23" s="392">
        <v>16222</v>
      </c>
      <c r="F23" s="393">
        <v>0.89885966170171638</v>
      </c>
      <c r="G23" s="393">
        <v>0.10114033829828357</v>
      </c>
      <c r="I23" s="391">
        <v>10</v>
      </c>
      <c r="J23" s="391">
        <v>11</v>
      </c>
      <c r="K23" s="391">
        <v>20</v>
      </c>
      <c r="L23" s="390" t="s">
        <v>114</v>
      </c>
      <c r="M23" s="392">
        <v>1400697</v>
      </c>
      <c r="N23" s="392">
        <v>162411</v>
      </c>
      <c r="O23" s="393">
        <f t="shared" si="0"/>
        <v>0.89609739058337623</v>
      </c>
      <c r="P23" s="393">
        <f t="shared" si="0"/>
        <v>0.1039026094166238</v>
      </c>
      <c r="Q23" s="393">
        <f t="shared" si="1"/>
        <v>0.89609739058337623</v>
      </c>
    </row>
    <row r="24" spans="2:17" s="390" customFormat="1" ht="15" x14ac:dyDescent="0.25">
      <c r="B24" s="390" t="s">
        <v>5</v>
      </c>
      <c r="C24" s="392">
        <v>40752</v>
      </c>
      <c r="D24" s="392">
        <v>35080</v>
      </c>
      <c r="E24" s="392">
        <v>5672</v>
      </c>
      <c r="F24" s="393">
        <v>0.86081664703572836</v>
      </c>
      <c r="G24" s="393">
        <v>0.1391833529642717</v>
      </c>
      <c r="I24" s="391">
        <v>17</v>
      </c>
      <c r="J24" s="391">
        <v>12</v>
      </c>
      <c r="K24" s="391">
        <v>4</v>
      </c>
      <c r="L24" s="390" t="s">
        <v>41</v>
      </c>
      <c r="M24" s="392">
        <v>29118</v>
      </c>
      <c r="N24" s="392">
        <v>4080</v>
      </c>
      <c r="O24" s="393">
        <f t="shared" si="0"/>
        <v>0.87710103018254115</v>
      </c>
      <c r="P24" s="393">
        <f t="shared" si="0"/>
        <v>0.12289896981745889</v>
      </c>
      <c r="Q24" s="393">
        <f t="shared" si="1"/>
        <v>0.89609739058337623</v>
      </c>
    </row>
    <row r="25" spans="2:17" s="390" customFormat="1" ht="15" x14ac:dyDescent="0.25">
      <c r="B25" s="390" t="s">
        <v>38</v>
      </c>
      <c r="C25" s="392">
        <v>75321</v>
      </c>
      <c r="D25" s="392">
        <v>73482</v>
      </c>
      <c r="E25" s="392">
        <v>1839</v>
      </c>
      <c r="F25" s="393">
        <v>0.9755844983470745</v>
      </c>
      <c r="G25" s="393">
        <v>2.441550165292548E-2</v>
      </c>
      <c r="I25" s="391">
        <v>4</v>
      </c>
      <c r="J25" s="391">
        <v>13</v>
      </c>
      <c r="K25" s="391">
        <v>5</v>
      </c>
      <c r="L25" s="390" t="s">
        <v>9</v>
      </c>
      <c r="M25" s="392">
        <v>40343</v>
      </c>
      <c r="N25" s="392">
        <v>5747</v>
      </c>
      <c r="O25" s="393">
        <f t="shared" si="0"/>
        <v>0.87530917769581251</v>
      </c>
      <c r="P25" s="393">
        <f t="shared" si="0"/>
        <v>0.12469082230418746</v>
      </c>
      <c r="Q25" s="393">
        <f t="shared" si="1"/>
        <v>0.89609739058337623</v>
      </c>
    </row>
    <row r="26" spans="2:17" s="390" customFormat="1" ht="15" x14ac:dyDescent="0.25">
      <c r="B26" s="390" t="s">
        <v>45</v>
      </c>
      <c r="C26" s="392">
        <v>185807</v>
      </c>
      <c r="D26" s="392">
        <v>176545</v>
      </c>
      <c r="E26" s="392">
        <v>9262</v>
      </c>
      <c r="F26" s="393">
        <v>0.95015257767468397</v>
      </c>
      <c r="G26" s="393">
        <v>4.9847422325316054E-2</v>
      </c>
      <c r="I26" s="391">
        <v>8</v>
      </c>
      <c r="J26" s="391">
        <v>14</v>
      </c>
      <c r="K26" s="391">
        <v>1</v>
      </c>
      <c r="L26" s="390" t="s">
        <v>11</v>
      </c>
      <c r="M26" s="392">
        <v>281863</v>
      </c>
      <c r="N26" s="392">
        <v>42574</v>
      </c>
      <c r="O26" s="393">
        <f t="shared" si="0"/>
        <v>0.86877575615604874</v>
      </c>
      <c r="P26" s="393">
        <f t="shared" si="0"/>
        <v>0.1312242438439512</v>
      </c>
      <c r="Q26" s="393">
        <f t="shared" si="1"/>
        <v>0.89609739058337623</v>
      </c>
    </row>
    <row r="27" spans="2:17" s="390" customFormat="1" ht="15" x14ac:dyDescent="0.25">
      <c r="B27" s="390" t="s">
        <v>50</v>
      </c>
      <c r="C27" s="392">
        <v>2155</v>
      </c>
      <c r="D27" s="392">
        <v>1870</v>
      </c>
      <c r="E27" s="392">
        <v>285</v>
      </c>
      <c r="F27" s="393">
        <v>0.86774941995359633</v>
      </c>
      <c r="G27" s="393">
        <v>0.13225058004640372</v>
      </c>
      <c r="I27" s="391">
        <v>15</v>
      </c>
      <c r="J27" s="391">
        <v>15</v>
      </c>
      <c r="K27" s="391">
        <v>15</v>
      </c>
      <c r="L27" s="390" t="s">
        <v>50</v>
      </c>
      <c r="M27" s="392">
        <v>1870</v>
      </c>
      <c r="N27" s="392">
        <v>285</v>
      </c>
      <c r="O27" s="393">
        <f t="shared" si="0"/>
        <v>0.86774941995359633</v>
      </c>
      <c r="P27" s="393">
        <f t="shared" si="0"/>
        <v>0.13225058004640372</v>
      </c>
      <c r="Q27" s="393">
        <f t="shared" si="1"/>
        <v>0.89609739058337623</v>
      </c>
    </row>
    <row r="28" spans="2:17" s="390" customFormat="1" ht="15" x14ac:dyDescent="0.25">
      <c r="B28" s="390" t="s">
        <v>46</v>
      </c>
      <c r="C28" s="392">
        <v>47299</v>
      </c>
      <c r="D28" s="392">
        <v>40250</v>
      </c>
      <c r="E28" s="392">
        <v>7049</v>
      </c>
      <c r="F28" s="393">
        <v>0.85096936510285626</v>
      </c>
      <c r="G28" s="393">
        <v>0.14903063489714372</v>
      </c>
      <c r="I28" s="391">
        <v>18</v>
      </c>
      <c r="J28" s="391">
        <v>16</v>
      </c>
      <c r="K28" s="391">
        <v>19</v>
      </c>
      <c r="L28" s="390" t="s">
        <v>49</v>
      </c>
      <c r="M28" s="392">
        <v>9144</v>
      </c>
      <c r="N28" s="392">
        <v>1450</v>
      </c>
      <c r="O28" s="393">
        <f t="shared" si="0"/>
        <v>0.86313007362658112</v>
      </c>
      <c r="P28" s="393">
        <f t="shared" si="0"/>
        <v>0.13686992637341891</v>
      </c>
      <c r="Q28" s="393">
        <f t="shared" si="1"/>
        <v>0.89609739058337623</v>
      </c>
    </row>
    <row r="29" spans="2:17" s="390" customFormat="1" ht="15" x14ac:dyDescent="0.25">
      <c r="B29" s="390" t="s">
        <v>47</v>
      </c>
      <c r="C29" s="392">
        <v>16732</v>
      </c>
      <c r="D29" s="392">
        <v>16064</v>
      </c>
      <c r="E29" s="392">
        <v>668</v>
      </c>
      <c r="F29" s="393">
        <v>0.96007650011953138</v>
      </c>
      <c r="G29" s="393">
        <v>3.992349988046856E-2</v>
      </c>
      <c r="I29" s="391">
        <v>5</v>
      </c>
      <c r="J29" s="391">
        <v>17</v>
      </c>
      <c r="K29" s="391">
        <v>12</v>
      </c>
      <c r="L29" s="390" t="s">
        <v>5</v>
      </c>
      <c r="M29" s="392">
        <v>35080</v>
      </c>
      <c r="N29" s="392">
        <v>5672</v>
      </c>
      <c r="O29" s="393">
        <f t="shared" ref="O29:P32" si="2">INDEX($B$13:$G$32,$K29,O$11)</f>
        <v>0.86081664703572836</v>
      </c>
      <c r="P29" s="393">
        <f t="shared" si="2"/>
        <v>0.1391833529642717</v>
      </c>
      <c r="Q29" s="393">
        <f t="shared" si="1"/>
        <v>0.89609739058337623</v>
      </c>
    </row>
    <row r="30" spans="2:17" s="390" customFormat="1" ht="15" x14ac:dyDescent="0.25">
      <c r="B30" s="390" t="s">
        <v>48</v>
      </c>
      <c r="C30" s="392">
        <v>81957</v>
      </c>
      <c r="D30" s="392">
        <v>67169</v>
      </c>
      <c r="E30" s="392">
        <v>14788</v>
      </c>
      <c r="F30" s="393">
        <v>0.81956391766414094</v>
      </c>
      <c r="G30" s="393">
        <v>0.18043608233585906</v>
      </c>
      <c r="I30" s="391">
        <v>19</v>
      </c>
      <c r="J30" s="391">
        <v>18</v>
      </c>
      <c r="K30" s="391">
        <v>16</v>
      </c>
      <c r="L30" s="390" t="s">
        <v>46</v>
      </c>
      <c r="M30" s="392">
        <v>40250</v>
      </c>
      <c r="N30" s="392">
        <v>7049</v>
      </c>
      <c r="O30" s="393">
        <f t="shared" si="2"/>
        <v>0.85096936510285626</v>
      </c>
      <c r="P30" s="393">
        <f t="shared" si="2"/>
        <v>0.14903063489714372</v>
      </c>
      <c r="Q30" s="393">
        <f t="shared" si="1"/>
        <v>0.89609739058337623</v>
      </c>
    </row>
    <row r="31" spans="2:17" s="390" customFormat="1" ht="15" x14ac:dyDescent="0.25">
      <c r="B31" s="390" t="s">
        <v>49</v>
      </c>
      <c r="C31" s="392">
        <v>10594</v>
      </c>
      <c r="D31" s="392">
        <v>9144</v>
      </c>
      <c r="E31" s="392">
        <v>1450</v>
      </c>
      <c r="F31" s="393">
        <v>0.86313007362658112</v>
      </c>
      <c r="G31" s="393">
        <v>0.13686992637341891</v>
      </c>
      <c r="I31" s="391">
        <v>16</v>
      </c>
      <c r="J31" s="391">
        <v>19</v>
      </c>
      <c r="K31" s="391">
        <v>18</v>
      </c>
      <c r="L31" s="390" t="s">
        <v>48</v>
      </c>
      <c r="M31" s="392">
        <v>67169</v>
      </c>
      <c r="N31" s="392">
        <v>14788</v>
      </c>
      <c r="O31" s="393">
        <f t="shared" si="2"/>
        <v>0.81956391766414094</v>
      </c>
      <c r="P31" s="393">
        <f t="shared" si="2"/>
        <v>0.18043608233585906</v>
      </c>
      <c r="Q31" s="393">
        <f t="shared" si="1"/>
        <v>0.89609739058337623</v>
      </c>
    </row>
    <row r="32" spans="2:17" s="390" customFormat="1" ht="15" x14ac:dyDescent="0.25">
      <c r="B32" s="394" t="s">
        <v>114</v>
      </c>
      <c r="C32" s="395">
        <v>1563108</v>
      </c>
      <c r="D32" s="395">
        <v>1400697</v>
      </c>
      <c r="E32" s="395">
        <v>162411</v>
      </c>
      <c r="F32" s="396">
        <v>0.89609739058337623</v>
      </c>
      <c r="G32" s="396">
        <v>0.1039026094166238</v>
      </c>
      <c r="I32" s="391">
        <v>11</v>
      </c>
      <c r="J32" s="391">
        <v>20</v>
      </c>
      <c r="K32" s="391">
        <v>9</v>
      </c>
      <c r="L32" s="390" t="s">
        <v>44</v>
      </c>
      <c r="M32" s="392">
        <v>202264</v>
      </c>
      <c r="N32" s="392">
        <v>45789</v>
      </c>
      <c r="O32" s="393">
        <f t="shared" si="2"/>
        <v>0.8154063849258022</v>
      </c>
      <c r="P32" s="393">
        <f t="shared" si="2"/>
        <v>0.18459361507419786</v>
      </c>
      <c r="Q32" s="393">
        <f t="shared" si="1"/>
        <v>0.89609739058337623</v>
      </c>
    </row>
    <row r="33" spans="9:16" s="356" customFormat="1" ht="15" x14ac:dyDescent="0.25">
      <c r="I33" s="427"/>
      <c r="J33" s="427"/>
      <c r="K33" s="427"/>
      <c r="M33" s="428"/>
      <c r="N33" s="428"/>
      <c r="O33" s="429"/>
      <c r="P33" s="429"/>
    </row>
    <row r="34" spans="9:16" s="356"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84" t="s">
        <v>474</v>
      </c>
      <c r="C6" s="1184"/>
      <c r="D6" s="1184"/>
      <c r="E6" s="1184"/>
      <c r="F6" s="1184"/>
      <c r="G6" s="1184"/>
      <c r="H6" s="1184"/>
      <c r="I6" s="1184"/>
      <c r="J6" s="1184"/>
      <c r="K6" s="1184"/>
      <c r="L6" s="1184"/>
      <c r="M6" s="1184"/>
      <c r="N6" s="1184"/>
      <c r="O6" s="389"/>
    </row>
    <row r="7" spans="1:17" s="7" customFormat="1" ht="24.75" customHeight="1" x14ac:dyDescent="0.2">
      <c r="A7" s="364"/>
      <c r="B7" s="1184"/>
      <c r="C7" s="1184"/>
      <c r="D7" s="1184"/>
      <c r="E7" s="1184"/>
      <c r="F7" s="1184"/>
      <c r="G7" s="1184"/>
      <c r="H7" s="1184"/>
      <c r="I7" s="1184"/>
      <c r="J7" s="1184"/>
      <c r="K7" s="1184"/>
      <c r="L7" s="1184"/>
      <c r="M7" s="1184"/>
      <c r="N7" s="1184"/>
      <c r="O7" s="389"/>
    </row>
    <row r="8" spans="1:17" s="7" customFormat="1" ht="15.75" customHeight="1" x14ac:dyDescent="0.2">
      <c r="A8" s="364"/>
      <c r="B8" s="1185" t="s">
        <v>489</v>
      </c>
      <c r="C8" s="1185"/>
      <c r="D8" s="1185"/>
      <c r="E8" s="1185"/>
      <c r="F8" s="1185"/>
      <c r="G8" s="1185"/>
      <c r="H8" s="1185"/>
      <c r="I8" s="1185"/>
      <c r="J8" s="1185"/>
      <c r="K8" s="1185"/>
      <c r="L8" s="1185"/>
      <c r="M8" s="1185"/>
      <c r="N8" s="1185"/>
    </row>
    <row r="9" spans="1:17" s="361" customFormat="1" ht="6" customHeight="1" x14ac:dyDescent="0.2">
      <c r="A9" s="365"/>
      <c r="B9" s="365"/>
      <c r="C9" s="365"/>
      <c r="D9" s="365"/>
      <c r="E9" s="365"/>
      <c r="F9" s="365"/>
      <c r="G9" s="365"/>
      <c r="H9" s="365"/>
      <c r="I9" s="365"/>
      <c r="J9" s="365"/>
      <c r="K9" s="365"/>
      <c r="L9" s="365"/>
    </row>
    <row r="10" spans="1:17" s="356" customFormat="1" x14ac:dyDescent="0.2"/>
    <row r="11" spans="1:17" s="390" customFormat="1" x14ac:dyDescent="0.2">
      <c r="C11" s="1186" t="s">
        <v>35</v>
      </c>
      <c r="D11" s="1186"/>
      <c r="E11" s="1186"/>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86416</v>
      </c>
      <c r="D13" s="392">
        <v>79503</v>
      </c>
      <c r="E13" s="392">
        <v>6913</v>
      </c>
      <c r="F13" s="393">
        <v>0.92000324014071466</v>
      </c>
      <c r="G13" s="393">
        <v>7.9996759859285324E-2</v>
      </c>
      <c r="I13" s="391">
        <v>13</v>
      </c>
      <c r="J13" s="391">
        <v>1</v>
      </c>
      <c r="K13" s="391">
        <v>8</v>
      </c>
      <c r="L13" s="390" t="s">
        <v>7</v>
      </c>
      <c r="M13" s="392">
        <v>34670</v>
      </c>
      <c r="N13" s="392">
        <v>38</v>
      </c>
      <c r="O13" s="393">
        <v>0.99890515155007487</v>
      </c>
      <c r="P13" s="393">
        <v>1.0948484499250894E-3</v>
      </c>
      <c r="Q13" s="393">
        <v>0.94024275509611477</v>
      </c>
    </row>
    <row r="14" spans="1:17" s="390" customFormat="1" ht="15" x14ac:dyDescent="0.25">
      <c r="B14" s="390" t="s">
        <v>10</v>
      </c>
      <c r="C14" s="392">
        <v>11908</v>
      </c>
      <c r="D14" s="392">
        <v>11877</v>
      </c>
      <c r="E14" s="392">
        <v>31</v>
      </c>
      <c r="F14" s="393">
        <v>0.99739670809539804</v>
      </c>
      <c r="G14" s="393">
        <v>2.6032919046019482E-3</v>
      </c>
      <c r="I14" s="391">
        <v>2</v>
      </c>
      <c r="J14" s="391">
        <v>2</v>
      </c>
      <c r="K14" s="391">
        <v>2</v>
      </c>
      <c r="L14" s="390" t="s">
        <v>10</v>
      </c>
      <c r="M14" s="392">
        <v>11877</v>
      </c>
      <c r="N14" s="392">
        <v>31</v>
      </c>
      <c r="O14" s="393">
        <v>0.99739670809539804</v>
      </c>
      <c r="P14" s="393">
        <v>2.6032919046019482E-3</v>
      </c>
      <c r="Q14" s="393">
        <v>0.94024275509611477</v>
      </c>
    </row>
    <row r="15" spans="1:17" s="390" customFormat="1" ht="15" x14ac:dyDescent="0.25">
      <c r="B15" s="390" t="s">
        <v>40</v>
      </c>
      <c r="C15" s="392">
        <v>7987</v>
      </c>
      <c r="D15" s="392">
        <v>7697</v>
      </c>
      <c r="E15" s="392">
        <v>290</v>
      </c>
      <c r="F15" s="393">
        <v>0.96369099787154122</v>
      </c>
      <c r="G15" s="393">
        <v>3.6309002128458744E-2</v>
      </c>
      <c r="I15" s="391">
        <v>8</v>
      </c>
      <c r="J15" s="391">
        <v>3</v>
      </c>
      <c r="K15" s="391">
        <v>13</v>
      </c>
      <c r="L15" s="390" t="s">
        <v>38</v>
      </c>
      <c r="M15" s="392">
        <v>26466</v>
      </c>
      <c r="N15" s="392">
        <v>128</v>
      </c>
      <c r="O15" s="393">
        <v>0.99518688425960744</v>
      </c>
      <c r="P15" s="393">
        <v>4.8131157403925699E-3</v>
      </c>
      <c r="Q15" s="393">
        <v>0.94024275509611477</v>
      </c>
    </row>
    <row r="16" spans="1:17" s="390" customFormat="1" ht="15" x14ac:dyDescent="0.25">
      <c r="B16" s="390" t="s">
        <v>41</v>
      </c>
      <c r="C16" s="392">
        <v>8372</v>
      </c>
      <c r="D16" s="392">
        <v>7675</v>
      </c>
      <c r="E16" s="392">
        <v>697</v>
      </c>
      <c r="F16" s="393">
        <v>0.91674629718107981</v>
      </c>
      <c r="G16" s="393">
        <v>8.3253702818920208E-2</v>
      </c>
      <c r="I16" s="391">
        <v>15</v>
      </c>
      <c r="J16" s="391">
        <v>4</v>
      </c>
      <c r="K16" s="391">
        <v>10</v>
      </c>
      <c r="L16" s="390" t="s">
        <v>42</v>
      </c>
      <c r="M16" s="392">
        <v>403</v>
      </c>
      <c r="N16" s="392">
        <v>6</v>
      </c>
      <c r="O16" s="393">
        <v>0.9853300733496333</v>
      </c>
      <c r="P16" s="393">
        <v>1.4669926650366748E-2</v>
      </c>
      <c r="Q16" s="393">
        <v>0.94024275509611477</v>
      </c>
    </row>
    <row r="17" spans="2:17" s="390" customFormat="1" ht="15" x14ac:dyDescent="0.25">
      <c r="B17" s="390" t="s">
        <v>9</v>
      </c>
      <c r="C17" s="392">
        <v>15280</v>
      </c>
      <c r="D17" s="392">
        <v>13537</v>
      </c>
      <c r="E17" s="392">
        <v>1743</v>
      </c>
      <c r="F17" s="393">
        <v>0.8859293193717277</v>
      </c>
      <c r="G17" s="393">
        <v>0.11407068062827225</v>
      </c>
      <c r="I17" s="391">
        <v>19</v>
      </c>
      <c r="J17" s="391">
        <v>5</v>
      </c>
      <c r="K17" s="391">
        <v>14</v>
      </c>
      <c r="L17" s="390" t="s">
        <v>45</v>
      </c>
      <c r="M17" s="392">
        <v>59608</v>
      </c>
      <c r="N17" s="392">
        <v>1478</v>
      </c>
      <c r="O17" s="393">
        <v>0.9758046033461022</v>
      </c>
      <c r="P17" s="393">
        <v>2.4195396653897784E-2</v>
      </c>
      <c r="Q17" s="393">
        <v>0.94024275509611477</v>
      </c>
    </row>
    <row r="18" spans="2:17" s="390" customFormat="1" ht="15" x14ac:dyDescent="0.25">
      <c r="B18" s="390" t="s">
        <v>8</v>
      </c>
      <c r="C18" s="392">
        <v>5662</v>
      </c>
      <c r="D18" s="392">
        <v>5336</v>
      </c>
      <c r="E18" s="392">
        <v>326</v>
      </c>
      <c r="F18" s="393">
        <v>0.94242317202401982</v>
      </c>
      <c r="G18" s="393">
        <v>5.7576827975980217E-2</v>
      </c>
      <c r="I18" s="391">
        <v>9</v>
      </c>
      <c r="J18" s="391">
        <v>6</v>
      </c>
      <c r="K18" s="391">
        <v>17</v>
      </c>
      <c r="L18" s="390" t="s">
        <v>47</v>
      </c>
      <c r="M18" s="392">
        <v>3529</v>
      </c>
      <c r="N18" s="392">
        <v>89</v>
      </c>
      <c r="O18" s="393">
        <v>0.97540077390823654</v>
      </c>
      <c r="P18" s="393">
        <v>2.4599226091763404E-2</v>
      </c>
      <c r="Q18" s="393">
        <v>0.94024275509611477</v>
      </c>
    </row>
    <row r="19" spans="2:17" s="390" customFormat="1" ht="15" x14ac:dyDescent="0.25">
      <c r="B19" s="390" t="s">
        <v>43</v>
      </c>
      <c r="C19" s="392">
        <v>22702</v>
      </c>
      <c r="D19" s="392">
        <v>22061</v>
      </c>
      <c r="E19" s="392">
        <v>641</v>
      </c>
      <c r="F19" s="393">
        <v>0.97176460223768835</v>
      </c>
      <c r="G19" s="393">
        <v>2.8235397762311692E-2</v>
      </c>
      <c r="I19" s="391">
        <v>7</v>
      </c>
      <c r="J19" s="391">
        <v>7</v>
      </c>
      <c r="K19" s="391">
        <v>7</v>
      </c>
      <c r="L19" s="390" t="s">
        <v>43</v>
      </c>
      <c r="M19" s="392">
        <v>22061</v>
      </c>
      <c r="N19" s="392">
        <v>641</v>
      </c>
      <c r="O19" s="393">
        <v>0.97176460223768835</v>
      </c>
      <c r="P19" s="393">
        <v>2.8235397762311692E-2</v>
      </c>
      <c r="Q19" s="393">
        <v>0.94024275509611477</v>
      </c>
    </row>
    <row r="20" spans="2:17" s="390" customFormat="1" ht="15" x14ac:dyDescent="0.25">
      <c r="B20" s="390" t="s">
        <v>7</v>
      </c>
      <c r="C20" s="392">
        <v>34708</v>
      </c>
      <c r="D20" s="392">
        <v>34670</v>
      </c>
      <c r="E20" s="392">
        <v>38</v>
      </c>
      <c r="F20" s="393">
        <v>0.99890515155007487</v>
      </c>
      <c r="G20" s="393">
        <v>1.0948484499250894E-3</v>
      </c>
      <c r="I20" s="391">
        <v>1</v>
      </c>
      <c r="J20" s="391">
        <v>8</v>
      </c>
      <c r="K20" s="391">
        <v>3</v>
      </c>
      <c r="L20" s="390" t="s">
        <v>40</v>
      </c>
      <c r="M20" s="392">
        <v>7697</v>
      </c>
      <c r="N20" s="392">
        <v>290</v>
      </c>
      <c r="O20" s="393">
        <v>0.96369099787154122</v>
      </c>
      <c r="P20" s="393">
        <v>3.6309002128458744E-2</v>
      </c>
      <c r="Q20" s="393">
        <v>0.94024275509611477</v>
      </c>
    </row>
    <row r="21" spans="2:17" s="390" customFormat="1" ht="15" x14ac:dyDescent="0.25">
      <c r="B21" s="390" t="s">
        <v>44</v>
      </c>
      <c r="C21" s="392">
        <v>48116</v>
      </c>
      <c r="D21" s="392">
        <v>43648</v>
      </c>
      <c r="E21" s="392">
        <v>4468</v>
      </c>
      <c r="F21" s="393">
        <v>0.90714107573364366</v>
      </c>
      <c r="G21" s="393">
        <v>9.2858924266356307E-2</v>
      </c>
      <c r="I21" s="391">
        <v>17</v>
      </c>
      <c r="J21" s="391">
        <v>9</v>
      </c>
      <c r="K21" s="391">
        <v>6</v>
      </c>
      <c r="L21" s="390" t="s">
        <v>8</v>
      </c>
      <c r="M21" s="392">
        <v>5336</v>
      </c>
      <c r="N21" s="392">
        <v>326</v>
      </c>
      <c r="O21" s="393">
        <v>0.94242317202401982</v>
      </c>
      <c r="P21" s="393">
        <v>5.7576827975980217E-2</v>
      </c>
      <c r="Q21" s="393">
        <v>0.94024275509611477</v>
      </c>
    </row>
    <row r="22" spans="2:17" s="390" customFormat="1" ht="15" x14ac:dyDescent="0.25">
      <c r="B22" s="390" t="s">
        <v>42</v>
      </c>
      <c r="C22" s="392">
        <v>409</v>
      </c>
      <c r="D22" s="392">
        <v>403</v>
      </c>
      <c r="E22" s="392">
        <v>6</v>
      </c>
      <c r="F22" s="393">
        <v>0.9853300733496333</v>
      </c>
      <c r="G22" s="393">
        <v>1.4669926650366748E-2</v>
      </c>
      <c r="I22" s="391">
        <v>4</v>
      </c>
      <c r="J22" s="391">
        <v>10</v>
      </c>
      <c r="K22" s="391">
        <v>20</v>
      </c>
      <c r="L22" s="390" t="s">
        <v>114</v>
      </c>
      <c r="M22" s="392">
        <v>404751</v>
      </c>
      <c r="N22" s="392">
        <v>25724</v>
      </c>
      <c r="O22" s="393">
        <v>0.94024275509611477</v>
      </c>
      <c r="P22" s="393">
        <v>5.9757244903885245E-2</v>
      </c>
      <c r="Q22" s="393">
        <v>0.94024275509611477</v>
      </c>
    </row>
    <row r="23" spans="2:17" s="390" customFormat="1" ht="15" x14ac:dyDescent="0.25">
      <c r="B23" s="390" t="s">
        <v>6</v>
      </c>
      <c r="C23" s="392">
        <v>46628</v>
      </c>
      <c r="D23" s="392">
        <v>43326</v>
      </c>
      <c r="E23" s="392">
        <v>3302</v>
      </c>
      <c r="F23" s="393">
        <v>0.92918418117869095</v>
      </c>
      <c r="G23" s="393">
        <v>7.0815818821309079E-2</v>
      </c>
      <c r="I23" s="391">
        <v>12</v>
      </c>
      <c r="J23" s="391">
        <v>11</v>
      </c>
      <c r="K23" s="391">
        <v>19</v>
      </c>
      <c r="L23" s="390" t="s">
        <v>49</v>
      </c>
      <c r="M23" s="392">
        <v>2429</v>
      </c>
      <c r="N23" s="392">
        <v>182</v>
      </c>
      <c r="O23" s="393">
        <v>0.93029490616621979</v>
      </c>
      <c r="P23" s="393">
        <v>6.9705093833780166E-2</v>
      </c>
      <c r="Q23" s="393">
        <v>0.94024275509611477</v>
      </c>
    </row>
    <row r="24" spans="2:17" s="390" customFormat="1" ht="15" x14ac:dyDescent="0.25">
      <c r="B24" s="390" t="s">
        <v>5</v>
      </c>
      <c r="C24" s="392">
        <v>13170</v>
      </c>
      <c r="D24" s="392">
        <v>12103</v>
      </c>
      <c r="E24" s="392">
        <v>1067</v>
      </c>
      <c r="F24" s="393">
        <v>0.91898253606681857</v>
      </c>
      <c r="G24" s="393">
        <v>8.1017463933181474E-2</v>
      </c>
      <c r="I24" s="391">
        <v>14</v>
      </c>
      <c r="J24" s="391">
        <v>12</v>
      </c>
      <c r="K24" s="391">
        <v>11</v>
      </c>
      <c r="L24" s="390" t="s">
        <v>6</v>
      </c>
      <c r="M24" s="392">
        <v>43326</v>
      </c>
      <c r="N24" s="392">
        <v>3302</v>
      </c>
      <c r="O24" s="393">
        <v>0.92918418117869095</v>
      </c>
      <c r="P24" s="393">
        <v>7.0815818821309079E-2</v>
      </c>
      <c r="Q24" s="393">
        <v>0.94024275509611477</v>
      </c>
    </row>
    <row r="25" spans="2:17" s="390" customFormat="1" ht="15" x14ac:dyDescent="0.25">
      <c r="B25" s="390" t="s">
        <v>38</v>
      </c>
      <c r="C25" s="392">
        <v>26594</v>
      </c>
      <c r="D25" s="392">
        <v>26466</v>
      </c>
      <c r="E25" s="392">
        <v>128</v>
      </c>
      <c r="F25" s="393">
        <v>0.99518688425960744</v>
      </c>
      <c r="G25" s="393">
        <v>4.8131157403925699E-3</v>
      </c>
      <c r="I25" s="391">
        <v>3</v>
      </c>
      <c r="J25" s="391">
        <v>13</v>
      </c>
      <c r="K25" s="391">
        <v>1</v>
      </c>
      <c r="L25" s="390" t="s">
        <v>11</v>
      </c>
      <c r="M25" s="392">
        <v>79503</v>
      </c>
      <c r="N25" s="392">
        <v>6913</v>
      </c>
      <c r="O25" s="393">
        <v>0.92000324014071466</v>
      </c>
      <c r="P25" s="393">
        <v>7.9996759859285324E-2</v>
      </c>
      <c r="Q25" s="393">
        <v>0.94024275509611477</v>
      </c>
    </row>
    <row r="26" spans="2:17" s="390" customFormat="1" ht="15" x14ac:dyDescent="0.25">
      <c r="B26" s="390" t="s">
        <v>45</v>
      </c>
      <c r="C26" s="392">
        <v>61086</v>
      </c>
      <c r="D26" s="392">
        <v>59608</v>
      </c>
      <c r="E26" s="392">
        <v>1478</v>
      </c>
      <c r="F26" s="393">
        <v>0.9758046033461022</v>
      </c>
      <c r="G26" s="393">
        <v>2.4195396653897784E-2</v>
      </c>
      <c r="I26" s="391">
        <v>5</v>
      </c>
      <c r="J26" s="391">
        <v>14</v>
      </c>
      <c r="K26" s="391">
        <v>12</v>
      </c>
      <c r="L26" s="390" t="s">
        <v>5</v>
      </c>
      <c r="M26" s="392">
        <v>12103</v>
      </c>
      <c r="N26" s="392">
        <v>1067</v>
      </c>
      <c r="O26" s="393">
        <v>0.91898253606681857</v>
      </c>
      <c r="P26" s="393">
        <v>8.1017463933181474E-2</v>
      </c>
      <c r="Q26" s="393">
        <v>0.94024275509611477</v>
      </c>
    </row>
    <row r="27" spans="2:17" s="390" customFormat="1" ht="15" x14ac:dyDescent="0.25">
      <c r="B27" s="390" t="s">
        <v>50</v>
      </c>
      <c r="C27" s="392">
        <v>809</v>
      </c>
      <c r="D27" s="392">
        <v>737</v>
      </c>
      <c r="E27" s="392">
        <v>72</v>
      </c>
      <c r="F27" s="393">
        <v>0.91100123609394312</v>
      </c>
      <c r="G27" s="393">
        <v>8.8998763906056863E-2</v>
      </c>
      <c r="I27" s="391">
        <v>16</v>
      </c>
      <c r="J27" s="391">
        <v>15</v>
      </c>
      <c r="K27" s="391">
        <v>4</v>
      </c>
      <c r="L27" s="390" t="s">
        <v>41</v>
      </c>
      <c r="M27" s="392">
        <v>7675</v>
      </c>
      <c r="N27" s="392">
        <v>697</v>
      </c>
      <c r="O27" s="393">
        <v>0.91674629718107981</v>
      </c>
      <c r="P27" s="393">
        <v>8.3253702818920208E-2</v>
      </c>
      <c r="Q27" s="393">
        <v>0.94024275509611477</v>
      </c>
    </row>
    <row r="28" spans="2:17" s="390" customFormat="1" ht="15" x14ac:dyDescent="0.25">
      <c r="B28" s="390" t="s">
        <v>46</v>
      </c>
      <c r="C28" s="392">
        <v>14778</v>
      </c>
      <c r="D28" s="392">
        <v>13128</v>
      </c>
      <c r="E28" s="392">
        <v>1650</v>
      </c>
      <c r="F28" s="393">
        <v>0.88834754364596025</v>
      </c>
      <c r="G28" s="393">
        <v>0.11165245635403979</v>
      </c>
      <c r="I28" s="391">
        <v>18</v>
      </c>
      <c r="J28" s="391">
        <v>16</v>
      </c>
      <c r="K28" s="391">
        <v>15</v>
      </c>
      <c r="L28" s="390" t="s">
        <v>50</v>
      </c>
      <c r="M28" s="392">
        <v>737</v>
      </c>
      <c r="N28" s="392">
        <v>72</v>
      </c>
      <c r="O28" s="393">
        <v>0.91100123609394312</v>
      </c>
      <c r="P28" s="393">
        <v>8.8998763906056863E-2</v>
      </c>
      <c r="Q28" s="393">
        <v>0.94024275509611477</v>
      </c>
    </row>
    <row r="29" spans="2:17" s="390" customFormat="1" ht="15" x14ac:dyDescent="0.25">
      <c r="B29" s="390" t="s">
        <v>47</v>
      </c>
      <c r="C29" s="392">
        <v>3618</v>
      </c>
      <c r="D29" s="392">
        <v>3529</v>
      </c>
      <c r="E29" s="392">
        <v>89</v>
      </c>
      <c r="F29" s="393">
        <v>0.97540077390823654</v>
      </c>
      <c r="G29" s="393">
        <v>2.4599226091763404E-2</v>
      </c>
      <c r="I29" s="391">
        <v>6</v>
      </c>
      <c r="J29" s="391">
        <v>17</v>
      </c>
      <c r="K29" s="391">
        <v>9</v>
      </c>
      <c r="L29" s="390" t="s">
        <v>44</v>
      </c>
      <c r="M29" s="392">
        <v>43648</v>
      </c>
      <c r="N29" s="392">
        <v>4468</v>
      </c>
      <c r="O29" s="393">
        <v>0.90714107573364366</v>
      </c>
      <c r="P29" s="393">
        <v>9.2858924266356307E-2</v>
      </c>
      <c r="Q29" s="393">
        <v>0.94024275509611477</v>
      </c>
    </row>
    <row r="30" spans="2:17" s="390" customFormat="1" ht="15" x14ac:dyDescent="0.25">
      <c r="B30" s="390" t="s">
        <v>48</v>
      </c>
      <c r="C30" s="392">
        <v>19621</v>
      </c>
      <c r="D30" s="392">
        <v>17018</v>
      </c>
      <c r="E30" s="392">
        <v>2603</v>
      </c>
      <c r="F30" s="393">
        <v>0.86733601753223588</v>
      </c>
      <c r="G30" s="393">
        <v>0.13266398246776412</v>
      </c>
      <c r="I30" s="391">
        <v>20</v>
      </c>
      <c r="J30" s="391">
        <v>18</v>
      </c>
      <c r="K30" s="391">
        <v>16</v>
      </c>
      <c r="L30" s="390" t="s">
        <v>46</v>
      </c>
      <c r="M30" s="392">
        <v>13128</v>
      </c>
      <c r="N30" s="392">
        <v>1650</v>
      </c>
      <c r="O30" s="393">
        <v>0.88834754364596025</v>
      </c>
      <c r="P30" s="393">
        <v>0.11165245635403979</v>
      </c>
      <c r="Q30" s="393">
        <v>0.94024275509611477</v>
      </c>
    </row>
    <row r="31" spans="2:17" s="390" customFormat="1" ht="15" x14ac:dyDescent="0.25">
      <c r="B31" s="390" t="s">
        <v>49</v>
      </c>
      <c r="C31" s="392">
        <v>2611</v>
      </c>
      <c r="D31" s="392">
        <v>2429</v>
      </c>
      <c r="E31" s="392">
        <v>182</v>
      </c>
      <c r="F31" s="393">
        <v>0.93029490616621979</v>
      </c>
      <c r="G31" s="393">
        <v>6.9705093833780166E-2</v>
      </c>
      <c r="I31" s="391">
        <v>11</v>
      </c>
      <c r="J31" s="391">
        <v>19</v>
      </c>
      <c r="K31" s="391">
        <v>5</v>
      </c>
      <c r="L31" s="390" t="s">
        <v>9</v>
      </c>
      <c r="M31" s="392">
        <v>13537</v>
      </c>
      <c r="N31" s="392">
        <v>1743</v>
      </c>
      <c r="O31" s="393">
        <v>0.8859293193717277</v>
      </c>
      <c r="P31" s="393">
        <v>0.11407068062827225</v>
      </c>
      <c r="Q31" s="393">
        <v>0.94024275509611477</v>
      </c>
    </row>
    <row r="32" spans="2:17" s="390" customFormat="1" ht="15" x14ac:dyDescent="0.25">
      <c r="B32" s="394" t="s">
        <v>114</v>
      </c>
      <c r="C32" s="395">
        <v>430475</v>
      </c>
      <c r="D32" s="395">
        <v>404751</v>
      </c>
      <c r="E32" s="395">
        <v>25724</v>
      </c>
      <c r="F32" s="396">
        <v>0.94024275509611477</v>
      </c>
      <c r="G32" s="396">
        <v>5.9757244903885245E-2</v>
      </c>
      <c r="I32" s="391">
        <v>10</v>
      </c>
      <c r="J32" s="391">
        <v>20</v>
      </c>
      <c r="K32" s="391">
        <v>18</v>
      </c>
      <c r="L32" s="390" t="s">
        <v>48</v>
      </c>
      <c r="M32" s="392">
        <v>17018</v>
      </c>
      <c r="N32" s="392">
        <v>2603</v>
      </c>
      <c r="O32" s="393">
        <v>0.86733601753223588</v>
      </c>
      <c r="P32" s="393">
        <v>0.13266398246776412</v>
      </c>
      <c r="Q32" s="393">
        <v>0.94024275509611477</v>
      </c>
    </row>
    <row r="33" spans="9:16" s="356" customFormat="1" ht="15" x14ac:dyDescent="0.25">
      <c r="I33" s="427"/>
      <c r="J33" s="427"/>
      <c r="K33" s="427"/>
      <c r="M33" s="428"/>
      <c r="N33" s="428"/>
      <c r="O33" s="429"/>
      <c r="P33" s="429"/>
    </row>
    <row r="34" spans="9:16" s="356"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39.75" customHeight="1" x14ac:dyDescent="0.25">
      <c r="A3" s="866"/>
      <c r="B3" s="1046" t="s">
        <v>381</v>
      </c>
      <c r="C3" s="1046"/>
      <c r="D3" s="1046"/>
      <c r="E3" s="1046"/>
      <c r="F3" s="1046"/>
      <c r="G3" s="1046"/>
      <c r="H3" s="1046"/>
      <c r="I3" s="1046"/>
      <c r="J3" s="1046"/>
      <c r="K3" s="1046"/>
      <c r="L3" s="1046"/>
      <c r="M3" s="1046"/>
      <c r="N3" s="1046"/>
      <c r="O3" s="1046"/>
      <c r="P3" s="1046"/>
      <c r="Q3" s="1046"/>
      <c r="R3" s="1046"/>
      <c r="S3" s="1046"/>
    </row>
    <row r="5" spans="1:21" x14ac:dyDescent="0.25">
      <c r="B5" s="869"/>
      <c r="C5" s="1041" t="s">
        <v>377</v>
      </c>
      <c r="D5" s="1041"/>
      <c r="E5" s="1041"/>
      <c r="F5" s="1041"/>
      <c r="G5" s="1041"/>
      <c r="H5" s="1041"/>
      <c r="I5" s="1041"/>
      <c r="J5" s="1041" t="s">
        <v>351</v>
      </c>
      <c r="K5" s="1041"/>
      <c r="L5" s="1041"/>
      <c r="M5" s="1041"/>
      <c r="N5" s="1041"/>
      <c r="O5" s="1041"/>
      <c r="P5" s="1041"/>
      <c r="Q5" s="1041"/>
      <c r="R5" s="1041"/>
      <c r="S5" s="1041"/>
    </row>
    <row r="6" spans="1:21" ht="21" customHeight="1" x14ac:dyDescent="0.25">
      <c r="B6" s="869"/>
      <c r="C6" s="1042"/>
      <c r="D6" s="1042"/>
      <c r="E6" s="1042"/>
      <c r="F6" s="1042"/>
      <c r="G6" s="1042"/>
      <c r="H6" s="1042"/>
      <c r="I6" s="1042"/>
      <c r="J6" s="1042">
        <v>43830</v>
      </c>
      <c r="K6" s="1043"/>
      <c r="L6" s="1044">
        <v>44196</v>
      </c>
      <c r="M6" s="1044"/>
      <c r="N6" s="1044">
        <v>44561</v>
      </c>
      <c r="O6" s="1044"/>
      <c r="P6" s="1044">
        <v>44926</v>
      </c>
      <c r="Q6" s="1044"/>
      <c r="R6" s="1044">
        <f>EVO_sol!R6</f>
        <v>45260</v>
      </c>
      <c r="S6" s="1044"/>
    </row>
    <row r="7" spans="1:21" x14ac:dyDescent="0.25">
      <c r="B7" s="938"/>
      <c r="C7" s="871">
        <v>43465</v>
      </c>
      <c r="D7" s="871">
        <v>43830</v>
      </c>
      <c r="E7" s="871">
        <v>44196</v>
      </c>
      <c r="F7" s="871">
        <v>44561</v>
      </c>
      <c r="G7" s="871">
        <v>44926</v>
      </c>
      <c r="H7" s="871">
        <f>EVO!H7</f>
        <v>45260</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75097</v>
      </c>
      <c r="D8" s="917">
        <v>73871</v>
      </c>
      <c r="E8" s="917">
        <v>56534</v>
      </c>
      <c r="F8" s="917">
        <v>38325</v>
      </c>
      <c r="G8" s="917">
        <v>36606</v>
      </c>
      <c r="H8" s="917">
        <v>42574</v>
      </c>
      <c r="I8" s="882"/>
      <c r="J8" s="918">
        <v>-1.6325552285710532E-2</v>
      </c>
      <c r="K8" s="917">
        <v>-1226</v>
      </c>
      <c r="L8" s="919">
        <v>-0.23469291061444952</v>
      </c>
      <c r="M8" s="920">
        <v>-17337</v>
      </c>
      <c r="N8" s="919">
        <v>-0.32208936215374817</v>
      </c>
      <c r="O8" s="920">
        <v>-18209</v>
      </c>
      <c r="P8" s="919">
        <v>-4.4853228962817959E-2</v>
      </c>
      <c r="Q8" s="920">
        <f>G8-F8</f>
        <v>-1719</v>
      </c>
      <c r="R8" s="921">
        <f>[1]Cuadro_CCAA2!N105</f>
        <v>0.17019405200373816</v>
      </c>
      <c r="S8" s="920">
        <f>[1]Cuadro_CCAA2!O105</f>
        <v>6192</v>
      </c>
    </row>
    <row r="9" spans="1:21" x14ac:dyDescent="0.25">
      <c r="B9" s="939" t="s">
        <v>10</v>
      </c>
      <c r="C9" s="887">
        <v>6000</v>
      </c>
      <c r="D9" s="887">
        <v>6236</v>
      </c>
      <c r="E9" s="887">
        <v>4811</v>
      </c>
      <c r="F9" s="887">
        <v>2779</v>
      </c>
      <c r="G9" s="887">
        <v>1565</v>
      </c>
      <c r="H9" s="887">
        <v>244</v>
      </c>
      <c r="I9" s="888"/>
      <c r="J9" s="889">
        <v>3.9333333333333442E-2</v>
      </c>
      <c r="K9" s="887">
        <v>236</v>
      </c>
      <c r="L9" s="892">
        <v>-0.22851186658114175</v>
      </c>
      <c r="M9" s="890">
        <v>-1425</v>
      </c>
      <c r="N9" s="892">
        <v>-0.4223654125961338</v>
      </c>
      <c r="O9" s="890">
        <v>-2032</v>
      </c>
      <c r="P9" s="892">
        <v>-0.43684778697373161</v>
      </c>
      <c r="Q9" s="890">
        <f t="shared" ref="Q9:Q26" si="0">G9-F9</f>
        <v>-1214</v>
      </c>
      <c r="R9" s="891">
        <f>[1]Cuadro_CCAA2!N106</f>
        <v>-0.8683926645091693</v>
      </c>
      <c r="S9" s="890">
        <f>[1]Cuadro_CCAA2!O106</f>
        <v>-1610</v>
      </c>
    </row>
    <row r="10" spans="1:21" x14ac:dyDescent="0.25">
      <c r="B10" s="939" t="s">
        <v>40</v>
      </c>
      <c r="C10" s="887">
        <v>3524</v>
      </c>
      <c r="D10" s="887">
        <v>5794</v>
      </c>
      <c r="E10" s="887">
        <v>3064</v>
      </c>
      <c r="F10" s="887">
        <v>2063</v>
      </c>
      <c r="G10" s="887">
        <v>2778</v>
      </c>
      <c r="H10" s="887">
        <v>1559</v>
      </c>
      <c r="I10" s="888"/>
      <c r="J10" s="889">
        <v>0.64415437003405218</v>
      </c>
      <c r="K10" s="887">
        <v>2270</v>
      </c>
      <c r="L10" s="892">
        <v>-0.47117707973765965</v>
      </c>
      <c r="M10" s="890">
        <v>-2730</v>
      </c>
      <c r="N10" s="892">
        <v>-0.32669712793733685</v>
      </c>
      <c r="O10" s="890">
        <v>-1001</v>
      </c>
      <c r="P10" s="892">
        <v>0.34658264663111971</v>
      </c>
      <c r="Q10" s="890">
        <f t="shared" si="0"/>
        <v>715</v>
      </c>
      <c r="R10" s="891">
        <f>[1]Cuadro_CCAA2!N107</f>
        <v>-0.49644702842377264</v>
      </c>
      <c r="S10" s="890">
        <f>[1]Cuadro_CCAA2!O107</f>
        <v>-1537</v>
      </c>
    </row>
    <row r="11" spans="1:21" x14ac:dyDescent="0.25">
      <c r="B11" s="939" t="s">
        <v>41</v>
      </c>
      <c r="C11" s="887">
        <v>2811</v>
      </c>
      <c r="D11" s="887">
        <v>4317</v>
      </c>
      <c r="E11" s="887">
        <v>2454</v>
      </c>
      <c r="F11" s="887">
        <v>2514</v>
      </c>
      <c r="G11" s="887">
        <v>3293</v>
      </c>
      <c r="H11" s="887">
        <v>4080</v>
      </c>
      <c r="I11" s="888"/>
      <c r="J11" s="889">
        <v>0.53575240128068313</v>
      </c>
      <c r="K11" s="887">
        <v>1506</v>
      </c>
      <c r="L11" s="892">
        <v>-0.43154968728283527</v>
      </c>
      <c r="M11" s="890">
        <v>-1863</v>
      </c>
      <c r="N11" s="892">
        <v>2.4449877750611249E-2</v>
      </c>
      <c r="O11" s="890">
        <v>60</v>
      </c>
      <c r="P11" s="892">
        <v>0.30986475735879071</v>
      </c>
      <c r="Q11" s="890">
        <f t="shared" si="0"/>
        <v>779</v>
      </c>
      <c r="R11" s="891">
        <f>[1]Cuadro_CCAA2!N108</f>
        <v>0.25191776618594663</v>
      </c>
      <c r="S11" s="890">
        <f>[1]Cuadro_CCAA2!O108</f>
        <v>821</v>
      </c>
    </row>
    <row r="12" spans="1:21" x14ac:dyDescent="0.25">
      <c r="B12" s="939" t="s">
        <v>9</v>
      </c>
      <c r="C12" s="887">
        <v>8956</v>
      </c>
      <c r="D12" s="887">
        <v>9040</v>
      </c>
      <c r="E12" s="887">
        <v>8082</v>
      </c>
      <c r="F12" s="887">
        <v>9950</v>
      </c>
      <c r="G12" s="887">
        <v>7071</v>
      </c>
      <c r="H12" s="887">
        <v>5747</v>
      </c>
      <c r="I12" s="888"/>
      <c r="J12" s="889">
        <v>9.3791871371147195E-3</v>
      </c>
      <c r="K12" s="887">
        <v>84</v>
      </c>
      <c r="L12" s="892">
        <v>-0.10597345132743363</v>
      </c>
      <c r="M12" s="890">
        <v>-958</v>
      </c>
      <c r="N12" s="892">
        <v>0.23113090819104176</v>
      </c>
      <c r="O12" s="890">
        <v>1868</v>
      </c>
      <c r="P12" s="892">
        <v>-0.28934673366834174</v>
      </c>
      <c r="Q12" s="890">
        <f t="shared" si="0"/>
        <v>-2879</v>
      </c>
      <c r="R12" s="891">
        <f>[1]Cuadro_CCAA2!N109</f>
        <v>-0.24973890339425586</v>
      </c>
      <c r="S12" s="890">
        <f>[1]Cuadro_CCAA2!O109</f>
        <v>-1913</v>
      </c>
      <c r="U12" s="922"/>
    </row>
    <row r="13" spans="1:21" x14ac:dyDescent="0.25">
      <c r="B13" s="939" t="s">
        <v>8</v>
      </c>
      <c r="C13" s="887">
        <v>4667</v>
      </c>
      <c r="D13" s="887">
        <v>3990</v>
      </c>
      <c r="E13" s="887">
        <v>3899</v>
      </c>
      <c r="F13" s="887">
        <v>1365</v>
      </c>
      <c r="G13" s="887">
        <v>873</v>
      </c>
      <c r="H13" s="887">
        <v>1461</v>
      </c>
      <c r="I13" s="888"/>
      <c r="J13" s="889">
        <v>-0.14506106706663813</v>
      </c>
      <c r="K13" s="887">
        <v>-677</v>
      </c>
      <c r="L13" s="892">
        <v>-2.2807017543859609E-2</v>
      </c>
      <c r="M13" s="890">
        <v>-91</v>
      </c>
      <c r="N13" s="892">
        <v>-0.64991023339317766</v>
      </c>
      <c r="O13" s="890">
        <v>-2534</v>
      </c>
      <c r="P13" s="892">
        <v>-0.36043956043956049</v>
      </c>
      <c r="Q13" s="890">
        <f t="shared" si="0"/>
        <v>-492</v>
      </c>
      <c r="R13" s="891">
        <f>[1]Cuadro_CCAA2!N110</f>
        <v>0.75812274368231036</v>
      </c>
      <c r="S13" s="890">
        <f>[1]Cuadro_CCAA2!O110</f>
        <v>630</v>
      </c>
      <c r="U13" s="922"/>
    </row>
    <row r="14" spans="1:21" x14ac:dyDescent="0.25">
      <c r="B14" s="939" t="s">
        <v>7</v>
      </c>
      <c r="C14" s="887">
        <v>1471</v>
      </c>
      <c r="D14" s="887">
        <v>1593</v>
      </c>
      <c r="E14" s="887">
        <v>119</v>
      </c>
      <c r="F14" s="887">
        <v>186</v>
      </c>
      <c r="G14" s="887">
        <v>207</v>
      </c>
      <c r="H14" s="887">
        <v>175</v>
      </c>
      <c r="I14" s="888"/>
      <c r="J14" s="889">
        <v>8.2936777702243392E-2</v>
      </c>
      <c r="K14" s="887">
        <v>122</v>
      </c>
      <c r="L14" s="892">
        <v>-0.92529817953546767</v>
      </c>
      <c r="M14" s="890">
        <v>-1474</v>
      </c>
      <c r="N14" s="892">
        <v>0.56302521008403361</v>
      </c>
      <c r="O14" s="890">
        <v>67</v>
      </c>
      <c r="P14" s="892">
        <v>0.11290322580645151</v>
      </c>
      <c r="Q14" s="890">
        <f t="shared" si="0"/>
        <v>21</v>
      </c>
      <c r="R14" s="891">
        <f>[1]Cuadro_CCAA2!N111</f>
        <v>-0.51388888888888884</v>
      </c>
      <c r="S14" s="890">
        <f>[1]Cuadro_CCAA2!O111</f>
        <v>-185</v>
      </c>
      <c r="U14" s="922"/>
    </row>
    <row r="15" spans="1:21" x14ac:dyDescent="0.25">
      <c r="B15" s="939" t="s">
        <v>43</v>
      </c>
      <c r="C15" s="887">
        <v>7126</v>
      </c>
      <c r="D15" s="887">
        <v>5895</v>
      </c>
      <c r="E15" s="887">
        <v>4923</v>
      </c>
      <c r="F15" s="887">
        <v>3015</v>
      </c>
      <c r="G15" s="887">
        <v>2591</v>
      </c>
      <c r="H15" s="887">
        <v>3513</v>
      </c>
      <c r="I15" s="888"/>
      <c r="J15" s="889">
        <v>-0.17274768453550382</v>
      </c>
      <c r="K15" s="887">
        <v>-1231</v>
      </c>
      <c r="L15" s="892">
        <v>-0.16488549618320614</v>
      </c>
      <c r="M15" s="890">
        <v>-972</v>
      </c>
      <c r="N15" s="892">
        <v>-0.38756855575868376</v>
      </c>
      <c r="O15" s="890">
        <v>-1908</v>
      </c>
      <c r="P15" s="892">
        <v>-0.14063018242122716</v>
      </c>
      <c r="Q15" s="890">
        <f t="shared" si="0"/>
        <v>-424</v>
      </c>
      <c r="R15" s="891">
        <f>[1]Cuadro_CCAA2!N112</f>
        <v>-3.9639147074904346E-2</v>
      </c>
      <c r="S15" s="890">
        <f>[1]Cuadro_CCAA2!O112</f>
        <v>-145</v>
      </c>
      <c r="U15" s="922"/>
    </row>
    <row r="16" spans="1:21" x14ac:dyDescent="0.25">
      <c r="B16" s="939" t="s">
        <v>44</v>
      </c>
      <c r="C16" s="887">
        <v>75141</v>
      </c>
      <c r="D16" s="887">
        <v>76253</v>
      </c>
      <c r="E16" s="887">
        <v>73386</v>
      </c>
      <c r="F16" s="887">
        <v>78542</v>
      </c>
      <c r="G16" s="887">
        <v>69770</v>
      </c>
      <c r="H16" s="887">
        <v>45789</v>
      </c>
      <c r="I16" s="888"/>
      <c r="J16" s="889">
        <v>1.4798844838370462E-2</v>
      </c>
      <c r="K16" s="887">
        <v>1112</v>
      </c>
      <c r="L16" s="892">
        <v>-3.7598520713939099E-2</v>
      </c>
      <c r="M16" s="890">
        <v>-2867</v>
      </c>
      <c r="N16" s="892">
        <v>7.0258632436704493E-2</v>
      </c>
      <c r="O16" s="890">
        <v>5156</v>
      </c>
      <c r="P16" s="892">
        <v>-0.11168546764788267</v>
      </c>
      <c r="Q16" s="890">
        <f t="shared" si="0"/>
        <v>-8772</v>
      </c>
      <c r="R16" s="891">
        <f>[1]Cuadro_CCAA2!N113</f>
        <v>-0.34210261641690254</v>
      </c>
      <c r="S16" s="890">
        <f>[1]Cuadro_CCAA2!O113</f>
        <v>-23810</v>
      </c>
      <c r="U16" s="922"/>
    </row>
    <row r="17" spans="2:23" x14ac:dyDescent="0.25">
      <c r="B17" s="939" t="s">
        <v>6</v>
      </c>
      <c r="C17" s="887">
        <v>10677</v>
      </c>
      <c r="D17" s="887">
        <v>14865</v>
      </c>
      <c r="E17" s="887">
        <v>13381</v>
      </c>
      <c r="F17" s="887">
        <v>11826</v>
      </c>
      <c r="G17" s="887">
        <v>10571</v>
      </c>
      <c r="H17" s="887">
        <v>16222</v>
      </c>
      <c r="I17" s="888"/>
      <c r="J17" s="889">
        <v>0.39224501264400113</v>
      </c>
      <c r="K17" s="887">
        <v>4188</v>
      </c>
      <c r="L17" s="892">
        <v>-9.9831819710729852E-2</v>
      </c>
      <c r="M17" s="890">
        <v>-1484</v>
      </c>
      <c r="N17" s="892">
        <v>-0.11620955085569096</v>
      </c>
      <c r="O17" s="890">
        <v>-1555</v>
      </c>
      <c r="P17" s="892">
        <v>-0.10612210383899878</v>
      </c>
      <c r="Q17" s="890">
        <f t="shared" si="0"/>
        <v>-1255</v>
      </c>
      <c r="R17" s="891">
        <f>[1]Cuadro_CCAA2!N114</f>
        <v>0.57220391548749761</v>
      </c>
      <c r="S17" s="890">
        <f>[1]Cuadro_CCAA2!O114</f>
        <v>5904</v>
      </c>
      <c r="U17" s="922"/>
    </row>
    <row r="18" spans="2:23" x14ac:dyDescent="0.25">
      <c r="B18" s="939" t="s">
        <v>5</v>
      </c>
      <c r="C18" s="887">
        <v>4152</v>
      </c>
      <c r="D18" s="887">
        <v>7206</v>
      </c>
      <c r="E18" s="887">
        <v>5685</v>
      </c>
      <c r="F18" s="887">
        <v>5272</v>
      </c>
      <c r="G18" s="887">
        <v>6122</v>
      </c>
      <c r="H18" s="887">
        <v>5672</v>
      </c>
      <c r="I18" s="888"/>
      <c r="J18" s="889">
        <v>0.73554913294797686</v>
      </c>
      <c r="K18" s="887">
        <v>3054</v>
      </c>
      <c r="L18" s="892">
        <v>-0.21107410491257284</v>
      </c>
      <c r="M18" s="890">
        <v>-1521</v>
      </c>
      <c r="N18" s="892">
        <v>-7.2647317502198772E-2</v>
      </c>
      <c r="O18" s="890">
        <v>-413</v>
      </c>
      <c r="P18" s="892">
        <v>0.16122913505311076</v>
      </c>
      <c r="Q18" s="890">
        <f t="shared" si="0"/>
        <v>850</v>
      </c>
      <c r="R18" s="891">
        <f>[1]Cuadro_CCAA2!N115</f>
        <v>-0.14203600060505217</v>
      </c>
      <c r="S18" s="890">
        <f>[1]Cuadro_CCAA2!O115</f>
        <v>-939</v>
      </c>
      <c r="U18" s="922"/>
    </row>
    <row r="19" spans="2:23" x14ac:dyDescent="0.25">
      <c r="B19" s="939" t="s">
        <v>38</v>
      </c>
      <c r="C19" s="887">
        <v>7804</v>
      </c>
      <c r="D19" s="887">
        <v>8456</v>
      </c>
      <c r="E19" s="887">
        <v>4923</v>
      </c>
      <c r="F19" s="887">
        <v>4018</v>
      </c>
      <c r="G19" s="887">
        <v>3271</v>
      </c>
      <c r="H19" s="887">
        <v>1839</v>
      </c>
      <c r="I19" s="888"/>
      <c r="J19" s="889">
        <v>8.3546899026140542E-2</v>
      </c>
      <c r="K19" s="887">
        <v>652</v>
      </c>
      <c r="L19" s="892">
        <v>-0.41780983916745507</v>
      </c>
      <c r="M19" s="890">
        <v>-3533</v>
      </c>
      <c r="N19" s="892">
        <v>-0.18383099735933373</v>
      </c>
      <c r="O19" s="890">
        <v>-905</v>
      </c>
      <c r="P19" s="892">
        <v>-0.18591338974614235</v>
      </c>
      <c r="Q19" s="890">
        <f t="shared" si="0"/>
        <v>-747</v>
      </c>
      <c r="R19" s="891">
        <f>[1]Cuadro_CCAA2!N116</f>
        <v>-0.43744264301009483</v>
      </c>
      <c r="S19" s="890">
        <f>[1]Cuadro_CCAA2!O116</f>
        <v>-1430</v>
      </c>
      <c r="U19" s="922"/>
    </row>
    <row r="20" spans="2:23" x14ac:dyDescent="0.25">
      <c r="B20" s="939" t="s">
        <v>45</v>
      </c>
      <c r="C20" s="887">
        <v>19669</v>
      </c>
      <c r="D20" s="887">
        <v>28300</v>
      </c>
      <c r="E20" s="887">
        <v>28494</v>
      </c>
      <c r="F20" s="887">
        <v>10563</v>
      </c>
      <c r="G20" s="887">
        <v>9303</v>
      </c>
      <c r="H20" s="887">
        <v>9262</v>
      </c>
      <c r="I20" s="888"/>
      <c r="J20" s="889">
        <v>0.4388123442981342</v>
      </c>
      <c r="K20" s="887">
        <v>8631</v>
      </c>
      <c r="L20" s="892">
        <v>6.8551236749117006E-3</v>
      </c>
      <c r="M20" s="890">
        <v>194</v>
      </c>
      <c r="N20" s="892">
        <v>-0.62929037692145717</v>
      </c>
      <c r="O20" s="890">
        <v>-17931</v>
      </c>
      <c r="P20" s="892">
        <v>-0.11928429423459241</v>
      </c>
      <c r="Q20" s="890">
        <f t="shared" si="0"/>
        <v>-1260</v>
      </c>
      <c r="R20" s="891">
        <f>[1]Cuadro_CCAA2!N117</f>
        <v>-0.26340066804517259</v>
      </c>
      <c r="S20" s="890">
        <f>[1]Cuadro_CCAA2!O117</f>
        <v>-3312</v>
      </c>
      <c r="U20" s="922"/>
    </row>
    <row r="21" spans="2:23" x14ac:dyDescent="0.25">
      <c r="B21" s="939" t="s">
        <v>46</v>
      </c>
      <c r="C21" s="887">
        <v>4430</v>
      </c>
      <c r="D21" s="887">
        <v>6258</v>
      </c>
      <c r="E21" s="887">
        <v>4718</v>
      </c>
      <c r="F21" s="887">
        <v>5035</v>
      </c>
      <c r="G21" s="887">
        <v>6525</v>
      </c>
      <c r="H21" s="887">
        <v>7049</v>
      </c>
      <c r="I21" s="888"/>
      <c r="J21" s="889">
        <v>0.41264108352144468</v>
      </c>
      <c r="K21" s="887">
        <v>1828</v>
      </c>
      <c r="L21" s="892">
        <v>-0.24608501118568238</v>
      </c>
      <c r="M21" s="890">
        <v>-1540</v>
      </c>
      <c r="N21" s="892">
        <v>6.7189487070792753E-2</v>
      </c>
      <c r="O21" s="890">
        <v>317</v>
      </c>
      <c r="P21" s="892">
        <v>0.29592850049652442</v>
      </c>
      <c r="Q21" s="890">
        <f t="shared" si="0"/>
        <v>1490</v>
      </c>
      <c r="R21" s="891">
        <f>[1]Cuadro_CCAA2!N118</f>
        <v>6.1276723878349815E-2</v>
      </c>
      <c r="S21" s="890">
        <f>[1]Cuadro_CCAA2!O118</f>
        <v>407</v>
      </c>
      <c r="U21" s="922"/>
    </row>
    <row r="22" spans="2:23" x14ac:dyDescent="0.25">
      <c r="B22" s="939" t="s">
        <v>47</v>
      </c>
      <c r="C22" s="887">
        <v>1465</v>
      </c>
      <c r="D22" s="887">
        <v>836</v>
      </c>
      <c r="E22" s="887">
        <v>801</v>
      </c>
      <c r="F22" s="887">
        <v>1019</v>
      </c>
      <c r="G22" s="887">
        <v>768</v>
      </c>
      <c r="H22" s="887">
        <v>668</v>
      </c>
      <c r="I22" s="888"/>
      <c r="J22" s="889">
        <v>-0.42935153583617747</v>
      </c>
      <c r="K22" s="887">
        <v>-629</v>
      </c>
      <c r="L22" s="892">
        <v>-4.186602870813394E-2</v>
      </c>
      <c r="M22" s="890">
        <v>-35</v>
      </c>
      <c r="N22" s="892">
        <v>0.27215980024968789</v>
      </c>
      <c r="O22" s="890">
        <v>218</v>
      </c>
      <c r="P22" s="892">
        <v>-0.24631992149165849</v>
      </c>
      <c r="Q22" s="890">
        <f t="shared" si="0"/>
        <v>-251</v>
      </c>
      <c r="R22" s="891">
        <f>[1]Cuadro_CCAA2!N119</f>
        <v>-0.19128329297820823</v>
      </c>
      <c r="S22" s="890">
        <f>[1]Cuadro_CCAA2!O119</f>
        <v>-158</v>
      </c>
      <c r="U22" s="922"/>
    </row>
    <row r="23" spans="2:23" x14ac:dyDescent="0.25">
      <c r="B23" s="939" t="s">
        <v>48</v>
      </c>
      <c r="C23" s="887">
        <v>13794</v>
      </c>
      <c r="D23" s="887">
        <v>13680</v>
      </c>
      <c r="E23" s="887">
        <v>13558</v>
      </c>
      <c r="F23" s="887">
        <v>13090</v>
      </c>
      <c r="G23" s="887">
        <v>13861</v>
      </c>
      <c r="H23" s="887">
        <v>14788</v>
      </c>
      <c r="I23" s="888"/>
      <c r="J23" s="889">
        <v>-8.2644628099173278E-3</v>
      </c>
      <c r="K23" s="887">
        <v>-114</v>
      </c>
      <c r="L23" s="892">
        <v>-8.9181286549707695E-3</v>
      </c>
      <c r="M23" s="890">
        <v>-122</v>
      </c>
      <c r="N23" s="892">
        <v>-3.451836554064025E-2</v>
      </c>
      <c r="O23" s="890">
        <v>-468</v>
      </c>
      <c r="P23" s="892">
        <v>5.8899923605805871E-2</v>
      </c>
      <c r="Q23" s="890">
        <f t="shared" si="0"/>
        <v>771</v>
      </c>
      <c r="R23" s="891">
        <f>[1]Cuadro_CCAA2!N120</f>
        <v>9.0962744374769366E-2</v>
      </c>
      <c r="S23" s="890">
        <f>[1]Cuadro_CCAA2!O120</f>
        <v>1233</v>
      </c>
      <c r="U23" s="922"/>
    </row>
    <row r="24" spans="2:23" x14ac:dyDescent="0.25">
      <c r="B24" s="939" t="s">
        <v>49</v>
      </c>
      <c r="C24" s="887">
        <v>3067</v>
      </c>
      <c r="D24" s="887">
        <v>3116</v>
      </c>
      <c r="E24" s="887">
        <v>3168</v>
      </c>
      <c r="F24" s="887">
        <v>3686</v>
      </c>
      <c r="G24" s="887">
        <v>1997</v>
      </c>
      <c r="H24" s="887">
        <v>1450</v>
      </c>
      <c r="I24" s="888"/>
      <c r="J24" s="889">
        <v>1.5976524290837846E-2</v>
      </c>
      <c r="K24" s="887">
        <v>49</v>
      </c>
      <c r="L24" s="892">
        <v>1.6688061617458283E-2</v>
      </c>
      <c r="M24" s="890">
        <v>52</v>
      </c>
      <c r="N24" s="892">
        <v>0.16351010101010099</v>
      </c>
      <c r="O24" s="890">
        <v>518</v>
      </c>
      <c r="P24" s="892">
        <v>-0.45822029300054257</v>
      </c>
      <c r="Q24" s="890">
        <f t="shared" si="0"/>
        <v>-1689</v>
      </c>
      <c r="R24" s="891">
        <f>[1]Cuadro_CCAA2!N121</f>
        <v>-0.28641732283464572</v>
      </c>
      <c r="S24" s="890">
        <f>[1]Cuadro_CCAA2!O121</f>
        <v>-582</v>
      </c>
      <c r="U24" s="922"/>
    </row>
    <row r="25" spans="2:23" x14ac:dyDescent="0.25">
      <c r="B25" s="940" t="s">
        <v>4</v>
      </c>
      <c r="C25" s="903">
        <v>186</v>
      </c>
      <c r="D25" s="903">
        <v>148</v>
      </c>
      <c r="E25" s="903">
        <v>243</v>
      </c>
      <c r="F25" s="903">
        <v>188</v>
      </c>
      <c r="G25" s="903">
        <v>251</v>
      </c>
      <c r="H25" s="903">
        <v>319</v>
      </c>
      <c r="I25" s="904"/>
      <c r="J25" s="906">
        <v>-0.20430107526881724</v>
      </c>
      <c r="K25" s="903">
        <v>-38</v>
      </c>
      <c r="L25" s="909">
        <v>0.64189189189189189</v>
      </c>
      <c r="M25" s="907">
        <v>95</v>
      </c>
      <c r="N25" s="909">
        <v>-0.22633744855967075</v>
      </c>
      <c r="O25" s="907">
        <v>-55</v>
      </c>
      <c r="P25" s="909">
        <v>0.33510638297872331</v>
      </c>
      <c r="Q25" s="907">
        <f t="shared" si="0"/>
        <v>63</v>
      </c>
      <c r="R25" s="908">
        <f>[1]Cuadro_CCAA2!P124</f>
        <v>4.590163934426239E-2</v>
      </c>
      <c r="S25" s="907">
        <f>[1]Cuadro_CCAA2!O122+[1]Cuadro_CCAA2!O123</f>
        <v>14</v>
      </c>
      <c r="U25" s="922"/>
      <c r="V25" s="922"/>
      <c r="W25" s="930"/>
    </row>
    <row r="26" spans="2:23" x14ac:dyDescent="0.25">
      <c r="B26" s="872" t="s">
        <v>3</v>
      </c>
      <c r="C26" s="873">
        <v>250037</v>
      </c>
      <c r="D26" s="873">
        <v>269854</v>
      </c>
      <c r="E26" s="873">
        <v>232243</v>
      </c>
      <c r="F26" s="873">
        <v>193436</v>
      </c>
      <c r="G26" s="873">
        <v>177423</v>
      </c>
      <c r="H26" s="873">
        <v>162411</v>
      </c>
      <c r="I26" s="874"/>
      <c r="J26" s="875">
        <v>7.92562700720294E-2</v>
      </c>
      <c r="K26" s="876">
        <v>19817</v>
      </c>
      <c r="L26" s="877">
        <v>-0.13937536593861866</v>
      </c>
      <c r="M26" s="873">
        <v>-37611</v>
      </c>
      <c r="N26" s="878">
        <v>-0.16709653251120593</v>
      </c>
      <c r="O26" s="879">
        <v>-38807</v>
      </c>
      <c r="P26" s="878">
        <v>-8.2781902024442244E-2</v>
      </c>
      <c r="Q26" s="879">
        <f t="shared" si="0"/>
        <v>-16013</v>
      </c>
      <c r="R26" s="878">
        <f>[1]Cuadro_CCAA2!N124</f>
        <v>-0.11168784287128553</v>
      </c>
      <c r="S26" s="879">
        <f>[1]Cuadro_CCAA2!O124</f>
        <v>-20420</v>
      </c>
    </row>
  </sheetData>
  <mergeCells count="8">
    <mergeCell ref="B3:S3"/>
    <mergeCell ref="C5:I6"/>
    <mergeCell ref="J5:S5"/>
    <mergeCell ref="J6:K6"/>
    <mergeCell ref="L6:M6"/>
    <mergeCell ref="R6:S6"/>
    <mergeCell ref="N6:O6"/>
    <mergeCell ref="P6:Q6"/>
  </mergeCells>
  <pageMargins left="0.7" right="0.7" top="0.75" bottom="0.75" header="0.3" footer="0.3"/>
  <pageSetup paperSize="9" scale="74"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EVO_sinPIA!C8:H8</xm:f>
              <xm:sqref>I8</xm:sqref>
            </x14:sparkline>
            <x14:sparkline>
              <xm:f>EVO_sinPIA!C9:H9</xm:f>
              <xm:sqref>I9</xm:sqref>
            </x14:sparkline>
            <x14:sparkline>
              <xm:f>EVO_sinPIA!C10:H10</xm:f>
              <xm:sqref>I10</xm:sqref>
            </x14:sparkline>
            <x14:sparkline>
              <xm:f>EVO_sinPIA!C11:H11</xm:f>
              <xm:sqref>I11</xm:sqref>
            </x14:sparkline>
            <x14:sparkline>
              <xm:f>EVO_sinPIA!C12:H12</xm:f>
              <xm:sqref>I12</xm:sqref>
            </x14:sparkline>
            <x14:sparkline>
              <xm:f>EVO_sinPIA!C13:H13</xm:f>
              <xm:sqref>I13</xm:sqref>
            </x14:sparkline>
            <x14:sparkline>
              <xm:f>EVO_sinPIA!C14:H14</xm:f>
              <xm:sqref>I14</xm:sqref>
            </x14:sparkline>
            <x14:sparkline>
              <xm:f>EVO_sinPIA!C15:H15</xm:f>
              <xm:sqref>I15</xm:sqref>
            </x14:sparkline>
            <x14:sparkline>
              <xm:f>EVO_sinPIA!C16:H16</xm:f>
              <xm:sqref>I16</xm:sqref>
            </x14:sparkline>
            <x14:sparkline>
              <xm:f>EVO_sinPIA!C17:H17</xm:f>
              <xm:sqref>I17</xm:sqref>
            </x14:sparkline>
            <x14:sparkline>
              <xm:f>EVO_sinPIA!C18:H18</xm:f>
              <xm:sqref>I18</xm:sqref>
            </x14:sparkline>
            <x14:sparkline>
              <xm:f>EVO_sinPIA!C19:H19</xm:f>
              <xm:sqref>I19</xm:sqref>
            </x14:sparkline>
            <x14:sparkline>
              <xm:f>EVO_sinPIA!C20:H20</xm:f>
              <xm:sqref>I20</xm:sqref>
            </x14:sparkline>
            <x14:sparkline>
              <xm:f>EVO_sinPIA!C21:H21</xm:f>
              <xm:sqref>I21</xm:sqref>
            </x14:sparkline>
            <x14:sparkline>
              <xm:f>EVO_sinPIA!C22:H22</xm:f>
              <xm:sqref>I22</xm:sqref>
            </x14:sparkline>
            <x14:sparkline>
              <xm:f>EVO_sinPIA!C23:H23</xm:f>
              <xm:sqref>I23</xm:sqref>
            </x14:sparkline>
            <x14:sparkline>
              <xm:f>EVO_sinPIA!C24:H24</xm:f>
              <xm:sqref>I24</xm:sqref>
            </x14:sparkline>
            <x14:sparkline>
              <xm:f>EVO_sinPIA!C25:H25</xm:f>
              <xm:sqref>I25</xm:sqref>
            </x14:sparkline>
            <x14:sparkline>
              <xm:f>EVO_sinPIA!C26:H26</xm:f>
              <xm:sqref>I26</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42"/>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84" t="s">
        <v>475</v>
      </c>
      <c r="C6" s="1184"/>
      <c r="D6" s="1184"/>
      <c r="E6" s="1184"/>
      <c r="F6" s="1184"/>
      <c r="G6" s="1184"/>
      <c r="H6" s="1184"/>
      <c r="I6" s="1184"/>
      <c r="J6" s="1184"/>
      <c r="K6" s="1184"/>
      <c r="L6" s="1184"/>
      <c r="M6" s="1184"/>
      <c r="N6" s="1184"/>
      <c r="O6" s="389"/>
    </row>
    <row r="7" spans="1:17" s="7" customFormat="1" ht="24.75" customHeight="1" x14ac:dyDescent="0.2">
      <c r="A7" s="364"/>
      <c r="B7" s="1184"/>
      <c r="C7" s="1184"/>
      <c r="D7" s="1184"/>
      <c r="E7" s="1184"/>
      <c r="F7" s="1184"/>
      <c r="G7" s="1184"/>
      <c r="H7" s="1184"/>
      <c r="I7" s="1184"/>
      <c r="J7" s="1184"/>
      <c r="K7" s="1184"/>
      <c r="L7" s="1184"/>
      <c r="M7" s="1184"/>
      <c r="N7" s="1184"/>
      <c r="O7" s="389"/>
    </row>
    <row r="8" spans="1:17" s="7" customFormat="1" ht="15.75" customHeight="1" x14ac:dyDescent="0.2">
      <c r="A8" s="364"/>
      <c r="B8" s="1185" t="s">
        <v>489</v>
      </c>
      <c r="C8" s="1185"/>
      <c r="D8" s="1185"/>
      <c r="E8" s="1185"/>
      <c r="F8" s="1185"/>
      <c r="G8" s="1185"/>
      <c r="H8" s="1185"/>
      <c r="I8" s="1185"/>
      <c r="J8" s="1185"/>
      <c r="K8" s="1185"/>
      <c r="L8" s="1185"/>
      <c r="M8" s="1185"/>
      <c r="N8" s="1185"/>
    </row>
    <row r="9" spans="1:17" s="361" customFormat="1" ht="6" customHeight="1" x14ac:dyDescent="0.2">
      <c r="A9" s="365"/>
      <c r="B9" s="365"/>
      <c r="C9" s="365"/>
      <c r="D9" s="365"/>
      <c r="E9" s="365"/>
      <c r="F9" s="365"/>
      <c r="G9" s="365"/>
      <c r="H9" s="365"/>
      <c r="I9" s="365"/>
      <c r="J9" s="365"/>
      <c r="K9" s="365"/>
      <c r="L9" s="365"/>
    </row>
    <row r="10" spans="1:17" s="390" customFormat="1" x14ac:dyDescent="0.2"/>
    <row r="11" spans="1:17" s="390" customFormat="1" x14ac:dyDescent="0.2">
      <c r="C11" s="1186" t="s">
        <v>36</v>
      </c>
      <c r="D11" s="1186"/>
      <c r="E11" s="1186"/>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144590</v>
      </c>
      <c r="D13" s="392">
        <v>130685</v>
      </c>
      <c r="E13" s="392">
        <v>13905</v>
      </c>
      <c r="F13" s="393">
        <v>0.90383152361850749</v>
      </c>
      <c r="G13" s="393">
        <v>9.6168476381492493E-2</v>
      </c>
      <c r="I13" s="391">
        <v>12</v>
      </c>
      <c r="J13" s="391">
        <v>1</v>
      </c>
      <c r="K13" s="391">
        <v>8</v>
      </c>
      <c r="L13" s="390" t="s">
        <v>7</v>
      </c>
      <c r="M13" s="392">
        <v>40147</v>
      </c>
      <c r="N13" s="392">
        <v>73</v>
      </c>
      <c r="O13" s="393">
        <v>0.99818498259572352</v>
      </c>
      <c r="P13" s="393">
        <v>1.8150174042764794E-3</v>
      </c>
      <c r="Q13" s="393">
        <v>0.916695748811585</v>
      </c>
    </row>
    <row r="14" spans="1:17" s="390" customFormat="1" ht="15" x14ac:dyDescent="0.25">
      <c r="B14" s="390" t="s">
        <v>10</v>
      </c>
      <c r="C14" s="392">
        <v>14660</v>
      </c>
      <c r="D14" s="392">
        <v>14593</v>
      </c>
      <c r="E14" s="392">
        <v>67</v>
      </c>
      <c r="F14" s="393">
        <v>0.99542974079126878</v>
      </c>
      <c r="G14" s="393">
        <v>4.5702592087312416E-3</v>
      </c>
      <c r="I14" s="391">
        <v>2</v>
      </c>
      <c r="J14" s="391">
        <v>2</v>
      </c>
      <c r="K14" s="391">
        <v>2</v>
      </c>
      <c r="L14" s="390" t="s">
        <v>10</v>
      </c>
      <c r="M14" s="392">
        <v>14593</v>
      </c>
      <c r="N14" s="392">
        <v>67</v>
      </c>
      <c r="O14" s="393">
        <v>0.99542974079126878</v>
      </c>
      <c r="P14" s="393">
        <v>4.5702592087312416E-3</v>
      </c>
      <c r="Q14" s="393">
        <v>0.916695748811585</v>
      </c>
    </row>
    <row r="15" spans="1:17" s="390" customFormat="1" ht="15" x14ac:dyDescent="0.25">
      <c r="B15" s="390" t="s">
        <v>40</v>
      </c>
      <c r="C15" s="392">
        <v>10896</v>
      </c>
      <c r="D15" s="392">
        <v>10411</v>
      </c>
      <c r="E15" s="392">
        <v>485</v>
      </c>
      <c r="F15" s="393">
        <v>0.95548825256975034</v>
      </c>
      <c r="G15" s="393">
        <v>4.4511747430249632E-2</v>
      </c>
      <c r="I15" s="391">
        <v>7</v>
      </c>
      <c r="J15" s="391">
        <v>3</v>
      </c>
      <c r="K15" s="391">
        <v>13</v>
      </c>
      <c r="L15" s="390" t="s">
        <v>38</v>
      </c>
      <c r="M15" s="392">
        <v>25444</v>
      </c>
      <c r="N15" s="392">
        <v>309</v>
      </c>
      <c r="O15" s="393">
        <v>0.98800139789539088</v>
      </c>
      <c r="P15" s="393">
        <v>1.1998602104609173E-2</v>
      </c>
      <c r="Q15" s="393">
        <v>0.916695748811585</v>
      </c>
    </row>
    <row r="16" spans="1:17" s="390" customFormat="1" ht="15" x14ac:dyDescent="0.25">
      <c r="B16" s="390" t="s">
        <v>41</v>
      </c>
      <c r="C16" s="392">
        <v>11056</v>
      </c>
      <c r="D16" s="392">
        <v>9887</v>
      </c>
      <c r="E16" s="392">
        <v>1169</v>
      </c>
      <c r="F16" s="393">
        <v>0.89426555716353107</v>
      </c>
      <c r="G16" s="393">
        <v>0.10573444283646889</v>
      </c>
      <c r="I16" s="391">
        <v>14</v>
      </c>
      <c r="J16" s="391">
        <v>4</v>
      </c>
      <c r="K16" s="391">
        <v>10</v>
      </c>
      <c r="L16" s="390" t="s">
        <v>42</v>
      </c>
      <c r="M16" s="392">
        <v>535</v>
      </c>
      <c r="N16" s="392">
        <v>7</v>
      </c>
      <c r="O16" s="393">
        <v>0.98708487084870844</v>
      </c>
      <c r="P16" s="393">
        <v>1.2915129151291513E-2</v>
      </c>
      <c r="Q16" s="393">
        <v>0.916695748811585</v>
      </c>
    </row>
    <row r="17" spans="2:17" s="390" customFormat="1" ht="15" x14ac:dyDescent="0.25">
      <c r="B17" s="390" t="s">
        <v>9</v>
      </c>
      <c r="C17" s="392">
        <v>16043</v>
      </c>
      <c r="D17" s="392">
        <v>14174</v>
      </c>
      <c r="E17" s="392">
        <v>1869</v>
      </c>
      <c r="F17" s="393">
        <v>0.88350059215857379</v>
      </c>
      <c r="G17" s="393">
        <v>0.11649940784142616</v>
      </c>
      <c r="I17" s="391">
        <v>16</v>
      </c>
      <c r="J17" s="391">
        <v>5</v>
      </c>
      <c r="K17" s="391">
        <v>17</v>
      </c>
      <c r="L17" s="390" t="s">
        <v>47</v>
      </c>
      <c r="M17" s="392">
        <v>6179</v>
      </c>
      <c r="N17" s="392">
        <v>154</v>
      </c>
      <c r="O17" s="393">
        <v>0.97568293068056211</v>
      </c>
      <c r="P17" s="393">
        <v>2.4317069319437865E-2</v>
      </c>
      <c r="Q17" s="393">
        <v>0.916695748811585</v>
      </c>
    </row>
    <row r="18" spans="2:17" s="390" customFormat="1" ht="15" x14ac:dyDescent="0.25">
      <c r="B18" s="390" t="s">
        <v>8</v>
      </c>
      <c r="C18" s="392">
        <v>7940</v>
      </c>
      <c r="D18" s="392">
        <v>7458</v>
      </c>
      <c r="E18" s="392">
        <v>482</v>
      </c>
      <c r="F18" s="393">
        <v>0.93929471032745593</v>
      </c>
      <c r="G18" s="393">
        <v>6.0705289672544079E-2</v>
      </c>
      <c r="I18" s="391">
        <v>9</v>
      </c>
      <c r="J18" s="391">
        <v>6</v>
      </c>
      <c r="K18" s="391">
        <v>7</v>
      </c>
      <c r="L18" s="390" t="s">
        <v>43</v>
      </c>
      <c r="M18" s="392">
        <v>23612</v>
      </c>
      <c r="N18" s="392">
        <v>1079</v>
      </c>
      <c r="O18" s="393">
        <v>0.95629986634806208</v>
      </c>
      <c r="P18" s="393">
        <v>4.370013365193795E-2</v>
      </c>
      <c r="Q18" s="393">
        <v>0.916695748811585</v>
      </c>
    </row>
    <row r="19" spans="2:17" s="390" customFormat="1" ht="15" x14ac:dyDescent="0.25">
      <c r="B19" s="390" t="s">
        <v>43</v>
      </c>
      <c r="C19" s="392">
        <v>24691</v>
      </c>
      <c r="D19" s="392">
        <v>23612</v>
      </c>
      <c r="E19" s="392">
        <v>1079</v>
      </c>
      <c r="F19" s="393">
        <v>0.95629986634806208</v>
      </c>
      <c r="G19" s="393">
        <v>4.370013365193795E-2</v>
      </c>
      <c r="I19" s="391">
        <v>6</v>
      </c>
      <c r="J19" s="391">
        <v>7</v>
      </c>
      <c r="K19" s="391">
        <v>3</v>
      </c>
      <c r="L19" s="390" t="s">
        <v>40</v>
      </c>
      <c r="M19" s="392">
        <v>10411</v>
      </c>
      <c r="N19" s="392">
        <v>485</v>
      </c>
      <c r="O19" s="393">
        <v>0.95548825256975034</v>
      </c>
      <c r="P19" s="393">
        <v>4.4511747430249632E-2</v>
      </c>
      <c r="Q19" s="393">
        <v>0.916695748811585</v>
      </c>
    </row>
    <row r="20" spans="2:17" s="390" customFormat="1" ht="15" x14ac:dyDescent="0.25">
      <c r="B20" s="390" t="s">
        <v>7</v>
      </c>
      <c r="C20" s="392">
        <v>40220</v>
      </c>
      <c r="D20" s="392">
        <v>40147</v>
      </c>
      <c r="E20" s="392">
        <v>73</v>
      </c>
      <c r="F20" s="393">
        <v>0.99818498259572352</v>
      </c>
      <c r="G20" s="393">
        <v>1.8150174042764794E-3</v>
      </c>
      <c r="I20" s="391">
        <v>1</v>
      </c>
      <c r="J20" s="391">
        <v>8</v>
      </c>
      <c r="K20" s="391">
        <v>14</v>
      </c>
      <c r="L20" s="390" t="s">
        <v>45</v>
      </c>
      <c r="M20" s="392">
        <v>65959</v>
      </c>
      <c r="N20" s="392">
        <v>3317</v>
      </c>
      <c r="O20" s="393">
        <v>0.95211905999191637</v>
      </c>
      <c r="P20" s="393">
        <v>4.7880940008083607E-2</v>
      </c>
      <c r="Q20" s="393">
        <v>0.916695748811585</v>
      </c>
    </row>
    <row r="21" spans="2:17" s="390" customFormat="1" ht="15" x14ac:dyDescent="0.25">
      <c r="B21" s="390" t="s">
        <v>44</v>
      </c>
      <c r="C21" s="392">
        <v>95247</v>
      </c>
      <c r="D21" s="392">
        <v>82563</v>
      </c>
      <c r="E21" s="392">
        <v>12684</v>
      </c>
      <c r="F21" s="393">
        <v>0.86683045135279846</v>
      </c>
      <c r="G21" s="393">
        <v>0.13316954864720149</v>
      </c>
      <c r="I21" s="391">
        <v>19</v>
      </c>
      <c r="J21" s="391">
        <v>9</v>
      </c>
      <c r="K21" s="391">
        <v>6</v>
      </c>
      <c r="L21" s="390" t="s">
        <v>8</v>
      </c>
      <c r="M21" s="392">
        <v>7458</v>
      </c>
      <c r="N21" s="392">
        <v>482</v>
      </c>
      <c r="O21" s="393">
        <v>0.93929471032745593</v>
      </c>
      <c r="P21" s="393">
        <v>6.0705289672544079E-2</v>
      </c>
      <c r="Q21" s="393">
        <v>0.916695748811585</v>
      </c>
    </row>
    <row r="22" spans="2:17" s="390" customFormat="1" ht="15" x14ac:dyDescent="0.25">
      <c r="B22" s="390" t="s">
        <v>42</v>
      </c>
      <c r="C22" s="392">
        <v>542</v>
      </c>
      <c r="D22" s="392">
        <v>535</v>
      </c>
      <c r="E22" s="392">
        <v>7</v>
      </c>
      <c r="F22" s="393">
        <v>0.98708487084870844</v>
      </c>
      <c r="G22" s="393">
        <v>1.2915129151291513E-2</v>
      </c>
      <c r="I22" s="391">
        <v>4</v>
      </c>
      <c r="J22" s="391">
        <v>10</v>
      </c>
      <c r="K22" s="391">
        <v>20</v>
      </c>
      <c r="L22" s="390" t="s">
        <v>114</v>
      </c>
      <c r="M22" s="392">
        <v>541109</v>
      </c>
      <c r="N22" s="392">
        <v>49173</v>
      </c>
      <c r="O22" s="393">
        <v>0.916695748811585</v>
      </c>
      <c r="P22" s="393">
        <v>8.3304251188415029E-2</v>
      </c>
      <c r="Q22" s="393">
        <v>0.916695748811585</v>
      </c>
    </row>
    <row r="23" spans="2:17" s="390" customFormat="1" ht="15" x14ac:dyDescent="0.25">
      <c r="B23" s="390" t="s">
        <v>6</v>
      </c>
      <c r="C23" s="392">
        <v>59791</v>
      </c>
      <c r="D23" s="392">
        <v>54269</v>
      </c>
      <c r="E23" s="392">
        <v>5522</v>
      </c>
      <c r="F23" s="393">
        <v>0.9076449632887893</v>
      </c>
      <c r="G23" s="393">
        <v>9.2355036711210717E-2</v>
      </c>
      <c r="I23" s="391">
        <v>11</v>
      </c>
      <c r="J23" s="391">
        <v>11</v>
      </c>
      <c r="K23" s="391">
        <v>11</v>
      </c>
      <c r="L23" s="390" t="s">
        <v>6</v>
      </c>
      <c r="M23" s="392">
        <v>54269</v>
      </c>
      <c r="N23" s="392">
        <v>5522</v>
      </c>
      <c r="O23" s="393">
        <v>0.9076449632887893</v>
      </c>
      <c r="P23" s="393">
        <v>9.2355036711210717E-2</v>
      </c>
      <c r="Q23" s="393">
        <v>0.916695748811585</v>
      </c>
    </row>
    <row r="24" spans="2:17" s="390" customFormat="1" ht="15" x14ac:dyDescent="0.25">
      <c r="B24" s="390" t="s">
        <v>5</v>
      </c>
      <c r="C24" s="392">
        <v>13402</v>
      </c>
      <c r="D24" s="392">
        <v>11741</v>
      </c>
      <c r="E24" s="392">
        <v>1661</v>
      </c>
      <c r="F24" s="393">
        <v>0.8760632741381883</v>
      </c>
      <c r="G24" s="393">
        <v>0.12393672586181168</v>
      </c>
      <c r="I24" s="391">
        <v>17</v>
      </c>
      <c r="J24" s="391">
        <v>12</v>
      </c>
      <c r="K24" s="391">
        <v>1</v>
      </c>
      <c r="L24" s="390" t="s">
        <v>11</v>
      </c>
      <c r="M24" s="392">
        <v>130685</v>
      </c>
      <c r="N24" s="392">
        <v>13905</v>
      </c>
      <c r="O24" s="393">
        <v>0.90383152361850749</v>
      </c>
      <c r="P24" s="393">
        <v>9.6168476381492493E-2</v>
      </c>
      <c r="Q24" s="393">
        <v>0.916695748811585</v>
      </c>
    </row>
    <row r="25" spans="2:17" s="390" customFormat="1" ht="15" x14ac:dyDescent="0.25">
      <c r="B25" s="390" t="s">
        <v>38</v>
      </c>
      <c r="C25" s="392">
        <v>25753</v>
      </c>
      <c r="D25" s="392">
        <v>25444</v>
      </c>
      <c r="E25" s="392">
        <v>309</v>
      </c>
      <c r="F25" s="393">
        <v>0.98800139789539088</v>
      </c>
      <c r="G25" s="393">
        <v>1.1998602104609173E-2</v>
      </c>
      <c r="I25" s="391">
        <v>3</v>
      </c>
      <c r="J25" s="391">
        <v>13</v>
      </c>
      <c r="K25" s="391">
        <v>19</v>
      </c>
      <c r="L25" s="390" t="s">
        <v>49</v>
      </c>
      <c r="M25" s="392">
        <v>3849</v>
      </c>
      <c r="N25" s="392">
        <v>423</v>
      </c>
      <c r="O25" s="393">
        <v>0.9009831460674157</v>
      </c>
      <c r="P25" s="393">
        <v>9.9016853932584276E-2</v>
      </c>
      <c r="Q25" s="393">
        <v>0.916695748811585</v>
      </c>
    </row>
    <row r="26" spans="2:17" s="390" customFormat="1" ht="15" x14ac:dyDescent="0.25">
      <c r="B26" s="390" t="s">
        <v>45</v>
      </c>
      <c r="C26" s="392">
        <v>69276</v>
      </c>
      <c r="D26" s="392">
        <v>65959</v>
      </c>
      <c r="E26" s="392">
        <v>3317</v>
      </c>
      <c r="F26" s="393">
        <v>0.95211905999191637</v>
      </c>
      <c r="G26" s="393">
        <v>4.7880940008083607E-2</v>
      </c>
      <c r="I26" s="391">
        <v>8</v>
      </c>
      <c r="J26" s="391">
        <v>14</v>
      </c>
      <c r="K26" s="391">
        <v>4</v>
      </c>
      <c r="L26" s="390" t="s">
        <v>41</v>
      </c>
      <c r="M26" s="392">
        <v>9887</v>
      </c>
      <c r="N26" s="392">
        <v>1169</v>
      </c>
      <c r="O26" s="393">
        <v>0.89426555716353107</v>
      </c>
      <c r="P26" s="393">
        <v>0.10573444283646889</v>
      </c>
      <c r="Q26" s="393">
        <v>0.916695748811585</v>
      </c>
    </row>
    <row r="27" spans="2:17" s="390" customFormat="1" ht="15" x14ac:dyDescent="0.25">
      <c r="B27" s="390" t="s">
        <v>50</v>
      </c>
      <c r="C27" s="392">
        <v>811</v>
      </c>
      <c r="D27" s="392">
        <v>717</v>
      </c>
      <c r="E27" s="392">
        <v>94</v>
      </c>
      <c r="F27" s="393">
        <v>0.88409371146732429</v>
      </c>
      <c r="G27" s="393">
        <v>0.11590628853267571</v>
      </c>
      <c r="I27" s="391">
        <v>15</v>
      </c>
      <c r="J27" s="391">
        <v>15</v>
      </c>
      <c r="K27" s="391">
        <v>15</v>
      </c>
      <c r="L27" s="390" t="s">
        <v>50</v>
      </c>
      <c r="M27" s="392">
        <v>717</v>
      </c>
      <c r="N27" s="392">
        <v>94</v>
      </c>
      <c r="O27" s="393">
        <v>0.88409371146732429</v>
      </c>
      <c r="P27" s="393">
        <v>0.11590628853267571</v>
      </c>
      <c r="Q27" s="393">
        <v>0.916695748811585</v>
      </c>
    </row>
    <row r="28" spans="2:17" s="390" customFormat="1" ht="15" x14ac:dyDescent="0.25">
      <c r="B28" s="390" t="s">
        <v>46</v>
      </c>
      <c r="C28" s="392">
        <v>18391</v>
      </c>
      <c r="D28" s="392">
        <v>16048</v>
      </c>
      <c r="E28" s="392">
        <v>2343</v>
      </c>
      <c r="F28" s="393">
        <v>0.87260072861725846</v>
      </c>
      <c r="G28" s="393">
        <v>0.12739927138274157</v>
      </c>
      <c r="I28" s="391">
        <v>18</v>
      </c>
      <c r="J28" s="391">
        <v>16</v>
      </c>
      <c r="K28" s="391">
        <v>5</v>
      </c>
      <c r="L28" s="390" t="s">
        <v>9</v>
      </c>
      <c r="M28" s="392">
        <v>14174</v>
      </c>
      <c r="N28" s="392">
        <v>1869</v>
      </c>
      <c r="O28" s="393">
        <v>0.88350059215857379</v>
      </c>
      <c r="P28" s="393">
        <v>0.11649940784142616</v>
      </c>
      <c r="Q28" s="393">
        <v>0.916695748811585</v>
      </c>
    </row>
    <row r="29" spans="2:17" s="390" customFormat="1" ht="15" x14ac:dyDescent="0.25">
      <c r="B29" s="390" t="s">
        <v>47</v>
      </c>
      <c r="C29" s="392">
        <v>6333</v>
      </c>
      <c r="D29" s="392">
        <v>6179</v>
      </c>
      <c r="E29" s="392">
        <v>154</v>
      </c>
      <c r="F29" s="393">
        <v>0.97568293068056211</v>
      </c>
      <c r="G29" s="393">
        <v>2.4317069319437865E-2</v>
      </c>
      <c r="I29" s="391">
        <v>5</v>
      </c>
      <c r="J29" s="391">
        <v>17</v>
      </c>
      <c r="K29" s="391">
        <v>12</v>
      </c>
      <c r="L29" s="390" t="s">
        <v>5</v>
      </c>
      <c r="M29" s="392">
        <v>11741</v>
      </c>
      <c r="N29" s="392">
        <v>1661</v>
      </c>
      <c r="O29" s="393">
        <v>0.8760632741381883</v>
      </c>
      <c r="P29" s="393">
        <v>0.12393672586181168</v>
      </c>
      <c r="Q29" s="393">
        <v>0.916695748811585</v>
      </c>
    </row>
    <row r="30" spans="2:17" s="390" customFormat="1" ht="15" x14ac:dyDescent="0.25">
      <c r="B30" s="390" t="s">
        <v>48</v>
      </c>
      <c r="C30" s="392">
        <v>26368</v>
      </c>
      <c r="D30" s="392">
        <v>22838</v>
      </c>
      <c r="E30" s="392">
        <v>3530</v>
      </c>
      <c r="F30" s="393">
        <v>0.8661256067961165</v>
      </c>
      <c r="G30" s="393">
        <v>0.1338743932038835</v>
      </c>
      <c r="I30" s="391">
        <v>20</v>
      </c>
      <c r="J30" s="391">
        <v>18</v>
      </c>
      <c r="K30" s="391">
        <v>16</v>
      </c>
      <c r="L30" s="390" t="s">
        <v>46</v>
      </c>
      <c r="M30" s="392">
        <v>16048</v>
      </c>
      <c r="N30" s="392">
        <v>2343</v>
      </c>
      <c r="O30" s="393">
        <v>0.87260072861725846</v>
      </c>
      <c r="P30" s="393">
        <v>0.12739927138274157</v>
      </c>
      <c r="Q30" s="393">
        <v>0.916695748811585</v>
      </c>
    </row>
    <row r="31" spans="2:17" s="390" customFormat="1" ht="15" x14ac:dyDescent="0.25">
      <c r="B31" s="390" t="s">
        <v>49</v>
      </c>
      <c r="C31" s="392">
        <v>4272</v>
      </c>
      <c r="D31" s="392">
        <v>3849</v>
      </c>
      <c r="E31" s="392">
        <v>423</v>
      </c>
      <c r="F31" s="393">
        <v>0.9009831460674157</v>
      </c>
      <c r="G31" s="393">
        <v>9.9016853932584276E-2</v>
      </c>
      <c r="I31" s="391">
        <v>13</v>
      </c>
      <c r="J31" s="391">
        <v>19</v>
      </c>
      <c r="K31" s="391">
        <v>9</v>
      </c>
      <c r="L31" s="390" t="s">
        <v>44</v>
      </c>
      <c r="M31" s="392">
        <v>82563</v>
      </c>
      <c r="N31" s="392">
        <v>12684</v>
      </c>
      <c r="O31" s="393">
        <v>0.86683045135279846</v>
      </c>
      <c r="P31" s="393">
        <v>0.13316954864720149</v>
      </c>
      <c r="Q31" s="393">
        <v>0.916695748811585</v>
      </c>
    </row>
    <row r="32" spans="2:17" s="390" customFormat="1" ht="15" x14ac:dyDescent="0.25">
      <c r="B32" s="394" t="s">
        <v>114</v>
      </c>
      <c r="C32" s="395">
        <v>590282</v>
      </c>
      <c r="D32" s="395">
        <v>541109</v>
      </c>
      <c r="E32" s="395">
        <v>49173</v>
      </c>
      <c r="F32" s="396">
        <v>0.916695748811585</v>
      </c>
      <c r="G32" s="396">
        <v>8.3304251188415029E-2</v>
      </c>
      <c r="I32" s="391">
        <v>10</v>
      </c>
      <c r="J32" s="391">
        <v>20</v>
      </c>
      <c r="K32" s="391">
        <v>18</v>
      </c>
      <c r="L32" s="390" t="s">
        <v>48</v>
      </c>
      <c r="M32" s="392">
        <v>22838</v>
      </c>
      <c r="N32" s="392">
        <v>3530</v>
      </c>
      <c r="O32" s="393">
        <v>0.8661256067961165</v>
      </c>
      <c r="P32" s="393">
        <v>0.1338743932038835</v>
      </c>
      <c r="Q32" s="393">
        <v>0.916695748811585</v>
      </c>
    </row>
    <row r="33" spans="9:16" s="390" customFormat="1" ht="15" x14ac:dyDescent="0.25">
      <c r="I33" s="391"/>
      <c r="J33" s="391"/>
      <c r="K33" s="391"/>
      <c r="M33" s="392"/>
      <c r="N33" s="392"/>
      <c r="O33" s="393"/>
      <c r="P33" s="393"/>
    </row>
    <row r="34" spans="9:16" s="390"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42"/>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84" t="s">
        <v>476</v>
      </c>
      <c r="C6" s="1184"/>
      <c r="D6" s="1184"/>
      <c r="E6" s="1184"/>
      <c r="F6" s="1184"/>
      <c r="G6" s="1184"/>
      <c r="H6" s="1184"/>
      <c r="I6" s="1184"/>
      <c r="J6" s="1184"/>
      <c r="K6" s="1184"/>
      <c r="L6" s="1184"/>
      <c r="M6" s="1184"/>
      <c r="N6" s="1184"/>
      <c r="O6" s="389"/>
    </row>
    <row r="7" spans="1:17" s="7" customFormat="1" ht="24.75" customHeight="1" x14ac:dyDescent="0.2">
      <c r="A7" s="364"/>
      <c r="B7" s="1184"/>
      <c r="C7" s="1184"/>
      <c r="D7" s="1184"/>
      <c r="E7" s="1184"/>
      <c r="F7" s="1184"/>
      <c r="G7" s="1184"/>
      <c r="H7" s="1184"/>
      <c r="I7" s="1184"/>
      <c r="J7" s="1184"/>
      <c r="K7" s="1184"/>
      <c r="L7" s="1184"/>
      <c r="M7" s="1184"/>
      <c r="N7" s="1184"/>
      <c r="O7" s="389"/>
    </row>
    <row r="8" spans="1:17" s="7" customFormat="1" ht="15.75" customHeight="1" x14ac:dyDescent="0.2">
      <c r="A8" s="364"/>
      <c r="B8" s="1185" t="s">
        <v>489</v>
      </c>
      <c r="C8" s="1185"/>
      <c r="D8" s="1185"/>
      <c r="E8" s="1185"/>
      <c r="F8" s="1185"/>
      <c r="G8" s="1185"/>
      <c r="H8" s="1185"/>
      <c r="I8" s="1185"/>
      <c r="J8" s="1185"/>
      <c r="K8" s="1185"/>
      <c r="L8" s="1185"/>
      <c r="M8" s="1185"/>
      <c r="N8" s="1185"/>
    </row>
    <row r="9" spans="1:17" s="361" customFormat="1" ht="6" customHeight="1" x14ac:dyDescent="0.2">
      <c r="A9" s="365"/>
      <c r="B9" s="365"/>
      <c r="C9" s="365"/>
      <c r="D9" s="365"/>
      <c r="E9" s="365"/>
      <c r="F9" s="365"/>
      <c r="G9" s="365"/>
      <c r="H9" s="365"/>
      <c r="I9" s="365"/>
      <c r="J9" s="365"/>
      <c r="K9" s="365"/>
      <c r="L9" s="365"/>
    </row>
    <row r="10" spans="1:17" s="390" customFormat="1" x14ac:dyDescent="0.2"/>
    <row r="11" spans="1:17" s="390" customFormat="1" x14ac:dyDescent="0.2">
      <c r="C11" s="1186" t="s">
        <v>51</v>
      </c>
      <c r="D11" s="1186"/>
      <c r="E11" s="1186"/>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93431</v>
      </c>
      <c r="D13" s="392">
        <v>71675</v>
      </c>
      <c r="E13" s="392">
        <v>21756</v>
      </c>
      <c r="F13" s="393">
        <v>0.76714366751934582</v>
      </c>
      <c r="G13" s="393">
        <v>0.23285633248065418</v>
      </c>
      <c r="I13" s="391">
        <v>18</v>
      </c>
      <c r="J13" s="391">
        <v>1</v>
      </c>
      <c r="K13" s="391">
        <v>8</v>
      </c>
      <c r="L13" s="390" t="s">
        <v>7</v>
      </c>
      <c r="M13" s="392">
        <v>46932</v>
      </c>
      <c r="N13" s="392">
        <v>64</v>
      </c>
      <c r="O13" s="393">
        <v>0.99863818197293386</v>
      </c>
      <c r="P13" s="393">
        <v>1.3618180270661333E-3</v>
      </c>
      <c r="Q13" s="393">
        <v>0.83863955261445078</v>
      </c>
    </row>
    <row r="14" spans="1:17" s="390" customFormat="1" ht="15" x14ac:dyDescent="0.25">
      <c r="B14" s="390" t="s">
        <v>10</v>
      </c>
      <c r="C14" s="392">
        <v>13797</v>
      </c>
      <c r="D14" s="392">
        <v>13651</v>
      </c>
      <c r="E14" s="392">
        <v>146</v>
      </c>
      <c r="F14" s="393">
        <v>0.98941798941798942</v>
      </c>
      <c r="G14" s="393">
        <v>1.0582010582010581E-2</v>
      </c>
      <c r="I14" s="391">
        <v>2</v>
      </c>
      <c r="J14" s="391">
        <v>2</v>
      </c>
      <c r="K14" s="391">
        <v>2</v>
      </c>
      <c r="L14" s="390" t="s">
        <v>10</v>
      </c>
      <c r="M14" s="392">
        <v>13651</v>
      </c>
      <c r="N14" s="392">
        <v>146</v>
      </c>
      <c r="O14" s="393">
        <v>0.98941798941798942</v>
      </c>
      <c r="P14" s="393">
        <v>1.0582010582010581E-2</v>
      </c>
      <c r="Q14" s="393">
        <v>0.83863955261445078</v>
      </c>
    </row>
    <row r="15" spans="1:17" s="390" customFormat="1" ht="15" x14ac:dyDescent="0.25">
      <c r="B15" s="390" t="s">
        <v>40</v>
      </c>
      <c r="C15" s="392">
        <v>13525</v>
      </c>
      <c r="D15" s="392">
        <v>12741</v>
      </c>
      <c r="E15" s="392">
        <v>784</v>
      </c>
      <c r="F15" s="393">
        <v>0.94203327171903883</v>
      </c>
      <c r="G15" s="393">
        <v>5.796672828096118E-2</v>
      </c>
      <c r="I15" s="391">
        <v>4</v>
      </c>
      <c r="J15" s="391">
        <v>3</v>
      </c>
      <c r="K15" s="391">
        <v>10</v>
      </c>
      <c r="L15" s="390" t="s">
        <v>42</v>
      </c>
      <c r="M15" s="392">
        <v>571</v>
      </c>
      <c r="N15" s="392">
        <v>21</v>
      </c>
      <c r="O15" s="393">
        <v>0.96452702702702697</v>
      </c>
      <c r="P15" s="393">
        <v>3.5472972972972971E-2</v>
      </c>
      <c r="Q15" s="393">
        <v>0.83863955261445078</v>
      </c>
    </row>
    <row r="16" spans="1:17" s="390" customFormat="1" ht="15" x14ac:dyDescent="0.25">
      <c r="B16" s="390" t="s">
        <v>41</v>
      </c>
      <c r="C16" s="392">
        <v>13770</v>
      </c>
      <c r="D16" s="392">
        <v>11556</v>
      </c>
      <c r="E16" s="392">
        <v>2214</v>
      </c>
      <c r="F16" s="393">
        <v>0.83921568627450982</v>
      </c>
      <c r="G16" s="393">
        <v>0.16078431372549021</v>
      </c>
      <c r="I16" s="391">
        <v>12</v>
      </c>
      <c r="J16" s="391">
        <v>4</v>
      </c>
      <c r="K16" s="391">
        <v>3</v>
      </c>
      <c r="L16" s="390" t="s">
        <v>40</v>
      </c>
      <c r="M16" s="392">
        <v>12741</v>
      </c>
      <c r="N16" s="392">
        <v>784</v>
      </c>
      <c r="O16" s="393">
        <v>0.94203327171903883</v>
      </c>
      <c r="P16" s="393">
        <v>5.796672828096118E-2</v>
      </c>
      <c r="Q16" s="393">
        <v>0.83863955261445078</v>
      </c>
    </row>
    <row r="17" spans="2:17" s="390" customFormat="1" ht="15" x14ac:dyDescent="0.25">
      <c r="B17" s="390" t="s">
        <v>9</v>
      </c>
      <c r="C17" s="392">
        <v>14767</v>
      </c>
      <c r="D17" s="392">
        <v>12632</v>
      </c>
      <c r="E17" s="392">
        <v>2135</v>
      </c>
      <c r="F17" s="393">
        <v>0.85542087086070295</v>
      </c>
      <c r="G17" s="393">
        <v>0.14457912913929707</v>
      </c>
      <c r="I17" s="391">
        <v>11</v>
      </c>
      <c r="J17" s="391">
        <v>5</v>
      </c>
      <c r="K17" s="391">
        <v>13</v>
      </c>
      <c r="L17" s="390" t="s">
        <v>38</v>
      </c>
      <c r="M17" s="392">
        <v>21572</v>
      </c>
      <c r="N17" s="392">
        <v>1402</v>
      </c>
      <c r="O17" s="393">
        <v>0.93897449290502311</v>
      </c>
      <c r="P17" s="393">
        <v>6.1025507094976929E-2</v>
      </c>
      <c r="Q17" s="393">
        <v>0.83863955261445078</v>
      </c>
    </row>
    <row r="18" spans="2:17" s="390" customFormat="1" ht="15" x14ac:dyDescent="0.25">
      <c r="B18" s="390" t="s">
        <v>8</v>
      </c>
      <c r="C18" s="392">
        <v>5141</v>
      </c>
      <c r="D18" s="392">
        <v>4488</v>
      </c>
      <c r="E18" s="392">
        <v>653</v>
      </c>
      <c r="F18" s="393">
        <v>0.87298191013421511</v>
      </c>
      <c r="G18" s="393">
        <v>0.12701808986578486</v>
      </c>
      <c r="I18" s="391">
        <v>9</v>
      </c>
      <c r="J18" s="391">
        <v>6</v>
      </c>
      <c r="K18" s="391">
        <v>17</v>
      </c>
      <c r="L18" s="390" t="s">
        <v>47</v>
      </c>
      <c r="M18" s="392">
        <v>6356</v>
      </c>
      <c r="N18" s="392">
        <v>425</v>
      </c>
      <c r="O18" s="393">
        <v>0.93732487833652856</v>
      </c>
      <c r="P18" s="393">
        <v>6.2675121663471459E-2</v>
      </c>
      <c r="Q18" s="393">
        <v>0.83863955261445078</v>
      </c>
    </row>
    <row r="19" spans="2:17" s="390" customFormat="1" ht="15" x14ac:dyDescent="0.25">
      <c r="B19" s="390" t="s">
        <v>43</v>
      </c>
      <c r="C19" s="392">
        <v>27946</v>
      </c>
      <c r="D19" s="392">
        <v>26153</v>
      </c>
      <c r="E19" s="392">
        <v>1793</v>
      </c>
      <c r="F19" s="393">
        <v>0.93584054963143204</v>
      </c>
      <c r="G19" s="393">
        <v>6.4159450368567947E-2</v>
      </c>
      <c r="I19" s="391">
        <v>7</v>
      </c>
      <c r="J19" s="391">
        <v>7</v>
      </c>
      <c r="K19" s="391">
        <v>7</v>
      </c>
      <c r="L19" s="390" t="s">
        <v>43</v>
      </c>
      <c r="M19" s="392">
        <v>26153</v>
      </c>
      <c r="N19" s="392">
        <v>1793</v>
      </c>
      <c r="O19" s="393">
        <v>0.93584054963143204</v>
      </c>
      <c r="P19" s="393">
        <v>6.4159450368567947E-2</v>
      </c>
      <c r="Q19" s="393">
        <v>0.83863955261445078</v>
      </c>
    </row>
    <row r="20" spans="2:17" s="390" customFormat="1" ht="15" x14ac:dyDescent="0.25">
      <c r="B20" s="390" t="s">
        <v>7</v>
      </c>
      <c r="C20" s="392">
        <v>46996</v>
      </c>
      <c r="D20" s="392">
        <v>46932</v>
      </c>
      <c r="E20" s="392">
        <v>64</v>
      </c>
      <c r="F20" s="393">
        <v>0.99863818197293386</v>
      </c>
      <c r="G20" s="393">
        <v>1.3618180270661333E-3</v>
      </c>
      <c r="I20" s="391">
        <v>1</v>
      </c>
      <c r="J20" s="391">
        <v>8</v>
      </c>
      <c r="K20" s="391">
        <v>14</v>
      </c>
      <c r="L20" s="390" t="s">
        <v>45</v>
      </c>
      <c r="M20" s="392">
        <v>50978</v>
      </c>
      <c r="N20" s="392">
        <v>4467</v>
      </c>
      <c r="O20" s="393">
        <v>0.91943367300928847</v>
      </c>
      <c r="P20" s="393">
        <v>8.056632699071152E-2</v>
      </c>
      <c r="Q20" s="393">
        <v>0.83863955261445078</v>
      </c>
    </row>
    <row r="21" spans="2:17" s="390" customFormat="1" ht="15" x14ac:dyDescent="0.25">
      <c r="B21" s="390" t="s">
        <v>44</v>
      </c>
      <c r="C21" s="392">
        <v>104690</v>
      </c>
      <c r="D21" s="392">
        <v>76053</v>
      </c>
      <c r="E21" s="392">
        <v>28637</v>
      </c>
      <c r="F21" s="393">
        <v>0.72645906963415796</v>
      </c>
      <c r="G21" s="393">
        <v>0.27354093036584198</v>
      </c>
      <c r="I21" s="391">
        <v>20</v>
      </c>
      <c r="J21" s="391">
        <v>9</v>
      </c>
      <c r="K21" s="391">
        <v>6</v>
      </c>
      <c r="L21" s="390" t="s">
        <v>8</v>
      </c>
      <c r="M21" s="392">
        <v>4488</v>
      </c>
      <c r="N21" s="392">
        <v>653</v>
      </c>
      <c r="O21" s="393">
        <v>0.87298191013421511</v>
      </c>
      <c r="P21" s="393">
        <v>0.12701808986578486</v>
      </c>
      <c r="Q21" s="393">
        <v>0.83863955261445078</v>
      </c>
    </row>
    <row r="22" spans="2:17" s="390" customFormat="1" ht="15" x14ac:dyDescent="0.25">
      <c r="B22" s="390" t="s">
        <v>42</v>
      </c>
      <c r="C22" s="392">
        <v>592</v>
      </c>
      <c r="D22" s="392">
        <v>571</v>
      </c>
      <c r="E22" s="392">
        <v>21</v>
      </c>
      <c r="F22" s="393">
        <v>0.96452702702702697</v>
      </c>
      <c r="G22" s="393">
        <v>3.5472972972972971E-2</v>
      </c>
      <c r="I22" s="391">
        <v>3</v>
      </c>
      <c r="J22" s="391">
        <v>10</v>
      </c>
      <c r="K22" s="391">
        <v>11</v>
      </c>
      <c r="L22" s="390" t="s">
        <v>6</v>
      </c>
      <c r="M22" s="392">
        <v>46574</v>
      </c>
      <c r="N22" s="392">
        <v>7398</v>
      </c>
      <c r="O22" s="393">
        <v>0.86292892610983474</v>
      </c>
      <c r="P22" s="393">
        <v>0.13707107389016526</v>
      </c>
      <c r="Q22" s="393">
        <v>0.83863955261445078</v>
      </c>
    </row>
    <row r="23" spans="2:17" s="390" customFormat="1" ht="15" x14ac:dyDescent="0.25">
      <c r="B23" s="390" t="s">
        <v>6</v>
      </c>
      <c r="C23" s="392">
        <v>53972</v>
      </c>
      <c r="D23" s="392">
        <v>46574</v>
      </c>
      <c r="E23" s="392">
        <v>7398</v>
      </c>
      <c r="F23" s="393">
        <v>0.86292892610983474</v>
      </c>
      <c r="G23" s="393">
        <v>0.13707107389016526</v>
      </c>
      <c r="I23" s="391">
        <v>10</v>
      </c>
      <c r="J23" s="391">
        <v>11</v>
      </c>
      <c r="K23" s="391">
        <v>5</v>
      </c>
      <c r="L23" s="390" t="s">
        <v>9</v>
      </c>
      <c r="M23" s="392">
        <v>12632</v>
      </c>
      <c r="N23" s="392">
        <v>2135</v>
      </c>
      <c r="O23" s="393">
        <v>0.85542087086070295</v>
      </c>
      <c r="P23" s="393">
        <v>0.14457912913929707</v>
      </c>
      <c r="Q23" s="393">
        <v>0.83863955261445078</v>
      </c>
    </row>
    <row r="24" spans="2:17" s="390" customFormat="1" ht="15" x14ac:dyDescent="0.25">
      <c r="B24" s="390" t="s">
        <v>5</v>
      </c>
      <c r="C24" s="392">
        <v>14180</v>
      </c>
      <c r="D24" s="392">
        <v>11236</v>
      </c>
      <c r="E24" s="392">
        <v>2944</v>
      </c>
      <c r="F24" s="393">
        <v>0.79238363892806774</v>
      </c>
      <c r="G24" s="393">
        <v>0.20761636107193229</v>
      </c>
      <c r="I24" s="391">
        <v>14</v>
      </c>
      <c r="J24" s="391">
        <v>12</v>
      </c>
      <c r="K24" s="391">
        <v>4</v>
      </c>
      <c r="L24" s="390" t="s">
        <v>41</v>
      </c>
      <c r="M24" s="392">
        <v>11556</v>
      </c>
      <c r="N24" s="392">
        <v>2214</v>
      </c>
      <c r="O24" s="393">
        <v>0.83921568627450982</v>
      </c>
      <c r="P24" s="393">
        <v>0.16078431372549021</v>
      </c>
      <c r="Q24" s="393">
        <v>0.83863955261445078</v>
      </c>
    </row>
    <row r="25" spans="2:17" s="390" customFormat="1" ht="15" x14ac:dyDescent="0.25">
      <c r="B25" s="390" t="s">
        <v>38</v>
      </c>
      <c r="C25" s="392">
        <v>22974</v>
      </c>
      <c r="D25" s="392">
        <v>21572</v>
      </c>
      <c r="E25" s="392">
        <v>1402</v>
      </c>
      <c r="F25" s="393">
        <v>0.93897449290502311</v>
      </c>
      <c r="G25" s="393">
        <v>6.1025507094976929E-2</v>
      </c>
      <c r="I25" s="391">
        <v>5</v>
      </c>
      <c r="J25" s="391">
        <v>13</v>
      </c>
      <c r="K25" s="391">
        <v>20</v>
      </c>
      <c r="L25" s="390" t="s">
        <v>114</v>
      </c>
      <c r="M25" s="392">
        <v>454837</v>
      </c>
      <c r="N25" s="392">
        <v>87514</v>
      </c>
      <c r="O25" s="393">
        <v>0.83863955261445078</v>
      </c>
      <c r="P25" s="393">
        <v>0.16136044738554922</v>
      </c>
      <c r="Q25" s="393">
        <v>0.83863955261445078</v>
      </c>
    </row>
    <row r="26" spans="2:17" s="390" customFormat="1" ht="15" x14ac:dyDescent="0.25">
      <c r="B26" s="390" t="s">
        <v>45</v>
      </c>
      <c r="C26" s="392">
        <v>55445</v>
      </c>
      <c r="D26" s="392">
        <v>50978</v>
      </c>
      <c r="E26" s="392">
        <v>4467</v>
      </c>
      <c r="F26" s="393">
        <v>0.91943367300928847</v>
      </c>
      <c r="G26" s="393">
        <v>8.056632699071152E-2</v>
      </c>
      <c r="I26" s="391">
        <v>8</v>
      </c>
      <c r="J26" s="391">
        <v>14</v>
      </c>
      <c r="K26" s="391">
        <v>12</v>
      </c>
      <c r="L26" s="390" t="s">
        <v>5</v>
      </c>
      <c r="M26" s="392">
        <v>11236</v>
      </c>
      <c r="N26" s="392">
        <v>2944</v>
      </c>
      <c r="O26" s="393">
        <v>0.79238363892806774</v>
      </c>
      <c r="P26" s="393">
        <v>0.20761636107193229</v>
      </c>
      <c r="Q26" s="393">
        <v>0.83863955261445078</v>
      </c>
    </row>
    <row r="27" spans="2:17" s="390" customFormat="1" ht="15" x14ac:dyDescent="0.25">
      <c r="B27" s="390" t="s">
        <v>50</v>
      </c>
      <c r="C27" s="392">
        <v>535</v>
      </c>
      <c r="D27" s="392">
        <v>416</v>
      </c>
      <c r="E27" s="392">
        <v>119</v>
      </c>
      <c r="F27" s="393">
        <v>0.77757009345794392</v>
      </c>
      <c r="G27" s="393">
        <v>0.22242990654205608</v>
      </c>
      <c r="I27" s="391">
        <v>16</v>
      </c>
      <c r="J27" s="391">
        <v>15</v>
      </c>
      <c r="K27" s="391">
        <v>16</v>
      </c>
      <c r="L27" s="390" t="s">
        <v>46</v>
      </c>
      <c r="M27" s="392">
        <v>11074</v>
      </c>
      <c r="N27" s="392">
        <v>3056</v>
      </c>
      <c r="O27" s="393">
        <v>0.78372257607926399</v>
      </c>
      <c r="P27" s="393">
        <v>0.21627742392073601</v>
      </c>
      <c r="Q27" s="393">
        <v>0.83863955261445078</v>
      </c>
    </row>
    <row r="28" spans="2:17" s="390" customFormat="1" ht="15" x14ac:dyDescent="0.25">
      <c r="B28" s="390" t="s">
        <v>46</v>
      </c>
      <c r="C28" s="392">
        <v>14130</v>
      </c>
      <c r="D28" s="392">
        <v>11074</v>
      </c>
      <c r="E28" s="392">
        <v>3056</v>
      </c>
      <c r="F28" s="393">
        <v>0.78372257607926399</v>
      </c>
      <c r="G28" s="393">
        <v>0.21627742392073601</v>
      </c>
      <c r="I28" s="391">
        <v>15</v>
      </c>
      <c r="J28" s="391">
        <v>16</v>
      </c>
      <c r="K28" s="391">
        <v>15</v>
      </c>
      <c r="L28" s="390" t="s">
        <v>50</v>
      </c>
      <c r="M28" s="392">
        <v>416</v>
      </c>
      <c r="N28" s="392">
        <v>119</v>
      </c>
      <c r="O28" s="393">
        <v>0.77757009345794392</v>
      </c>
      <c r="P28" s="393">
        <v>0.22242990654205608</v>
      </c>
      <c r="Q28" s="393">
        <v>0.83863955261445078</v>
      </c>
    </row>
    <row r="29" spans="2:17" s="390" customFormat="1" ht="15" x14ac:dyDescent="0.25">
      <c r="B29" s="390" t="s">
        <v>47</v>
      </c>
      <c r="C29" s="392">
        <v>6781</v>
      </c>
      <c r="D29" s="392">
        <v>6356</v>
      </c>
      <c r="E29" s="392">
        <v>425</v>
      </c>
      <c r="F29" s="393">
        <v>0.93732487833652856</v>
      </c>
      <c r="G29" s="393">
        <v>6.2675121663471459E-2</v>
      </c>
      <c r="I29" s="391">
        <v>6</v>
      </c>
      <c r="J29" s="391">
        <v>17</v>
      </c>
      <c r="K29" s="391">
        <v>19</v>
      </c>
      <c r="L29" s="390" t="s">
        <v>49</v>
      </c>
      <c r="M29" s="392">
        <v>2866</v>
      </c>
      <c r="N29" s="392">
        <v>845</v>
      </c>
      <c r="O29" s="393">
        <v>0.77229857181352735</v>
      </c>
      <c r="P29" s="393">
        <v>0.22770142818647265</v>
      </c>
      <c r="Q29" s="393">
        <v>0.83863955261445078</v>
      </c>
    </row>
    <row r="30" spans="2:17" s="390" customFormat="1" ht="15" x14ac:dyDescent="0.25">
      <c r="B30" s="390" t="s">
        <v>48</v>
      </c>
      <c r="C30" s="392">
        <v>35968</v>
      </c>
      <c r="D30" s="392">
        <v>27313</v>
      </c>
      <c r="E30" s="392">
        <v>8655</v>
      </c>
      <c r="F30" s="393">
        <v>0.75936943950177938</v>
      </c>
      <c r="G30" s="393">
        <v>0.24063056049822065</v>
      </c>
      <c r="I30" s="391">
        <v>19</v>
      </c>
      <c r="J30" s="391">
        <v>18</v>
      </c>
      <c r="K30" s="391">
        <v>1</v>
      </c>
      <c r="L30" s="390" t="s">
        <v>11</v>
      </c>
      <c r="M30" s="392">
        <v>71675</v>
      </c>
      <c r="N30" s="392">
        <v>21756</v>
      </c>
      <c r="O30" s="393">
        <v>0.76714366751934582</v>
      </c>
      <c r="P30" s="393">
        <v>0.23285633248065418</v>
      </c>
      <c r="Q30" s="393">
        <v>0.83863955261445078</v>
      </c>
    </row>
    <row r="31" spans="2:17" s="390" customFormat="1" ht="15" x14ac:dyDescent="0.25">
      <c r="B31" s="390" t="s">
        <v>49</v>
      </c>
      <c r="C31" s="392">
        <v>3711</v>
      </c>
      <c r="D31" s="392">
        <v>2866</v>
      </c>
      <c r="E31" s="392">
        <v>845</v>
      </c>
      <c r="F31" s="393">
        <v>0.77229857181352735</v>
      </c>
      <c r="G31" s="393">
        <v>0.22770142818647265</v>
      </c>
      <c r="I31" s="391">
        <v>17</v>
      </c>
      <c r="J31" s="391">
        <v>19</v>
      </c>
      <c r="K31" s="391">
        <v>18</v>
      </c>
      <c r="L31" s="390" t="s">
        <v>48</v>
      </c>
      <c r="M31" s="392">
        <v>27313</v>
      </c>
      <c r="N31" s="392">
        <v>8655</v>
      </c>
      <c r="O31" s="393">
        <v>0.75936943950177938</v>
      </c>
      <c r="P31" s="393">
        <v>0.24063056049822065</v>
      </c>
      <c r="Q31" s="393">
        <v>0.83863955261445078</v>
      </c>
    </row>
    <row r="32" spans="2:17" s="390" customFormat="1" ht="15" x14ac:dyDescent="0.25">
      <c r="B32" s="394" t="s">
        <v>114</v>
      </c>
      <c r="C32" s="395">
        <v>542351</v>
      </c>
      <c r="D32" s="395">
        <v>454837</v>
      </c>
      <c r="E32" s="395">
        <v>87514</v>
      </c>
      <c r="F32" s="396">
        <v>0.83863955261445078</v>
      </c>
      <c r="G32" s="396">
        <v>0.16136044738554922</v>
      </c>
      <c r="I32" s="391">
        <v>13</v>
      </c>
      <c r="J32" s="391">
        <v>20</v>
      </c>
      <c r="K32" s="391">
        <v>9</v>
      </c>
      <c r="L32" s="390" t="s">
        <v>44</v>
      </c>
      <c r="M32" s="392">
        <v>76053</v>
      </c>
      <c r="N32" s="392">
        <v>28637</v>
      </c>
      <c r="O32" s="393">
        <v>0.72645906963415796</v>
      </c>
      <c r="P32" s="393">
        <v>0.27354093036584198</v>
      </c>
      <c r="Q32" s="393">
        <v>0.83863955261445078</v>
      </c>
    </row>
    <row r="33" spans="9:16" s="390" customFormat="1" ht="15" x14ac:dyDescent="0.25">
      <c r="I33" s="391"/>
      <c r="J33" s="391"/>
      <c r="K33" s="391"/>
      <c r="M33" s="392"/>
      <c r="N33" s="392"/>
      <c r="O33" s="393"/>
      <c r="P33" s="393"/>
    </row>
    <row r="34" spans="9:16" s="356"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5"/>
  <sheetViews>
    <sheetView zoomScale="80" zoomScaleNormal="80" workbookViewId="0">
      <selection activeCell="Q29" sqref="Q29"/>
    </sheetView>
  </sheetViews>
  <sheetFormatPr baseColWidth="10" defaultColWidth="11.42578125" defaultRowHeight="12.75" x14ac:dyDescent="0.2"/>
  <cols>
    <col min="1" max="1" width="4.42578125" style="478" customWidth="1"/>
    <col min="2" max="2" width="28.7109375" style="478" customWidth="1"/>
    <col min="3" max="3" width="0.5703125" style="478" customWidth="1"/>
    <col min="4" max="4" width="13.42578125" style="478" customWidth="1"/>
    <col min="5" max="5" width="0.5703125" style="478" customWidth="1"/>
    <col min="6" max="6" width="13.42578125" style="478" customWidth="1"/>
    <col min="7" max="7" width="10.42578125" style="478" customWidth="1"/>
    <col min="8" max="8" width="0.7109375" style="478" customWidth="1"/>
    <col min="9" max="9" width="11.140625" style="478" customWidth="1"/>
    <col min="10" max="10" width="10.42578125" style="478" customWidth="1"/>
    <col min="11" max="11" width="0.7109375" style="478" customWidth="1"/>
    <col min="12" max="12" width="9.5703125" style="478" customWidth="1"/>
    <col min="13" max="13" width="11.42578125" style="478"/>
    <col min="14" max="14" width="9.5703125" style="478" customWidth="1"/>
    <col min="15" max="15" width="11.42578125" style="478"/>
    <col min="16" max="16" width="9.5703125" style="478" customWidth="1"/>
    <col min="17" max="16384" width="11.42578125" style="478"/>
  </cols>
  <sheetData>
    <row r="2" spans="1:19" s="633" customFormat="1" ht="15" x14ac:dyDescent="0.2">
      <c r="B2" s="1223"/>
      <c r="C2" s="1223"/>
      <c r="D2" s="808"/>
      <c r="E2" s="809"/>
      <c r="F2" s="810"/>
      <c r="G2" s="809"/>
    </row>
    <row r="3" spans="1:19" s="633" customFormat="1" ht="38.25" customHeight="1" x14ac:dyDescent="0.2">
      <c r="B3" s="810"/>
      <c r="C3" s="810"/>
      <c r="D3" s="810"/>
      <c r="E3" s="809"/>
      <c r="F3" s="810"/>
      <c r="G3" s="809"/>
    </row>
    <row r="4" spans="1:19" s="635" customFormat="1" ht="37.5" customHeight="1" x14ac:dyDescent="0.2">
      <c r="B4" s="1235" t="s">
        <v>348</v>
      </c>
      <c r="C4" s="1235"/>
      <c r="D4" s="1235"/>
      <c r="E4" s="1235"/>
      <c r="F4" s="1235"/>
      <c r="G4" s="1235"/>
      <c r="H4" s="1235"/>
      <c r="I4" s="1235"/>
      <c r="J4" s="1235"/>
      <c r="K4" s="1235"/>
      <c r="L4" s="1235"/>
      <c r="M4" s="1235"/>
      <c r="N4" s="1235"/>
      <c r="O4" s="1235"/>
      <c r="P4" s="1235"/>
      <c r="Q4" s="1235"/>
    </row>
    <row r="5" spans="1:19" s="811" customFormat="1" ht="18" x14ac:dyDescent="0.2">
      <c r="B5" s="1049" t="str">
        <f>porsaad!B6</f>
        <v>Situación a 30 de noviembre de 2023</v>
      </c>
      <c r="C5" s="1049"/>
      <c r="D5" s="1049"/>
      <c r="E5" s="1049"/>
      <c r="F5" s="1049"/>
      <c r="G5" s="1049"/>
      <c r="H5" s="1049"/>
      <c r="I5" s="1049"/>
      <c r="J5" s="1049"/>
      <c r="K5" s="1049"/>
      <c r="L5" s="1049"/>
      <c r="M5" s="1049"/>
      <c r="N5" s="1049"/>
      <c r="O5" s="1049"/>
      <c r="P5" s="1049"/>
    </row>
    <row r="6" spans="1:19" s="635" customFormat="1" ht="6" customHeight="1" x14ac:dyDescent="0.2">
      <c r="D6" s="812"/>
      <c r="E6" s="812"/>
      <c r="F6" s="812"/>
      <c r="G6" s="812"/>
    </row>
    <row r="7" spans="1:19" s="816" customFormat="1" ht="12.75" customHeight="1" x14ac:dyDescent="0.2">
      <c r="A7" s="813"/>
      <c r="B7" s="1224" t="s">
        <v>15</v>
      </c>
      <c r="C7" s="814"/>
      <c r="D7" s="1227" t="s">
        <v>285</v>
      </c>
      <c r="E7" s="815"/>
      <c r="F7" s="1229" t="s">
        <v>477</v>
      </c>
      <c r="G7" s="1230"/>
      <c r="I7" s="1229" t="s">
        <v>286</v>
      </c>
      <c r="J7" s="1233"/>
      <c r="K7" s="956"/>
      <c r="L7" s="956"/>
      <c r="M7" s="956"/>
      <c r="N7" s="956"/>
      <c r="O7" s="956"/>
      <c r="P7" s="956"/>
      <c r="Q7" s="957"/>
    </row>
    <row r="8" spans="1:19" s="816" customFormat="1" ht="15" customHeight="1" x14ac:dyDescent="0.2">
      <c r="A8" s="813"/>
      <c r="B8" s="1225"/>
      <c r="C8" s="814"/>
      <c r="D8" s="1228"/>
      <c r="E8" s="815"/>
      <c r="F8" s="1231"/>
      <c r="G8" s="1232"/>
      <c r="I8" s="1231"/>
      <c r="J8" s="1234"/>
      <c r="K8" s="958"/>
      <c r="L8" s="1213" t="s">
        <v>141</v>
      </c>
      <c r="M8" s="1214"/>
      <c r="N8" s="1217" t="s">
        <v>142</v>
      </c>
      <c r="O8" s="1218"/>
      <c r="P8" s="1218"/>
      <c r="Q8" s="1219"/>
    </row>
    <row r="9" spans="1:19" s="816" customFormat="1" ht="44.25" customHeight="1" x14ac:dyDescent="0.2">
      <c r="A9" s="813"/>
      <c r="B9" s="1225"/>
      <c r="C9" s="814"/>
      <c r="D9" s="1228"/>
      <c r="E9" s="815"/>
      <c r="F9" s="1231"/>
      <c r="G9" s="1232"/>
      <c r="I9" s="1231"/>
      <c r="J9" s="1234"/>
      <c r="K9" s="958"/>
      <c r="L9" s="1215"/>
      <c r="M9" s="1216"/>
      <c r="N9" s="1217" t="s">
        <v>483</v>
      </c>
      <c r="O9" s="1219"/>
      <c r="P9" s="1217" t="s">
        <v>484</v>
      </c>
      <c r="Q9" s="1219"/>
    </row>
    <row r="10" spans="1:19" s="818" customFormat="1" ht="56.25" x14ac:dyDescent="0.2">
      <c r="A10" s="817"/>
      <c r="B10" s="1226"/>
      <c r="D10" s="819" t="s">
        <v>12</v>
      </c>
      <c r="E10" s="820"/>
      <c r="F10" s="821" t="s">
        <v>12</v>
      </c>
      <c r="G10" s="822" t="s">
        <v>287</v>
      </c>
      <c r="I10" s="821" t="s">
        <v>12</v>
      </c>
      <c r="J10" s="959" t="s">
        <v>287</v>
      </c>
      <c r="K10" s="960"/>
      <c r="L10" s="961" t="s">
        <v>12</v>
      </c>
      <c r="M10" s="962" t="s">
        <v>485</v>
      </c>
      <c r="N10" s="963" t="s">
        <v>12</v>
      </c>
      <c r="O10" s="962" t="s">
        <v>485</v>
      </c>
      <c r="P10" s="963" t="s">
        <v>12</v>
      </c>
      <c r="Q10" s="962" t="s">
        <v>485</v>
      </c>
    </row>
    <row r="11" spans="1:19" s="825" customFormat="1" ht="9" customHeight="1" x14ac:dyDescent="0.2">
      <c r="A11" s="823"/>
      <c r="B11" s="824"/>
      <c r="D11" s="826"/>
      <c r="E11" s="824"/>
      <c r="F11" s="826"/>
      <c r="G11" s="824"/>
      <c r="I11" s="824"/>
      <c r="J11" s="824"/>
    </row>
    <row r="12" spans="1:19" s="829" customFormat="1" x14ac:dyDescent="0.2">
      <c r="A12" s="827"/>
      <c r="B12" s="828" t="s">
        <v>11</v>
      </c>
      <c r="D12" s="976">
        <f>'41benpresaad'!D10</f>
        <v>281863</v>
      </c>
      <c r="E12" s="830">
        <v>53364</v>
      </c>
      <c r="F12" s="968">
        <f>D12-I12</f>
        <v>281229</v>
      </c>
      <c r="G12" s="969">
        <f>F12*100/D12</f>
        <v>99.7750680295037</v>
      </c>
      <c r="I12" s="968">
        <f>L12+N12+P12</f>
        <v>634</v>
      </c>
      <c r="J12" s="969">
        <f t="shared" ref="J12:J29" si="0">I12*100/D12</f>
        <v>0.22493197049630495</v>
      </c>
      <c r="L12" s="968">
        <v>0</v>
      </c>
      <c r="M12" s="964">
        <f>L12/$I12*100</f>
        <v>0</v>
      </c>
      <c r="N12" s="968">
        <v>236</v>
      </c>
      <c r="O12" s="623">
        <f>N12/$I12*100</f>
        <v>37.223974763406943</v>
      </c>
      <c r="P12" s="968">
        <v>398</v>
      </c>
      <c r="Q12" s="623">
        <f>P12/$I12*100</f>
        <v>62.776025236593057</v>
      </c>
      <c r="R12" s="992"/>
      <c r="S12" s="992"/>
    </row>
    <row r="13" spans="1:19" s="829" customFormat="1" x14ac:dyDescent="0.2">
      <c r="A13" s="827"/>
      <c r="B13" s="831" t="s">
        <v>10</v>
      </c>
      <c r="D13" s="977">
        <f>'41benpresaad'!D11</f>
        <v>40121</v>
      </c>
      <c r="E13" s="830">
        <v>5161</v>
      </c>
      <c r="F13" s="970">
        <f t="shared" ref="F13:F29" si="1">D13-I13</f>
        <v>39437</v>
      </c>
      <c r="G13" s="971">
        <f t="shared" ref="G13:G29" si="2">F13*100/D13</f>
        <v>98.295157149622398</v>
      </c>
      <c r="I13" s="970">
        <f t="shared" ref="I13:I29" si="3">L13+N13+P13</f>
        <v>684</v>
      </c>
      <c r="J13" s="971">
        <f t="shared" si="0"/>
        <v>1.7048428503776076</v>
      </c>
      <c r="L13" s="970">
        <v>0</v>
      </c>
      <c r="M13" s="965">
        <f>L13/$I13*100</f>
        <v>0</v>
      </c>
      <c r="N13" s="970">
        <v>403</v>
      </c>
      <c r="O13" s="624">
        <f>N13/$I13*100</f>
        <v>58.918128654970758</v>
      </c>
      <c r="P13" s="970">
        <v>281</v>
      </c>
      <c r="Q13" s="624">
        <f>P13/$I13*100</f>
        <v>41.081871345029242</v>
      </c>
      <c r="R13" s="992"/>
      <c r="S13" s="992"/>
    </row>
    <row r="14" spans="1:19" s="829" customFormat="1" x14ac:dyDescent="0.2">
      <c r="A14" s="827"/>
      <c r="B14" s="831" t="s">
        <v>40</v>
      </c>
      <c r="D14" s="977">
        <f>'41benpresaad'!D12</f>
        <v>30849</v>
      </c>
      <c r="E14" s="830">
        <v>3593</v>
      </c>
      <c r="F14" s="970">
        <f t="shared" si="1"/>
        <v>29939</v>
      </c>
      <c r="G14" s="971">
        <f t="shared" si="2"/>
        <v>97.050147492625371</v>
      </c>
      <c r="I14" s="970">
        <f t="shared" si="3"/>
        <v>910</v>
      </c>
      <c r="J14" s="971">
        <f t="shared" si="0"/>
        <v>2.9498525073746311</v>
      </c>
      <c r="L14" s="970">
        <v>2</v>
      </c>
      <c r="M14" s="965">
        <f>L14/$I14*100</f>
        <v>0.21978021978021978</v>
      </c>
      <c r="N14" s="970">
        <v>264</v>
      </c>
      <c r="O14" s="624">
        <f>N14/$I14*100</f>
        <v>29.010989010989015</v>
      </c>
      <c r="P14" s="970">
        <v>644</v>
      </c>
      <c r="Q14" s="624">
        <f>P14/$I14*100</f>
        <v>70.769230769230774</v>
      </c>
      <c r="R14" s="992"/>
      <c r="S14" s="992"/>
    </row>
    <row r="15" spans="1:19" s="829" customFormat="1" x14ac:dyDescent="0.2">
      <c r="A15" s="827"/>
      <c r="B15" s="831" t="s">
        <v>41</v>
      </c>
      <c r="D15" s="977">
        <f>'41benpresaad'!D13</f>
        <v>29118</v>
      </c>
      <c r="E15" s="830">
        <v>2742</v>
      </c>
      <c r="F15" s="970">
        <f t="shared" si="1"/>
        <v>29118</v>
      </c>
      <c r="G15" s="971">
        <f t="shared" si="2"/>
        <v>100</v>
      </c>
      <c r="I15" s="970">
        <f t="shared" si="3"/>
        <v>0</v>
      </c>
      <c r="J15" s="971">
        <f t="shared" si="0"/>
        <v>0</v>
      </c>
      <c r="L15" s="970">
        <v>0</v>
      </c>
      <c r="M15" s="965" t="s">
        <v>375</v>
      </c>
      <c r="N15" s="970">
        <v>0</v>
      </c>
      <c r="O15" s="624" t="s">
        <v>375</v>
      </c>
      <c r="P15" s="970">
        <v>0</v>
      </c>
      <c r="Q15" s="624" t="s">
        <v>375</v>
      </c>
      <c r="R15" s="992"/>
      <c r="S15" s="992"/>
    </row>
    <row r="16" spans="1:19" s="829" customFormat="1" x14ac:dyDescent="0.2">
      <c r="A16" s="827"/>
      <c r="B16" s="831" t="s">
        <v>9</v>
      </c>
      <c r="D16" s="977">
        <f>'41benpresaad'!D14</f>
        <v>40343</v>
      </c>
      <c r="E16" s="830">
        <v>7296</v>
      </c>
      <c r="F16" s="970">
        <f t="shared" si="1"/>
        <v>33950</v>
      </c>
      <c r="G16" s="971">
        <f t="shared" si="2"/>
        <v>84.15338472597476</v>
      </c>
      <c r="I16" s="970">
        <f t="shared" si="3"/>
        <v>6393</v>
      </c>
      <c r="J16" s="971">
        <f t="shared" si="0"/>
        <v>15.846615274025234</v>
      </c>
      <c r="L16" s="970">
        <v>3</v>
      </c>
      <c r="M16" s="965">
        <f>L16/$I16*100</f>
        <v>4.6926325668700142E-2</v>
      </c>
      <c r="N16" s="970">
        <v>2233</v>
      </c>
      <c r="O16" s="624">
        <f>N16/$I16*100</f>
        <v>34.928828406069137</v>
      </c>
      <c r="P16" s="970">
        <v>4157</v>
      </c>
      <c r="Q16" s="624">
        <f>P16/$I16*100</f>
        <v>65.024245268262163</v>
      </c>
      <c r="R16" s="992"/>
      <c r="S16" s="992"/>
    </row>
    <row r="17" spans="1:19" s="829" customFormat="1" x14ac:dyDescent="0.2">
      <c r="A17" s="827"/>
      <c r="B17" s="831" t="s">
        <v>8</v>
      </c>
      <c r="D17" s="977">
        <f>'41benpresaad'!D15</f>
        <v>17282</v>
      </c>
      <c r="E17" s="830">
        <v>3462</v>
      </c>
      <c r="F17" s="970">
        <f t="shared" si="1"/>
        <v>17282</v>
      </c>
      <c r="G17" s="971">
        <f t="shared" si="2"/>
        <v>100</v>
      </c>
      <c r="I17" s="970">
        <f t="shared" si="3"/>
        <v>0</v>
      </c>
      <c r="J17" s="971">
        <f t="shared" si="0"/>
        <v>0</v>
      </c>
      <c r="L17" s="970">
        <v>0</v>
      </c>
      <c r="M17" s="965" t="s">
        <v>375</v>
      </c>
      <c r="N17" s="970">
        <v>0</v>
      </c>
      <c r="O17" s="624" t="s">
        <v>375</v>
      </c>
      <c r="P17" s="970">
        <v>0</v>
      </c>
      <c r="Q17" s="624" t="s">
        <v>375</v>
      </c>
      <c r="R17" s="992"/>
      <c r="S17" s="992"/>
    </row>
    <row r="18" spans="1:19" s="829" customFormat="1" x14ac:dyDescent="0.2">
      <c r="A18" s="827"/>
      <c r="B18" s="831" t="s">
        <v>7</v>
      </c>
      <c r="D18" s="977">
        <f>'41benpresaad'!D16</f>
        <v>121749</v>
      </c>
      <c r="E18" s="830">
        <v>14325</v>
      </c>
      <c r="F18" s="970">
        <f t="shared" si="1"/>
        <v>112791</v>
      </c>
      <c r="G18" s="971">
        <f t="shared" si="2"/>
        <v>92.642239361308924</v>
      </c>
      <c r="I18" s="970">
        <f t="shared" si="3"/>
        <v>8958</v>
      </c>
      <c r="J18" s="971">
        <f>I18*100/D18</f>
        <v>7.3577606386910777</v>
      </c>
      <c r="L18" s="970">
        <v>5984</v>
      </c>
      <c r="M18" s="965">
        <f>L18/$I18*100</f>
        <v>66.800625139540074</v>
      </c>
      <c r="N18" s="970">
        <v>2974</v>
      </c>
      <c r="O18" s="624">
        <f>N18/$I18*100</f>
        <v>33.199374860459926</v>
      </c>
      <c r="P18" s="970">
        <v>0</v>
      </c>
      <c r="Q18" s="624">
        <f>P18/$I18*100</f>
        <v>0</v>
      </c>
      <c r="R18" s="992"/>
      <c r="S18" s="992"/>
    </row>
    <row r="19" spans="1:19" s="829" customFormat="1" x14ac:dyDescent="0.2">
      <c r="A19" s="827"/>
      <c r="B19" s="831" t="s">
        <v>43</v>
      </c>
      <c r="D19" s="977">
        <f>'41benpresaad'!D17</f>
        <v>71826</v>
      </c>
      <c r="E19" s="830">
        <v>9188</v>
      </c>
      <c r="F19" s="970">
        <f t="shared" si="1"/>
        <v>69712</v>
      </c>
      <c r="G19" s="971">
        <f t="shared" si="2"/>
        <v>97.056776097791882</v>
      </c>
      <c r="I19" s="970">
        <f t="shared" si="3"/>
        <v>2114</v>
      </c>
      <c r="J19" s="971">
        <f t="shared" si="0"/>
        <v>2.9432239022081141</v>
      </c>
      <c r="L19" s="970">
        <v>1</v>
      </c>
      <c r="M19" s="965">
        <f>L19/$I19*100</f>
        <v>4.730368968779565E-2</v>
      </c>
      <c r="N19" s="970">
        <v>839</v>
      </c>
      <c r="O19" s="624">
        <f>N19/$I19*100</f>
        <v>39.68779564806055</v>
      </c>
      <c r="P19" s="970">
        <v>1274</v>
      </c>
      <c r="Q19" s="624">
        <f>P19/$I19*100</f>
        <v>60.264900662251655</v>
      </c>
      <c r="R19" s="992"/>
      <c r="S19" s="992"/>
    </row>
    <row r="20" spans="1:19" s="829" customFormat="1" x14ac:dyDescent="0.2">
      <c r="A20" s="827"/>
      <c r="B20" s="831" t="s">
        <v>44</v>
      </c>
      <c r="D20" s="977">
        <f>'41benpresaad'!D18</f>
        <v>202264</v>
      </c>
      <c r="E20" s="830">
        <v>34612</v>
      </c>
      <c r="F20" s="970">
        <f t="shared" si="1"/>
        <v>202264</v>
      </c>
      <c r="G20" s="971">
        <f t="shared" si="2"/>
        <v>100</v>
      </c>
      <c r="I20" s="970">
        <f t="shared" si="3"/>
        <v>0</v>
      </c>
      <c r="J20" s="971">
        <f t="shared" si="0"/>
        <v>0</v>
      </c>
      <c r="L20" s="970">
        <v>0</v>
      </c>
      <c r="M20" s="965" t="s">
        <v>375</v>
      </c>
      <c r="N20" s="970">
        <v>0</v>
      </c>
      <c r="O20" s="624" t="s">
        <v>375</v>
      </c>
      <c r="P20" s="970">
        <v>0</v>
      </c>
      <c r="Q20" s="624" t="s">
        <v>375</v>
      </c>
      <c r="R20" s="992"/>
      <c r="S20" s="992"/>
    </row>
    <row r="21" spans="1:19" s="829" customFormat="1" x14ac:dyDescent="0.2">
      <c r="A21" s="827"/>
      <c r="B21" s="831" t="s">
        <v>6</v>
      </c>
      <c r="D21" s="977">
        <f>'41benpresaad'!D19</f>
        <v>144169</v>
      </c>
      <c r="E21" s="830">
        <v>13397</v>
      </c>
      <c r="F21" s="970">
        <f t="shared" si="1"/>
        <v>142308</v>
      </c>
      <c r="G21" s="971">
        <f t="shared" si="2"/>
        <v>98.709153840284671</v>
      </c>
      <c r="I21" s="970">
        <f t="shared" si="3"/>
        <v>1861</v>
      </c>
      <c r="J21" s="971">
        <f t="shared" si="0"/>
        <v>1.290846159715334</v>
      </c>
      <c r="L21" s="970">
        <v>81</v>
      </c>
      <c r="M21" s="965">
        <f>L21/$I21*100</f>
        <v>4.3524986566362172</v>
      </c>
      <c r="N21" s="970">
        <v>1260</v>
      </c>
      <c r="O21" s="624">
        <f>N21/$I21*100</f>
        <v>67.705534658785609</v>
      </c>
      <c r="P21" s="970">
        <v>520</v>
      </c>
      <c r="Q21" s="624">
        <f>P21/$I21*100</f>
        <v>27.941966684578183</v>
      </c>
      <c r="R21" s="992"/>
      <c r="S21" s="992"/>
    </row>
    <row r="22" spans="1:19" s="829" customFormat="1" x14ac:dyDescent="0.2">
      <c r="A22" s="827"/>
      <c r="B22" s="831" t="s">
        <v>5</v>
      </c>
      <c r="D22" s="977">
        <f>'41benpresaad'!D20</f>
        <v>35080</v>
      </c>
      <c r="E22" s="830">
        <v>6540</v>
      </c>
      <c r="F22" s="970">
        <f t="shared" si="1"/>
        <v>34805</v>
      </c>
      <c r="G22" s="971">
        <f t="shared" si="2"/>
        <v>99.216077537058155</v>
      </c>
      <c r="I22" s="970">
        <f t="shared" si="3"/>
        <v>275</v>
      </c>
      <c r="J22" s="971">
        <f t="shared" si="0"/>
        <v>0.7839224629418472</v>
      </c>
      <c r="L22" s="970">
        <v>0</v>
      </c>
      <c r="M22" s="965">
        <f>L22/$I22*100</f>
        <v>0</v>
      </c>
      <c r="N22" s="970">
        <v>105</v>
      </c>
      <c r="O22" s="624">
        <f>N22/$I22*100</f>
        <v>38.181818181818187</v>
      </c>
      <c r="P22" s="970">
        <v>170</v>
      </c>
      <c r="Q22" s="624">
        <f>P22/$I22*100</f>
        <v>61.818181818181813</v>
      </c>
      <c r="R22" s="992"/>
      <c r="S22" s="992"/>
    </row>
    <row r="23" spans="1:19" s="829" customFormat="1" x14ac:dyDescent="0.2">
      <c r="A23" s="827"/>
      <c r="B23" s="831" t="s">
        <v>38</v>
      </c>
      <c r="D23" s="977">
        <f>'41benpresaad'!D21</f>
        <v>73482</v>
      </c>
      <c r="E23" s="830">
        <v>13798</v>
      </c>
      <c r="F23" s="970">
        <f t="shared" si="1"/>
        <v>71851</v>
      </c>
      <c r="G23" s="971">
        <f t="shared" si="2"/>
        <v>97.780408807599144</v>
      </c>
      <c r="I23" s="970">
        <f t="shared" si="3"/>
        <v>1631</v>
      </c>
      <c r="J23" s="971">
        <f t="shared" si="0"/>
        <v>2.21959119240086</v>
      </c>
      <c r="L23" s="970">
        <v>23</v>
      </c>
      <c r="M23" s="965">
        <f>L23/$I23*100</f>
        <v>1.4101778050275904</v>
      </c>
      <c r="N23" s="970">
        <v>47</v>
      </c>
      <c r="O23" s="624">
        <f>N23/$I23*100</f>
        <v>2.8816676885346415</v>
      </c>
      <c r="P23" s="970">
        <v>1561</v>
      </c>
      <c r="Q23" s="624">
        <f>P23/$I23*100</f>
        <v>95.708154506437765</v>
      </c>
      <c r="R23" s="992"/>
      <c r="S23" s="992"/>
    </row>
    <row r="24" spans="1:19" s="829" customFormat="1" x14ac:dyDescent="0.2">
      <c r="A24" s="827"/>
      <c r="B24" s="831" t="s">
        <v>45</v>
      </c>
      <c r="D24" s="977">
        <f>'41benpresaad'!D22</f>
        <v>176545</v>
      </c>
      <c r="E24" s="830">
        <v>24812</v>
      </c>
      <c r="F24" s="970">
        <f t="shared" si="1"/>
        <v>176545</v>
      </c>
      <c r="G24" s="971">
        <f t="shared" si="2"/>
        <v>100</v>
      </c>
      <c r="I24" s="970">
        <f t="shared" si="3"/>
        <v>0</v>
      </c>
      <c r="J24" s="971">
        <f t="shared" si="0"/>
        <v>0</v>
      </c>
      <c r="L24" s="970">
        <v>0</v>
      </c>
      <c r="M24" s="965" t="s">
        <v>375</v>
      </c>
      <c r="N24" s="970">
        <v>0</v>
      </c>
      <c r="O24" s="624" t="s">
        <v>375</v>
      </c>
      <c r="P24" s="970">
        <v>0</v>
      </c>
      <c r="Q24" s="624" t="s">
        <v>375</v>
      </c>
      <c r="R24" s="992"/>
      <c r="S24" s="992"/>
    </row>
    <row r="25" spans="1:19" s="829" customFormat="1" x14ac:dyDescent="0.2">
      <c r="A25" s="827"/>
      <c r="B25" s="831" t="s">
        <v>46</v>
      </c>
      <c r="D25" s="977">
        <f>'41benpresaad'!D23</f>
        <v>40250</v>
      </c>
      <c r="E25" s="830">
        <v>10064</v>
      </c>
      <c r="F25" s="970">
        <f t="shared" si="1"/>
        <v>40099</v>
      </c>
      <c r="G25" s="971">
        <f t="shared" si="2"/>
        <v>99.624844720496895</v>
      </c>
      <c r="I25" s="970">
        <f t="shared" si="3"/>
        <v>151</v>
      </c>
      <c r="J25" s="971">
        <f t="shared" si="0"/>
        <v>0.37515527950310557</v>
      </c>
      <c r="L25" s="970">
        <v>0</v>
      </c>
      <c r="M25" s="965">
        <f>L25/$I25*100</f>
        <v>0</v>
      </c>
      <c r="N25" s="970">
        <v>114</v>
      </c>
      <c r="O25" s="624">
        <f>N25/$I25*100</f>
        <v>75.496688741721854</v>
      </c>
      <c r="P25" s="970">
        <v>37</v>
      </c>
      <c r="Q25" s="624">
        <f>P25/$I25*100</f>
        <v>24.503311258278146</v>
      </c>
      <c r="R25" s="992"/>
      <c r="S25" s="992"/>
    </row>
    <row r="26" spans="1:19" s="829" customFormat="1" x14ac:dyDescent="0.2">
      <c r="B26" s="831" t="s">
        <v>47</v>
      </c>
      <c r="D26" s="977">
        <f>'41benpresaad'!D24</f>
        <v>16064</v>
      </c>
      <c r="E26" s="830">
        <v>1275</v>
      </c>
      <c r="F26" s="974">
        <f t="shared" si="1"/>
        <v>16064</v>
      </c>
      <c r="G26" s="971">
        <f t="shared" si="2"/>
        <v>100</v>
      </c>
      <c r="I26" s="974">
        <f t="shared" si="3"/>
        <v>0</v>
      </c>
      <c r="J26" s="971">
        <f t="shared" si="0"/>
        <v>0</v>
      </c>
      <c r="L26" s="974">
        <v>0</v>
      </c>
      <c r="M26" s="965" t="s">
        <v>375</v>
      </c>
      <c r="N26" s="974">
        <v>0</v>
      </c>
      <c r="O26" s="624" t="s">
        <v>375</v>
      </c>
      <c r="P26" s="974">
        <v>0</v>
      </c>
      <c r="Q26" s="624" t="s">
        <v>375</v>
      </c>
      <c r="R26" s="992"/>
      <c r="S26" s="992"/>
    </row>
    <row r="27" spans="1:19" s="829" customFormat="1" x14ac:dyDescent="0.2">
      <c r="B27" s="831" t="s">
        <v>48</v>
      </c>
      <c r="D27" s="978">
        <f>'41benpresaad'!D25</f>
        <v>67169</v>
      </c>
      <c r="E27" s="830">
        <v>8030</v>
      </c>
      <c r="F27" s="974">
        <f t="shared" si="1"/>
        <v>67169</v>
      </c>
      <c r="G27" s="971">
        <f t="shared" si="2"/>
        <v>100</v>
      </c>
      <c r="I27" s="974">
        <f t="shared" si="3"/>
        <v>0</v>
      </c>
      <c r="J27" s="971">
        <f t="shared" si="0"/>
        <v>0</v>
      </c>
      <c r="L27" s="974">
        <v>0</v>
      </c>
      <c r="M27" s="965" t="s">
        <v>375</v>
      </c>
      <c r="N27" s="974">
        <v>0</v>
      </c>
      <c r="O27" s="624" t="s">
        <v>375</v>
      </c>
      <c r="P27" s="974">
        <v>0</v>
      </c>
      <c r="Q27" s="624" t="s">
        <v>375</v>
      </c>
      <c r="R27" s="992"/>
      <c r="S27" s="992"/>
    </row>
    <row r="28" spans="1:19" s="829" customFormat="1" x14ac:dyDescent="0.2">
      <c r="B28" s="831" t="s">
        <v>49</v>
      </c>
      <c r="D28" s="978">
        <f>'41benpresaad'!D26</f>
        <v>9144</v>
      </c>
      <c r="E28" s="832">
        <v>1753</v>
      </c>
      <c r="F28" s="974">
        <f t="shared" si="1"/>
        <v>9144</v>
      </c>
      <c r="G28" s="972">
        <f t="shared" si="2"/>
        <v>100</v>
      </c>
      <c r="I28" s="974">
        <f t="shared" si="3"/>
        <v>0</v>
      </c>
      <c r="J28" s="972">
        <f t="shared" si="0"/>
        <v>0</v>
      </c>
      <c r="L28" s="974">
        <v>0</v>
      </c>
      <c r="M28" s="965" t="s">
        <v>375</v>
      </c>
      <c r="N28" s="974">
        <v>0</v>
      </c>
      <c r="O28" s="965" t="s">
        <v>375</v>
      </c>
      <c r="P28" s="974">
        <v>0</v>
      </c>
      <c r="Q28" s="965" t="s">
        <v>375</v>
      </c>
      <c r="R28" s="992"/>
      <c r="S28" s="992"/>
    </row>
    <row r="29" spans="1:19" s="829" customFormat="1" x14ac:dyDescent="0.2">
      <c r="B29" s="833" t="s">
        <v>4</v>
      </c>
      <c r="D29" s="979">
        <f>'41benpresaad'!D27</f>
        <v>3379</v>
      </c>
      <c r="E29" s="832">
        <v>384</v>
      </c>
      <c r="F29" s="975">
        <f t="shared" si="1"/>
        <v>3298</v>
      </c>
      <c r="G29" s="973">
        <f t="shared" si="2"/>
        <v>97.602841077241791</v>
      </c>
      <c r="I29" s="975">
        <f t="shared" si="3"/>
        <v>81</v>
      </c>
      <c r="J29" s="973">
        <f t="shared" si="0"/>
        <v>2.3971589227582126</v>
      </c>
      <c r="L29" s="975">
        <v>0</v>
      </c>
      <c r="M29" s="965">
        <f>L29/$I29*100</f>
        <v>0</v>
      </c>
      <c r="N29" s="975">
        <v>18</v>
      </c>
      <c r="O29" s="624">
        <f>N29/$I29*100</f>
        <v>22.222222222222221</v>
      </c>
      <c r="P29" s="975">
        <v>63</v>
      </c>
      <c r="Q29" s="624">
        <f>P29/$I29*100</f>
        <v>77.777777777777786</v>
      </c>
      <c r="R29" s="992"/>
      <c r="S29" s="992"/>
    </row>
    <row r="30" spans="1:19" s="825" customFormat="1" ht="7.5" customHeight="1" x14ac:dyDescent="0.2">
      <c r="A30" s="823"/>
      <c r="B30" s="834"/>
      <c r="D30" s="835"/>
      <c r="E30" s="836"/>
      <c r="F30" s="835"/>
      <c r="G30" s="837"/>
      <c r="I30" s="838"/>
      <c r="J30" s="837"/>
      <c r="L30" s="966"/>
      <c r="M30" s="967"/>
      <c r="N30" s="966"/>
      <c r="O30" s="967"/>
      <c r="P30" s="966"/>
      <c r="Q30" s="967"/>
    </row>
    <row r="31" spans="1:19" s="815" customFormat="1" ht="15" x14ac:dyDescent="0.2">
      <c r="B31" s="839" t="s">
        <v>3</v>
      </c>
      <c r="D31" s="840">
        <f>SUM(D12:D29)</f>
        <v>1400697</v>
      </c>
      <c r="E31" s="836"/>
      <c r="F31" s="841">
        <f>SUM(F12:F29)</f>
        <v>1377005</v>
      </c>
      <c r="G31" s="842">
        <f>F31*100/D31</f>
        <v>98.308556383000749</v>
      </c>
      <c r="I31" s="843">
        <f>SUM(I12:I29)</f>
        <v>23692</v>
      </c>
      <c r="J31" s="842">
        <f>I31*100/D31</f>
        <v>1.6914436169992511</v>
      </c>
      <c r="L31" s="843">
        <f>SUM(L12:L29)</f>
        <v>6094</v>
      </c>
      <c r="M31" s="842">
        <f>L31/$I31*100</f>
        <v>25.72176262029377</v>
      </c>
      <c r="N31" s="843">
        <f>SUM(N12:N29)</f>
        <v>8493</v>
      </c>
      <c r="O31" s="842">
        <f>N31/$I31*100</f>
        <v>35.847543474590573</v>
      </c>
      <c r="P31" s="843">
        <f>SUM(P12:P29)</f>
        <v>9105</v>
      </c>
      <c r="Q31" s="842">
        <f>P31/$I31*100</f>
        <v>38.430693905115646</v>
      </c>
    </row>
    <row r="32" spans="1:19" s="844" customFormat="1" ht="15" x14ac:dyDescent="0.2">
      <c r="B32" s="845" t="s">
        <v>42</v>
      </c>
      <c r="C32" s="846"/>
    </row>
    <row r="33" spans="2:16" ht="33" customHeight="1" x14ac:dyDescent="0.2">
      <c r="B33" s="1222" t="s">
        <v>288</v>
      </c>
      <c r="C33" s="1222"/>
      <c r="D33" s="1222"/>
      <c r="E33" s="1222"/>
      <c r="F33" s="1222"/>
      <c r="G33" s="1222"/>
      <c r="H33" s="1222"/>
      <c r="I33" s="1222"/>
      <c r="J33" s="1222"/>
      <c r="K33" s="1222"/>
      <c r="L33" s="1222"/>
      <c r="M33" s="1222"/>
      <c r="N33" s="1222"/>
      <c r="O33" s="1222"/>
      <c r="P33" s="1222"/>
    </row>
    <row r="35" spans="2:16" x14ac:dyDescent="0.2">
      <c r="B35" s="847"/>
    </row>
  </sheetData>
  <mergeCells count="12">
    <mergeCell ref="B33:P33"/>
    <mergeCell ref="B2:C2"/>
    <mergeCell ref="B7:B10"/>
    <mergeCell ref="D7:D9"/>
    <mergeCell ref="F7:G9"/>
    <mergeCell ref="I7:J9"/>
    <mergeCell ref="L8:M9"/>
    <mergeCell ref="N8:Q8"/>
    <mergeCell ref="N9:O9"/>
    <mergeCell ref="P9:Q9"/>
    <mergeCell ref="B4:Q4"/>
    <mergeCell ref="B5:P5"/>
  </mergeCells>
  <conditionalFormatting sqref="E12:E29 G12:G29">
    <cfRule type="cellIs" dxfId="0" priority="1" stopIfTrue="1" operator="greaterThan">
      <formula>100</formula>
    </cfRule>
  </conditionalFormatting>
  <printOptions horizontalCentered="1"/>
  <pageMargins left="0" right="0" top="0.43307086614173229" bottom="0.43307086614173229" header="0" footer="0"/>
  <pageSetup paperSize="9" scale="9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92</vt:i4>
      </vt:variant>
      <vt:variant>
        <vt:lpstr>Rangos con nombre</vt:lpstr>
      </vt:variant>
      <vt:variant>
        <vt:i4>79</vt:i4>
      </vt:variant>
    </vt:vector>
  </HeadingPairs>
  <TitlesOfParts>
    <vt:vector size="171"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María Llanos Hinojosa Cervera</cp:lastModifiedBy>
  <cp:lastPrinted>2023-12-04T13:40:01Z</cp:lastPrinted>
  <dcterms:created xsi:type="dcterms:W3CDTF">2023-11-02T11:23:22Z</dcterms:created>
  <dcterms:modified xsi:type="dcterms:W3CDTF">2023-12-04T13:46:31Z</dcterms:modified>
</cp:coreProperties>
</file>